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1\3 Werkdocumenten\tool_v2.3\Rapporten_2017\"/>
    </mc:Choice>
  </mc:AlternateContent>
  <xr:revisionPtr revIDLastSave="0" documentId="8_{171DECAE-35B5-453B-90CE-0CF08B3652CE}" xr6:coauthVersionLast="44" xr6:coauthVersionMax="44" xr10:uidLastSave="{00000000-0000-0000-0000-000000000000}"/>
  <bookViews>
    <workbookView xWindow="-120" yWindow="-120" windowWidth="29040" windowHeight="17640" tabRatio="598" xr2:uid="{00000000-000D-0000-FFFF-FFFF00000000}"/>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4" i="23" l="1"/>
  <c r="A35" i="23"/>
  <c r="A36" i="23"/>
  <c r="A37" i="23"/>
  <c r="A38" i="23"/>
  <c r="A39" i="23"/>
  <c r="A40" i="23"/>
  <c r="A41" i="23"/>
  <c r="A42" i="23"/>
  <c r="A43" i="23"/>
  <c r="A44" i="23"/>
  <c r="A45" i="23"/>
  <c r="A46" i="23"/>
  <c r="A47" i="23"/>
  <c r="A48" i="23"/>
  <c r="A49" i="23"/>
  <c r="A50" i="23"/>
  <c r="A51" i="23"/>
  <c r="A52" i="23"/>
  <c r="A53" i="23"/>
  <c r="A54" i="23"/>
  <c r="A55" i="23"/>
  <c r="N25" i="22"/>
  <c r="N24" i="22"/>
  <c r="B26" i="19" l="1"/>
  <c r="B46" i="15" l="1"/>
  <c r="B38" i="15"/>
  <c r="AC24" i="5" l="1"/>
  <c r="AC23" i="5"/>
  <c r="AC22" i="5"/>
  <c r="AC21" i="5"/>
  <c r="AC20" i="5"/>
  <c r="AC19" i="5"/>
  <c r="AC18" i="5"/>
  <c r="AC17" i="5"/>
  <c r="AC16" i="5"/>
  <c r="AC15" i="5"/>
  <c r="E78" i="22" l="1"/>
  <c r="E42" i="22"/>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E25" i="14" l="1"/>
  <c r="E55" i="14" s="1"/>
  <c r="C25" i="14"/>
  <c r="D6" i="16"/>
  <c r="B14" i="48" l="1"/>
  <c r="R25" i="14"/>
  <c r="D14" i="48"/>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D10" i="22" s="1"/>
  <c r="A4" i="23"/>
  <c r="A7" i="23"/>
  <c r="A8" i="23"/>
  <c r="A9" i="23"/>
  <c r="A10" i="23"/>
  <c r="A11" i="23"/>
  <c r="A12" i="23"/>
  <c r="A13" i="23"/>
  <c r="A14" i="23"/>
  <c r="A15" i="23"/>
  <c r="A16" i="23"/>
  <c r="A17" i="23"/>
  <c r="A18" i="23"/>
  <c r="A19" i="23"/>
  <c r="A20" i="23"/>
  <c r="A21" i="23"/>
  <c r="A22" i="23"/>
  <c r="A23" i="23"/>
  <c r="A24" i="23"/>
  <c r="A25" i="23"/>
  <c r="A26" i="23"/>
  <c r="A27" i="23"/>
  <c r="A28" i="23"/>
  <c r="A29" i="23"/>
  <c r="A30" i="23"/>
  <c r="D6" i="22" l="1"/>
  <c r="B51" i="22"/>
  <c r="D8" i="22"/>
  <c r="E7" i="22"/>
  <c r="E11" i="22"/>
  <c r="D9" i="22"/>
  <c r="E9" i="22"/>
  <c r="E8" i="22"/>
  <c r="E10" i="22"/>
  <c r="B11" i="22"/>
  <c r="B10" i="22"/>
  <c r="B9" i="22"/>
  <c r="E6" i="22"/>
  <c r="B7" i="22"/>
  <c r="B6" i="22"/>
  <c r="D11" i="22"/>
  <c r="B8" i="22"/>
  <c r="D7" i="22"/>
  <c r="B52" i="22"/>
  <c r="C37" i="22" l="1"/>
  <c r="C73" i="22"/>
  <c r="H9" i="22" l="1"/>
  <c r="H10" i="22"/>
  <c r="H8" i="22"/>
  <c r="H6" i="22"/>
  <c r="H11" i="22"/>
  <c r="H7" i="22"/>
  <c r="M15" i="19"/>
  <c r="M14" i="15" s="1"/>
  <c r="M16" i="15" s="1"/>
  <c r="O15" i="19"/>
  <c r="P15" i="19"/>
  <c r="E35" i="50" l="1"/>
  <c r="E34" i="50" s="1"/>
  <c r="E33" i="50"/>
  <c r="E32" i="50" s="1"/>
  <c r="E31" i="50"/>
  <c r="E30" i="50" s="1"/>
  <c r="E29" i="50"/>
  <c r="E28" i="50" s="1"/>
  <c r="B28" i="17" l="1"/>
  <c r="B27" i="17"/>
  <c r="B31" i="19" l="1"/>
  <c r="B35" i="19" s="1"/>
  <c r="B24" i="19"/>
  <c r="B27" i="19" s="1"/>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52" i="13" l="1"/>
  <c r="B6" i="13" l="1"/>
  <c r="B17" i="17" l="1"/>
  <c r="B34" i="17" l="1"/>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I9" i="18" s="1"/>
  <c r="I77" i="14" s="1"/>
  <c r="I9" i="59" s="1"/>
  <c r="T37" i="18"/>
  <c r="S37" i="18"/>
  <c r="E9" i="18" s="1"/>
  <c r="F77" i="14" s="1"/>
  <c r="F9" i="59" s="1"/>
  <c r="R37" i="18"/>
  <c r="Q37" i="18"/>
  <c r="P37" i="18"/>
  <c r="O37" i="18"/>
  <c r="N37" i="18"/>
  <c r="B9" i="18" s="1"/>
  <c r="M37" i="18"/>
  <c r="W33" i="18"/>
  <c r="V33" i="18"/>
  <c r="U33" i="18"/>
  <c r="T33" i="18"/>
  <c r="L6" i="17" s="1"/>
  <c r="L5" i="17" s="1"/>
  <c r="S33" i="18"/>
  <c r="F6" i="17" s="1"/>
  <c r="R33" i="18"/>
  <c r="Q33" i="18"/>
  <c r="P33" i="18"/>
  <c r="O33" i="18"/>
  <c r="N33" i="18"/>
  <c r="M33" i="18"/>
  <c r="W32" i="18"/>
  <c r="V32" i="18"/>
  <c r="U32" i="18"/>
  <c r="T32" i="18"/>
  <c r="S32" i="18"/>
  <c r="R32" i="18"/>
  <c r="Q32" i="18"/>
  <c r="P32" i="18"/>
  <c r="O32" i="18"/>
  <c r="C13" i="15" s="1"/>
  <c r="N32" i="18"/>
  <c r="B13" i="15" s="1"/>
  <c r="M32" i="18"/>
  <c r="W31" i="18"/>
  <c r="V31" i="18"/>
  <c r="U31" i="18"/>
  <c r="T31" i="18"/>
  <c r="S31" i="18"/>
  <c r="F16" i="16" s="1"/>
  <c r="R31" i="18"/>
  <c r="Q31" i="18"/>
  <c r="P31" i="18"/>
  <c r="D16" i="16" s="1"/>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60" i="13"/>
  <c r="B54" i="13"/>
  <c r="O5" i="13" s="1"/>
  <c r="O8" i="13" s="1"/>
  <c r="O4" i="48" s="1"/>
  <c r="B27" i="13"/>
  <c r="B31" i="13" s="1"/>
  <c r="B26" i="13"/>
  <c r="N10" i="13"/>
  <c r="N17" i="48" s="1"/>
  <c r="M10" i="13"/>
  <c r="L10" i="13"/>
  <c r="K10" i="13"/>
  <c r="K17" i="48" s="1"/>
  <c r="K32" i="48" s="1"/>
  <c r="J10" i="13"/>
  <c r="J17" i="48" s="1"/>
  <c r="I10" i="13"/>
  <c r="I17" i="48" s="1"/>
  <c r="I32" i="48" s="1"/>
  <c r="H10" i="13"/>
  <c r="H17" i="48" s="1"/>
  <c r="H32" i="48" s="1"/>
  <c r="G10" i="13"/>
  <c r="G17" i="48" s="1"/>
  <c r="G32" i="48" s="1"/>
  <c r="F10" i="13"/>
  <c r="F17" i="48" s="1"/>
  <c r="E10" i="13"/>
  <c r="E17" i="48" s="1"/>
  <c r="E32" i="48" s="1"/>
  <c r="D10" i="13"/>
  <c r="D17" i="48" s="1"/>
  <c r="D32" i="48" s="1"/>
  <c r="M8" i="13"/>
  <c r="N11" i="14" s="1"/>
  <c r="L8" i="13"/>
  <c r="M11" i="14"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P32" i="48" s="1"/>
  <c r="O17" i="48"/>
  <c r="O32" i="48" s="1"/>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B32" i="13" l="1"/>
  <c r="E5" i="13" s="1"/>
  <c r="B36" i="13"/>
  <c r="F5" i="13" s="1"/>
  <c r="B35" i="13"/>
  <c r="C35" i="13" s="1"/>
  <c r="J5" i="13" s="1"/>
  <c r="B34" i="13"/>
  <c r="B33" i="13"/>
  <c r="P5" i="13"/>
  <c r="P8" i="13" s="1"/>
  <c r="B37" i="13"/>
  <c r="C34" i="13"/>
  <c r="J30" i="48"/>
  <c r="J32" i="48"/>
  <c r="D6" i="17"/>
  <c r="D8" i="17" s="1"/>
  <c r="D12" i="17" s="1"/>
  <c r="E54" i="14" s="1"/>
  <c r="F30" i="48"/>
  <c r="F32" i="48"/>
  <c r="N30" i="48"/>
  <c r="N32" i="48"/>
  <c r="N20" i="59"/>
  <c r="E20" i="59"/>
  <c r="O20" i="59"/>
  <c r="D89" i="14"/>
  <c r="D19" i="59" s="1"/>
  <c r="O19" i="18"/>
  <c r="K10" i="18"/>
  <c r="N77" i="14"/>
  <c r="L10" i="18"/>
  <c r="O77" i="14"/>
  <c r="H16" i="14"/>
  <c r="B8" i="9"/>
  <c r="C16" i="15"/>
  <c r="L16" i="16"/>
  <c r="L18" i="16" s="1"/>
  <c r="M13" i="14" s="1"/>
  <c r="I14" i="15"/>
  <c r="I16" i="15" s="1"/>
  <c r="J10" i="14" s="1"/>
  <c r="B13" i="16"/>
  <c r="C35" i="16"/>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11" i="15"/>
  <c r="B11" i="16"/>
  <c r="J9" i="14"/>
  <c r="J16" i="14" s="1"/>
  <c r="B46" i="18"/>
  <c r="B50" i="18" s="1"/>
  <c r="B16" i="16"/>
  <c r="K9" i="14"/>
  <c r="H77" i="14"/>
  <c r="J11" i="48"/>
  <c r="J29" i="48" s="1"/>
  <c r="M9" i="14"/>
  <c r="L11" i="48"/>
  <c r="O19" i="14"/>
  <c r="O22" i="14" s="1"/>
  <c r="N10" i="48"/>
  <c r="N28" i="48" s="1"/>
  <c r="J19" i="14"/>
  <c r="J22"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K30" i="48"/>
  <c r="F8" i="13"/>
  <c r="G11" i="14" s="1"/>
  <c r="I22" i="48"/>
  <c r="G30" i="48"/>
  <c r="O22" i="48"/>
  <c r="H25" i="48"/>
  <c r="L17" i="48"/>
  <c r="L32" i="48" s="1"/>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N5" i="13" l="1"/>
  <c r="G51" i="22"/>
  <c r="G50" i="22" s="1"/>
  <c r="G54" i="22" s="1"/>
  <c r="H19" i="14" s="1"/>
  <c r="N46" i="14"/>
  <c r="K15" i="48"/>
  <c r="M24" i="48"/>
  <c r="M32" i="48"/>
  <c r="K33" i="48"/>
  <c r="J27" i="14"/>
  <c r="I15" i="48"/>
  <c r="I33" i="48"/>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6" i="48" s="1"/>
  <c r="L22" i="16"/>
  <c r="M43" i="14" s="1"/>
  <c r="C17" i="18"/>
  <c r="C20" i="18" s="1"/>
  <c r="D10" i="14"/>
  <c r="B88" i="14"/>
  <c r="B18" i="59" s="1"/>
  <c r="C88" i="14"/>
  <c r="C18" i="59" s="1"/>
  <c r="B77" i="14"/>
  <c r="B9" i="59" s="1"/>
  <c r="J46" i="14"/>
  <c r="J61" i="14" s="1"/>
  <c r="C77" i="14"/>
  <c r="C9" i="59" s="1"/>
  <c r="L46" i="14"/>
  <c r="L61" i="14" s="1"/>
  <c r="L16" i="14"/>
  <c r="L27" i="14" s="1"/>
  <c r="P8" i="48"/>
  <c r="P26" i="48" s="1"/>
  <c r="D18" i="16"/>
  <c r="D22" i="16" s="1"/>
  <c r="E43" i="14" s="1"/>
  <c r="G31" i="20"/>
  <c r="H48" i="14" s="1"/>
  <c r="G12" i="22"/>
  <c r="D16" i="15"/>
  <c r="K24" i="14"/>
  <c r="K26" i="14" s="1"/>
  <c r="E8" i="17"/>
  <c r="F24" i="14" s="1"/>
  <c r="F26" i="14" s="1"/>
  <c r="O18" i="16"/>
  <c r="O22" i="16" s="1"/>
  <c r="P43" i="14" s="1"/>
  <c r="N8" i="13"/>
  <c r="N4" i="48" s="1"/>
  <c r="N22" i="48" s="1"/>
  <c r="H13" i="48"/>
  <c r="H31" i="48" s="1"/>
  <c r="H12" i="22"/>
  <c r="E8" i="13"/>
  <c r="E12" i="13" s="1"/>
  <c r="F41" i="14" s="1"/>
  <c r="N8" i="17"/>
  <c r="N12" i="17" s="1"/>
  <c r="O54" i="14" s="1"/>
  <c r="O56" i="14" s="1"/>
  <c r="L8" i="17"/>
  <c r="L12" i="17" s="1"/>
  <c r="M54" i="14" s="1"/>
  <c r="M56" i="14" s="1"/>
  <c r="M50" i="22"/>
  <c r="M54" i="22" s="1"/>
  <c r="M10" i="48"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M30" i="48"/>
  <c r="M26" i="48"/>
  <c r="M25" i="48"/>
  <c r="J8" i="13"/>
  <c r="C5" i="48"/>
  <c r="H14" i="22" l="1"/>
  <c r="E13" i="14"/>
  <c r="G14" i="22"/>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B15" i="48" s="1"/>
  <c r="Q63" i="14"/>
  <c r="N5" i="16"/>
  <c r="F5" i="48"/>
  <c r="E5" i="16"/>
  <c r="J5" i="16"/>
  <c r="F5" i="16"/>
  <c r="O23" i="48"/>
  <c r="N12" i="13"/>
  <c r="O41" i="14" s="1"/>
  <c r="O11" i="14"/>
  <c r="E4" i="48"/>
  <c r="E22" i="48" s="1"/>
  <c r="F11" i="14"/>
  <c r="J4" i="48"/>
  <c r="J12" i="13"/>
  <c r="K41" i="14" s="1"/>
  <c r="K11" i="14"/>
  <c r="N5" i="48"/>
  <c r="L20" i="15"/>
  <c r="I76" i="14" l="1"/>
  <c r="I8" i="59" s="1"/>
  <c r="I10" i="59" s="1"/>
  <c r="O33"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7" i="49"/>
  <c r="C10" i="17"/>
  <c r="C12" i="17" s="1"/>
  <c r="D54" i="14" s="1"/>
  <c r="D56" i="14" s="1"/>
  <c r="C18" i="15"/>
  <c r="C20" i="15" s="1"/>
  <c r="D40" i="14" s="1"/>
  <c r="C10" i="13"/>
  <c r="C12" i="13" s="1"/>
  <c r="C56" i="22"/>
  <c r="C58" i="22" s="1"/>
  <c r="D49" i="14" s="1"/>
  <c r="D52" i="14" s="1"/>
  <c r="C22" i="59"/>
  <c r="C29" i="20"/>
  <c r="C20" i="16"/>
  <c r="C22" i="16" s="1"/>
  <c r="D43" i="14" s="1"/>
  <c r="C17" i="19"/>
  <c r="C19" i="19" s="1"/>
  <c r="D39" i="14" s="1"/>
  <c r="F26" i="48"/>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Aernouts Kristien</author>
  </authors>
  <commentList>
    <comment ref="Z25" authorId="0" shapeId="0" xr:uid="{00000000-0006-0000-1600-000001000000}">
      <text>
        <r>
          <rPr>
            <b/>
            <sz val="9"/>
            <color indexed="81"/>
            <rFont val="Tahoma"/>
            <family val="2"/>
          </rPr>
          <t>Aernouts Kristien:</t>
        </r>
        <r>
          <rPr>
            <sz val="9"/>
            <color indexed="81"/>
            <rFont val="Tahoma"/>
            <family val="2"/>
          </rPr>
          <t xml:space="preserve">
netto afname
</t>
        </r>
      </text>
    </comment>
    <comment ref="Z26" authorId="0" shapeId="0" xr:uid="{00000000-0006-0000-1600-00000200000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meynaere</author>
  </authors>
  <commentList>
    <comment ref="D3" authorId="0" shapeId="0" xr:uid="{00000000-0006-0000-1900-000001000000}">
      <text>
        <r>
          <rPr>
            <b/>
            <sz val="9"/>
            <color indexed="81"/>
            <rFont val="Tahoma"/>
            <family val="2"/>
          </rPr>
          <t>meynaere:</t>
        </r>
        <r>
          <rPr>
            <sz val="9"/>
            <color indexed="81"/>
            <rFont val="Tahoma"/>
            <family val="2"/>
          </rPr>
          <t xml:space="preserve">
x0,902:  bovenste verbrandingswaarde =&gt;onderste verbrandingswaarde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meynaere</author>
  </authors>
  <commentList>
    <comment ref="D3" authorId="0" shapeId="0" xr:uid="{00000000-0006-0000-1A00-000001000000}">
      <text>
        <r>
          <rPr>
            <b/>
            <sz val="9"/>
            <color indexed="81"/>
            <rFont val="Tahoma"/>
            <family val="2"/>
          </rPr>
          <t>meynaere:</t>
        </r>
        <r>
          <rPr>
            <sz val="9"/>
            <color indexed="81"/>
            <rFont val="Tahoma"/>
            <family val="2"/>
          </rPr>
          <t xml:space="preserve">
x0,902: bovenste verbrandingswaarde =&gt; onderste verbrandingswaarde</t>
        </r>
      </text>
    </comment>
    <comment ref="F3" authorId="0" shapeId="0" xr:uid="{00000000-0006-0000-1A00-000002000000}">
      <text>
        <r>
          <rPr>
            <b/>
            <sz val="9"/>
            <color indexed="81"/>
            <rFont val="Tahoma"/>
            <family val="2"/>
          </rPr>
          <t>meynaere:</t>
        </r>
        <r>
          <rPr>
            <sz val="9"/>
            <color indexed="81"/>
            <rFont val="Tahoma"/>
            <family val="2"/>
          </rPr>
          <t xml:space="preserve">
lichte en zware stookolie</t>
        </r>
      </text>
    </comment>
    <comment ref="J3" authorId="0" shapeId="0" xr:uid="{00000000-0006-0000-1A00-00000300000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meynaere</author>
    <author>Aernouts Kristien</author>
  </authors>
  <commentList>
    <comment ref="D3" authorId="0" shapeId="0" xr:uid="{00000000-0006-0000-1B00-000001000000}">
      <text>
        <r>
          <rPr>
            <b/>
            <sz val="9"/>
            <color indexed="81"/>
            <rFont val="Tahoma"/>
            <family val="2"/>
          </rPr>
          <t>meynaere:</t>
        </r>
        <r>
          <rPr>
            <sz val="9"/>
            <color indexed="81"/>
            <rFont val="Tahoma"/>
            <family val="2"/>
          </rPr>
          <t xml:space="preserve">
x0,902: bovenste verbrandingswaarde =&gt; onderste verbrandingswaarde</t>
        </r>
      </text>
    </comment>
    <comment ref="F3" authorId="1" shapeId="0" xr:uid="{00000000-0006-0000-1B00-000002000000}">
      <text>
        <r>
          <rPr>
            <b/>
            <sz val="9"/>
            <color indexed="81"/>
            <rFont val="Tahoma"/>
            <family val="2"/>
          </rPr>
          <t>Aernouts Kristien:</t>
        </r>
        <r>
          <rPr>
            <sz val="9"/>
            <color indexed="81"/>
            <rFont val="Tahoma"/>
            <family val="2"/>
          </rPr>
          <t xml:space="preserve">
lichte en zware stookolie</t>
        </r>
      </text>
    </comment>
    <comment ref="J3" authorId="0" shapeId="0" xr:uid="{00000000-0006-0000-1B00-00000300000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meynaere</author>
    <author>Aernouts Kristien</author>
  </authors>
  <commentList>
    <comment ref="D3" authorId="0" shapeId="0" xr:uid="{00000000-0006-0000-1C00-000001000000}">
      <text>
        <r>
          <rPr>
            <b/>
            <sz val="9"/>
            <color indexed="81"/>
            <rFont val="Tahoma"/>
            <family val="2"/>
          </rPr>
          <t>meynaere:</t>
        </r>
        <r>
          <rPr>
            <sz val="9"/>
            <color indexed="81"/>
            <rFont val="Tahoma"/>
            <family val="2"/>
          </rPr>
          <t xml:space="preserve">
x0,902: bovenste verbrandingswaarde =&gt; onderste verbrandingswaarde</t>
        </r>
      </text>
    </comment>
    <comment ref="F3" authorId="0" shapeId="0" xr:uid="{00000000-0006-0000-1C00-000002000000}">
      <text>
        <r>
          <rPr>
            <b/>
            <sz val="9"/>
            <color indexed="81"/>
            <rFont val="Tahoma"/>
            <family val="2"/>
          </rPr>
          <t>meynaere:</t>
        </r>
        <r>
          <rPr>
            <sz val="9"/>
            <color indexed="81"/>
            <rFont val="Tahoma"/>
            <family val="2"/>
          </rPr>
          <t xml:space="preserve">
lichte en zware stookolie</t>
        </r>
      </text>
    </comment>
    <comment ref="G3" authorId="0" shapeId="0" xr:uid="{00000000-0006-0000-1C00-000003000000}">
      <text>
        <r>
          <rPr>
            <b/>
            <sz val="9"/>
            <color indexed="81"/>
            <rFont val="Tahoma"/>
            <family val="2"/>
          </rPr>
          <t>meynaere:</t>
        </r>
        <r>
          <rPr>
            <sz val="9"/>
            <color indexed="81"/>
            <rFont val="Tahoma"/>
            <family val="2"/>
          </rPr>
          <t xml:space="preserve">
cf. stookolie</t>
        </r>
      </text>
    </comment>
    <comment ref="J3" authorId="0" shapeId="0" xr:uid="{00000000-0006-0000-1C00-000004000000}">
      <text>
        <r>
          <rPr>
            <b/>
            <sz val="9"/>
            <color indexed="81"/>
            <rFont val="Tahoma"/>
            <family val="2"/>
          </rPr>
          <t>meynaere:</t>
        </r>
        <r>
          <rPr>
            <sz val="9"/>
            <color indexed="81"/>
            <rFont val="Tahoma"/>
            <family val="2"/>
          </rPr>
          <t xml:space="preserve">
kolen en cokes</t>
        </r>
      </text>
    </comment>
    <comment ref="L5" authorId="1" shapeId="0" xr:uid="{00000000-0006-0000-1C00-000005000000}">
      <text>
        <r>
          <rPr>
            <b/>
            <sz val="9"/>
            <color indexed="81"/>
            <rFont val="Tahoma"/>
            <family val="2"/>
          </rPr>
          <t>Aernouts Kristien:</t>
        </r>
        <r>
          <rPr>
            <sz val="9"/>
            <color indexed="81"/>
            <rFont val="Tahoma"/>
            <family val="2"/>
          </rPr>
          <t xml:space="preserve">
idem biomassa</t>
        </r>
      </text>
    </comment>
    <comment ref="N5" authorId="1" shapeId="0" xr:uid="{00000000-0006-0000-1C00-00000600000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meynaere</author>
  </authors>
  <commentList>
    <comment ref="A9" authorId="0" shapeId="0" xr:uid="{00000000-0006-0000-1E00-000001000000}">
      <text>
        <r>
          <rPr>
            <b/>
            <sz val="9"/>
            <color indexed="81"/>
            <rFont val="Tahoma"/>
            <family val="2"/>
          </rPr>
          <t>meynaere:</t>
        </r>
        <r>
          <rPr>
            <sz val="9"/>
            <color indexed="81"/>
            <rFont val="Tahoma"/>
            <family val="2"/>
          </rPr>
          <t xml:space="preserve">
incl. afvalverbranding met energierecuperatie</t>
        </r>
      </text>
    </comment>
    <comment ref="A19" authorId="0" shapeId="0" xr:uid="{00000000-0006-0000-1E00-00000200000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<sst xmlns="http://schemas.openxmlformats.org/spreadsheetml/2006/main" count="2482" uniqueCount="903">
  <si>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</si>
  <si>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</si>
  <si>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</si>
  <si>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</si>
  <si>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</si>
  <si>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</si>
  <si>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</si>
  <si>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</si>
  <si>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</si>
  <si>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</si>
  <si>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</si>
  <si>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</si>
  <si>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</si>
  <si>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</si>
  <si>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</si>
  <si>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</si>
  <si>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</si>
  <si>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</si>
  <si>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</si>
  <si>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</si>
  <si>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</si>
  <si>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</si>
  <si>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</si>
  <si>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</si>
  <si>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</si>
  <si>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</si>
  <si>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</si>
  <si>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</si>
  <si>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</si>
  <si>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</si>
  <si>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</si>
  <si>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</si>
  <si>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</si>
  <si>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</si>
  <si>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</si>
  <si>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</si>
  <si>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</si>
  <si>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</si>
  <si>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</si>
  <si>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</si>
  <si>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</si>
  <si>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</si>
  <si>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</si>
  <si>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</si>
  <si>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</si>
  <si>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</si>
  <si>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</si>
  <si>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</si>
  <si>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</si>
  <si>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</si>
  <si>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</si>
  <si>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</si>
  <si>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</si>
  <si>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</si>
  <si>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</si>
  <si>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</si>
  <si>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</si>
  <si>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</si>
  <si>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</si>
  <si>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</si>
  <si>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</si>
  <si>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</si>
  <si>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</si>
  <si>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</si>
  <si>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</si>
  <si>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</si>
  <si>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</si>
  <si>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</si>
  <si>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</si>
  <si>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</si>
  <si>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</si>
  <si>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</si>
  <si>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</si>
  <si>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</si>
  <si>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</si>
  <si>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</si>
  <si>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</si>
  <si>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</si>
  <si>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</si>
  <si>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</si>
  <si>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</si>
  <si>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</si>
  <si>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</si>
  <si>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</si>
  <si>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</si>
  <si>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</si>
  <si>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</si>
  <si>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</si>
  <si>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</si>
  <si>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</si>
  <si>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</si>
  <si>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Technologie</t>
  </si>
  <si>
    <t>technologie2</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</si>
  <si>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</si>
  <si>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</si>
  <si>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</si>
  <si>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</si>
  <si>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</si>
  <si>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</si>
  <si>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</si>
  <si>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</si>
  <si>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</si>
  <si>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</si>
  <si>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</si>
  <si>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</si>
  <si>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</si>
  <si>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</si>
  <si>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</si>
  <si>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</si>
  <si>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</si>
  <si>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</si>
  <si>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</si>
  <si>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</si>
  <si>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</si>
  <si>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</si>
  <si>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</si>
  <si>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</si>
  <si>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</si>
  <si>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</si>
  <si>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</si>
  <si>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</si>
  <si>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</si>
  <si>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</si>
  <si>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</si>
  <si>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</si>
  <si>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</si>
  <si>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</si>
  <si>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</si>
  <si>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</si>
  <si>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</si>
  <si>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</si>
  <si>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</si>
  <si>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</si>
  <si>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</si>
  <si>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</si>
  <si>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</si>
  <si>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</si>
  <si>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</si>
  <si>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</si>
  <si>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</si>
  <si>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</si>
  <si>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</si>
  <si>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</si>
  <si>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</si>
  <si>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</si>
  <si>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</si>
  <si>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</si>
  <si>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</si>
  <si>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</si>
  <si>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</si>
  <si>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</si>
  <si>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</si>
  <si>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</si>
  <si>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</si>
  <si>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</si>
  <si>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</si>
  <si>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</si>
  <si>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</si>
  <si>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</si>
  <si>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</si>
  <si>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</si>
  <si>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</si>
  <si>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</si>
  <si>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</si>
  <si>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</si>
  <si>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</si>
  <si>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</si>
  <si>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</si>
  <si>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</si>
  <si>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</si>
  <si>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</si>
  <si>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</si>
  <si>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</si>
  <si>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</si>
  <si>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</si>
  <si>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</si>
  <si>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</si>
  <si>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</si>
  <si>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</si>
  <si>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</si>
  <si>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</si>
  <si>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</si>
  <si>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</si>
  <si>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</si>
  <si>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</si>
  <si>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</si>
  <si>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</si>
  <si>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</si>
  <si>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</si>
  <si>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</si>
  <si>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</si>
  <si>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</si>
  <si>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</si>
  <si>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</si>
  <si>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</si>
  <si>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</si>
  <si>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</si>
  <si>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</si>
  <si>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</si>
  <si>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</si>
  <si>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</si>
  <si>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</si>
  <si>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</si>
  <si>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</si>
  <si>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</si>
  <si>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</si>
  <si>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</si>
  <si>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</si>
  <si>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MWh/m2/jaar</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</si>
  <si>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</si>
  <si>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</si>
  <si>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</si>
  <si>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</si>
  <si>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</si>
  <si>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</si>
  <si>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</si>
  <si>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</si>
  <si>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</si>
  <si>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</si>
  <si>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</si>
  <si>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</si>
  <si>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</si>
  <si>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</si>
  <si>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</si>
  <si>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</si>
  <si>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</si>
  <si>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</si>
  <si>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</si>
  <si>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</si>
  <si>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</si>
  <si>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</si>
  <si>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</si>
  <si>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</si>
  <si>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</si>
  <si>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</si>
  <si>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</si>
  <si>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</si>
  <si>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</si>
  <si>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</si>
  <si>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</si>
  <si>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</si>
  <si>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</si>
  <si>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</si>
  <si>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</si>
  <si>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</si>
  <si>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</si>
  <si>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</si>
  <si>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</si>
  <si>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</si>
  <si>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</si>
  <si>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</si>
  <si>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</si>
  <si>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</si>
  <si>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</si>
  <si>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</si>
  <si>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</si>
  <si>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</si>
  <si>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</si>
  <si>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</si>
  <si>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</si>
  <si>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</si>
  <si>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</si>
  <si>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</si>
  <si>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</si>
  <si>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</si>
  <si>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</si>
  <si>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</si>
  <si>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</si>
  <si>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</si>
  <si>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</si>
  <si>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</si>
  <si>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</si>
  <si>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</si>
  <si>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</si>
  <si>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</si>
  <si>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</si>
  <si>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</si>
  <si>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</si>
  <si>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</si>
  <si>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</si>
  <si>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</si>
  <si>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</si>
  <si>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</si>
  <si>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</si>
  <si>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</si>
  <si>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</si>
  <si>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</si>
  <si>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</si>
  <si>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</si>
  <si>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</si>
  <si>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</si>
  <si>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</si>
  <si>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</si>
  <si>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</si>
  <si>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</si>
  <si>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</si>
  <si>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</si>
  <si>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</si>
  <si>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</si>
  <si>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</si>
  <si>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</si>
  <si>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</si>
  <si>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</si>
  <si>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</si>
  <si>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</si>
  <si>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</si>
  <si>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</si>
  <si>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</si>
  <si>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</si>
  <si>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</si>
  <si>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</si>
  <si>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</si>
  <si>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</si>
  <si>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</si>
  <si>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</si>
  <si>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</si>
  <si>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</si>
  <si>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</si>
  <si>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</si>
  <si>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</si>
  <si>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</si>
  <si>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</si>
  <si>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</si>
  <si>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</si>
  <si>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</si>
  <si>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</si>
  <si>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</si>
  <si>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</si>
  <si>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</si>
  <si>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</si>
  <si>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</si>
  <si>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</si>
  <si>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</si>
  <si>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</si>
  <si>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</si>
  <si>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</si>
  <si>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</si>
  <si>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</si>
  <si>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</si>
  <si>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</si>
  <si>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</si>
  <si>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</si>
  <si>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</si>
  <si>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</si>
  <si>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</si>
  <si>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</si>
  <si>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</si>
  <si>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</si>
  <si>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</si>
  <si>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</si>
  <si>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</si>
  <si>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</si>
  <si>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</si>
  <si>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</si>
  <si>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</si>
  <si>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</si>
  <si>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</si>
  <si>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</si>
  <si>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</si>
  <si>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</si>
  <si>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</si>
  <si>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</si>
  <si>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</si>
  <si>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</si>
  <si>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</si>
  <si>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</si>
  <si>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</si>
  <si>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</si>
  <si>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</si>
  <si>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</si>
  <si>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</si>
  <si>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</si>
  <si>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</si>
  <si>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</si>
  <si>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</si>
  <si>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</si>
  <si>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</si>
  <si>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</si>
  <si>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</si>
  <si>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</si>
  <si>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</si>
  <si>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</si>
  <si>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</si>
  <si>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</si>
  <si>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</si>
  <si>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</si>
  <si>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</si>
  <si>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</si>
  <si>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</si>
  <si>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</si>
  <si>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</si>
  <si>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</si>
  <si>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</si>
  <si>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</si>
  <si>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</si>
  <si>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</si>
  <si>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</si>
  <si>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</si>
  <si>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</si>
  <si>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</si>
  <si>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</si>
  <si>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</si>
  <si>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</si>
  <si>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</si>
  <si>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</si>
  <si>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</si>
  <si>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</si>
  <si>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</si>
  <si>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</si>
  <si>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</si>
  <si>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</si>
  <si>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</si>
  <si>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</si>
  <si>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</si>
  <si>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</si>
  <si>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</si>
  <si>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</si>
  <si>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</si>
  <si>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</si>
  <si>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</si>
  <si>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</si>
  <si>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</si>
  <si>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</si>
  <si>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</si>
  <si>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</si>
  <si>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</si>
  <si>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</si>
  <si>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</si>
  <si>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</si>
  <si>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</si>
  <si>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</si>
  <si>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</si>
  <si>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</si>
  <si>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</si>
  <si>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</si>
  <si>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</si>
  <si>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</si>
  <si>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</si>
  <si>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</si>
  <si>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</si>
  <si>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</si>
  <si>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</si>
  <si>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</si>
  <si>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</si>
  <si>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</si>
  <si>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</si>
  <si>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</si>
  <si>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</si>
  <si>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</si>
  <si>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</si>
  <si>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</si>
  <si>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</si>
  <si>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</si>
  <si>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</si>
  <si>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</si>
  <si>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</si>
  <si>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</si>
  <si>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</si>
  <si>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</si>
  <si>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</si>
  <si>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</si>
  <si>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</si>
  <si>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</si>
  <si>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</si>
  <si>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</si>
  <si>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</si>
  <si>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</si>
  <si>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</si>
  <si>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</si>
  <si>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</si>
  <si>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</si>
  <si>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</si>
  <si>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</si>
  <si>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</si>
  <si>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</si>
  <si>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</si>
  <si>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</si>
  <si>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</si>
  <si>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</si>
  <si>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</si>
  <si>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</si>
  <si>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</si>
  <si>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</si>
  <si>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</si>
  <si>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</si>
  <si>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</si>
  <si>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</si>
  <si>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</si>
  <si>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</si>
  <si>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</si>
  <si>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</si>
  <si>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</si>
  <si>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</si>
  <si>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</si>
  <si>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</si>
  <si>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</si>
  <si>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</si>
  <si>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</si>
  <si>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</si>
  <si>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</si>
  <si>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</si>
  <si>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</si>
  <si>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</si>
  <si>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</si>
  <si>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</si>
  <si>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</si>
  <si>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</si>
  <si>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</si>
  <si>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</si>
  <si>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</si>
  <si>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</si>
  <si>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</si>
  <si>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</si>
  <si>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</si>
  <si>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</si>
  <si>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</si>
  <si>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</si>
  <si>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</si>
  <si>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</si>
  <si>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</si>
  <si>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</si>
  <si>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</si>
  <si>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</si>
  <si>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</si>
  <si>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</si>
  <si>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</si>
  <si>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</si>
  <si>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</si>
  <si>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</si>
  <si>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</si>
  <si>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</si>
  <si>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</si>
  <si>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</si>
  <si>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</si>
  <si>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</si>
  <si>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</si>
  <si>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</si>
  <si>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</si>
  <si>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</si>
  <si>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</si>
  <si>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</si>
  <si>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</si>
  <si>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</si>
  <si>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</si>
  <si>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</si>
  <si>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</si>
  <si>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</si>
  <si>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</si>
  <si>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</si>
  <si>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</si>
  <si>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</si>
  <si>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</si>
  <si>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</si>
  <si>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</si>
  <si>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</si>
  <si>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</si>
  <si>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</si>
  <si>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</si>
  <si>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</si>
  <si>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</si>
  <si>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</si>
  <si>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</si>
  <si>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</si>
  <si>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</si>
  <si>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</si>
  <si>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</si>
  <si>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</si>
  <si>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</si>
  <si>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</si>
  <si>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</si>
  <si>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</si>
  <si>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</si>
  <si>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</si>
  <si>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</si>
  <si>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</si>
  <si>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</si>
  <si>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</si>
  <si>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</si>
  <si>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</si>
  <si>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</si>
  <si>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</si>
  <si>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</si>
  <si>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</si>
  <si>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</si>
  <si>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</si>
  <si>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</si>
  <si>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</si>
  <si>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</si>
  <si>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</si>
  <si>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</si>
  <si>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</si>
  <si>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</si>
  <si>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</si>
  <si>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</si>
  <si>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</si>
  <si>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</si>
  <si>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</si>
  <si>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</si>
  <si>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</si>
  <si>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</si>
  <si>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</si>
  <si>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</si>
  <si>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</si>
  <si>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</si>
  <si>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</si>
  <si>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</si>
  <si>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</si>
  <si>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</si>
  <si>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</si>
  <si>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</si>
  <si>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</si>
  <si>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</si>
  <si>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</si>
  <si>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</si>
  <si>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</si>
  <si>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</si>
  <si>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</si>
  <si>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</si>
  <si>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</si>
  <si>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</si>
  <si>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</si>
  <si>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</si>
  <si>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</si>
  <si>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</si>
  <si>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</si>
  <si>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</si>
  <si>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</si>
  <si>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</si>
  <si>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</si>
  <si>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</si>
  <si>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</si>
  <si>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</si>
  <si>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</si>
  <si>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</si>
  <si>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</si>
  <si>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</si>
  <si>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</si>
  <si>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</si>
  <si>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</si>
  <si>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</si>
  <si>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</si>
  <si>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</si>
  <si>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</si>
  <si>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</si>
  <si>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</si>
  <si>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</si>
  <si>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</si>
  <si>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</si>
  <si>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</si>
  <si>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Index</t>
  </si>
  <si>
    <t>Cultuurgrond (ha)</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</si>
  <si>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</si>
  <si>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</si>
  <si>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</si>
  <si>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</si>
  <si>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</si>
  <si>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</si>
  <si>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</si>
  <si>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</si>
  <si>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</si>
  <si>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</si>
  <si>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</si>
  <si>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</si>
  <si>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</si>
  <si>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</si>
  <si>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</si>
  <si>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</si>
  <si>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</si>
  <si>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</si>
  <si>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</si>
  <si>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</si>
  <si>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</si>
  <si>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</si>
  <si>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</si>
  <si>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</si>
  <si>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</si>
  <si>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</si>
  <si>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</si>
  <si>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</si>
  <si>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</si>
  <si>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</si>
  <si>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</si>
  <si>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</si>
  <si>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</si>
  <si>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</si>
  <si>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</si>
  <si>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</si>
  <si>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</si>
  <si>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</si>
  <si>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</si>
  <si>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</si>
  <si>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</si>
  <si>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</si>
  <si>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</si>
  <si>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</si>
  <si>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</si>
  <si>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</si>
  <si>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</si>
  <si>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</si>
  <si>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</si>
  <si>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</si>
  <si>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</si>
  <si>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</si>
  <si>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</si>
  <si>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</si>
  <si>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</si>
  <si>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</si>
  <si>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</si>
  <si>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</si>
  <si>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</si>
  <si>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</si>
  <si>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</si>
  <si>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</si>
  <si>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</si>
  <si>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</si>
  <si>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</si>
  <si>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</si>
  <si>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</si>
  <si>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</si>
  <si>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</si>
  <si>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</si>
  <si>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</si>
  <si>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</si>
  <si>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</si>
  <si>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</si>
  <si>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</si>
  <si>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</si>
  <si>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</si>
  <si>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</si>
  <si>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</si>
  <si>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</si>
  <si>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</si>
  <si>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</si>
  <si>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</si>
  <si>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</si>
  <si>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</si>
  <si>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</si>
  <si>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</si>
  <si>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</si>
  <si>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</si>
  <si>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</si>
  <si>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</si>
  <si>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</si>
  <si>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</si>
  <si>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</si>
  <si>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</si>
  <si>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</si>
  <si>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</si>
  <si>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</si>
  <si>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</si>
  <si>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</si>
  <si>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</si>
  <si>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</si>
  <si>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</si>
  <si>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</si>
  <si>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</si>
  <si>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</si>
  <si>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</si>
  <si>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</si>
  <si>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</si>
  <si>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</si>
  <si>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</si>
  <si>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</si>
  <si>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</si>
  <si>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</si>
  <si>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</si>
  <si>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</si>
  <si>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</si>
  <si>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</si>
  <si>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</si>
  <si>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</si>
  <si>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</si>
  <si>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</si>
  <si>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</si>
  <si>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</si>
  <si>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</si>
  <si>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</si>
  <si>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</si>
  <si>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</si>
  <si>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</si>
  <si>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</si>
  <si>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</si>
  <si>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</si>
  <si>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</si>
  <si>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</si>
  <si>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</si>
  <si>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N2O-model (VMM, 2019)</t>
  </si>
  <si>
    <t>Paarden &amp; pony's  (&lt; 200kg)</t>
  </si>
  <si>
    <t>VMM (2019)</t>
  </si>
  <si>
    <t>Mestbank (2019)</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</si>
  <si>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</si>
  <si>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</si>
  <si>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</si>
  <si>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</si>
  <si>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</si>
  <si>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</si>
  <si>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</si>
  <si>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</si>
  <si>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</si>
  <si>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</si>
  <si>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</si>
  <si>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</si>
  <si>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</si>
  <si>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</si>
  <si>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</si>
  <si>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</si>
  <si>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</si>
  <si>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</si>
  <si>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</si>
  <si>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</si>
  <si>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</si>
  <si>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</si>
  <si>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</si>
  <si>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</si>
  <si>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</si>
  <si>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</si>
  <si>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</si>
  <si>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</si>
  <si>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</si>
  <si>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</si>
  <si>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</si>
  <si>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</si>
  <si>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</si>
  <si>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</si>
  <si>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</si>
  <si>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</si>
  <si>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</si>
  <si>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</si>
  <si>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</si>
  <si>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</si>
  <si>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</si>
  <si>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</si>
  <si>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</si>
  <si>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</si>
  <si>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</si>
  <si>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</si>
  <si>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</si>
  <si>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</si>
  <si>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</si>
  <si>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</si>
  <si>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</si>
  <si>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</si>
  <si>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</si>
  <si>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COPERT 5 standaardwaardes</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</si>
  <si>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</si>
  <si>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</si>
  <si>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</si>
  <si>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</si>
  <si>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</si>
  <si>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</si>
  <si>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</si>
  <si>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huishoudens!B54</t>
  </si>
  <si>
    <t>NIET RESIDENTIEEL EPN</t>
  </si>
  <si>
    <t>totale netto elektriciteitsproductie PV, waterkracht en windturbines in Vlaanderen</t>
  </si>
  <si>
    <t>december 2019</t>
  </si>
  <si>
    <t>2017_04</t>
  </si>
  <si>
    <t>parameter zonneboilers (m²) eigen gebouwen - afgestemd op aanpassing tertiair</t>
  </si>
  <si>
    <t>parameters warmtepompen (kWth, kWh per kWth) eigen gebouwen - afgestemd op aanpassing tertiair</t>
  </si>
  <si>
    <t>versie: 2017_04</t>
  </si>
  <si>
    <t>Bron: CH4 vee-model (VMM, januari 2021)</t>
  </si>
  <si>
    <t>EF CH4 per dier</t>
  </si>
  <si>
    <t xml:space="preserve">Emissiefactoren N2O en CH4 per dier </t>
  </si>
  <si>
    <t>Diesel hybride</t>
  </si>
  <si>
    <t>VMM 2021, COPERT 5.4</t>
  </si>
  <si>
    <t/>
  </si>
  <si>
    <t>Fuel Cell H2</t>
  </si>
  <si>
    <t>H2</t>
  </si>
  <si>
    <t>Diesel Hybrid PHEV</t>
  </si>
  <si>
    <t>Petrol Hybrid CS</t>
  </si>
  <si>
    <t>Petrol Hybrid PHEV</t>
  </si>
  <si>
    <t>Bron: VMM 2021, COPERT 5.4</t>
  </si>
  <si>
    <t>COPERT 5.4</t>
  </si>
  <si>
    <t>voorjaar 2021</t>
  </si>
  <si>
    <t>VMM 2021, COPERT 5</t>
  </si>
  <si>
    <t>COPERT 5.4 doorrekening voor wegtransport voor 2011-2019</t>
  </si>
  <si>
    <t xml:space="preserve"> tabblad transport: toevoegen berekening voor licht vervoer op Fuel Cell H2 </t>
  </si>
  <si>
    <t xml:space="preserve"> tabblad transport: toevoegen berekening voor deel elektriciteit van hybride bussen (PHEV) </t>
  </si>
  <si>
    <t xml:space="preserve">  tabblad transport: update 'Verdeelsleutel voertuigkm over voertuigtechnologie' o.b.v. doorrekening COPERT 5.4 door VMM (2021)  </t>
  </si>
  <si>
    <t xml:space="preserve">  tabblad ECF transport: update cijfers o.b.v. doorrekening COPERT 5.4 door VMM (2021) </t>
  </si>
  <si>
    <t xml:space="preserve"> transport!D6 </t>
  </si>
  <si>
    <t xml:space="preserve"> transport!B51 </t>
  </si>
  <si>
    <t xml:space="preserve"> ECF transport '!A1 </t>
  </si>
  <si>
    <t>Data VMM 2020</t>
  </si>
  <si>
    <t>voorjaar 2020</t>
  </si>
  <si>
    <t>"fuel sold" - gerapporteerde brandstofverkopen voor wegtransport voor 2011-2018</t>
  </si>
  <si>
    <t>%verdeling  hoofdverwarming (excl. afnamepunten aardgas - 5% enkel koken; warmtepomp)</t>
  </si>
  <si>
    <t>%verdeling bijverwarming</t>
  </si>
  <si>
    <t>VITO Energiebalans Vlaanderen (januari 2021)</t>
  </si>
  <si>
    <t>kolen HV</t>
  </si>
  <si>
    <t>aardgas HV</t>
  </si>
  <si>
    <t>but/prop</t>
  </si>
  <si>
    <t>elektriciteit HV</t>
  </si>
  <si>
    <t>biomassa</t>
  </si>
  <si>
    <t>verdeling energiedragers Vlaanderen 2017</t>
  </si>
  <si>
    <t>aardgas (excl. 5% afnamepunten aardgas enkel koken)</t>
  </si>
  <si>
    <t>zie verder</t>
  </si>
  <si>
    <t xml:space="preserve">Deze tool werd ontwikkeld door VITO in opdracht van de Vlaamse Overheid. Deze tool moet steden en gemeenten in Vlaanderen ondersteunen bij de opmaak van een “baseline inventory” (BEI) en "monitoring emission inventory" (MEI) zoals gedefinieerd onder het Covenant of Mayors (CoM). Het referentiejaar in deze tool is het jaar 2017.
</t>
  </si>
  <si>
    <t>11021</t>
  </si>
  <si>
    <t>HOVE</t>
  </si>
  <si>
    <t>referentietaak LNE (2017); Jaarverslag De Lijn</t>
  </si>
  <si>
    <t>interne verbrandingsmotor</t>
  </si>
  <si>
    <t>WKK interne verbrandinsgmotor (gas)</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</si>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</sst>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 numFmtId="182" formatCode="0.0%"/>
    <numFmt numFmtId="183" formatCode="_-* #,##0_-;\-* #,##0_-;_-* &quot;-&quot;??_-;_-@_-"/>
  </numFmts>
  <fonts count="136">
    <font>
      <sz val="11"/>
      <color theme="1"/>
      <name val="Calibri"/>
      <family val="2"/>
      <scheme val="minor"/>
    </font>
    <font>
      <sz val="11"/>
      <name val="Calibri"/>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color rgb="FF0000FF"/>
      <name val="Calibri"/>
      <family val="2"/>
    </font>
    <font>
      <b/>
      <sz val="11"/>
      <color rgb="FFFFFFFF"/>
      <name val="Calibri"/>
      <family val="2"/>
    </font>
    <font>
      <sz val="11"/>
      <color rgb="FF000000"/>
      <name val="Calibri"/>
      <family val="2"/>
    </font>
    <font>
      <u/>
      <sz val="11"/>
      <color rgb="FF0000FF"/>
      <name val="Calibri"/>
    </font>
    <font>
      <b/>
      <sz val="11"/>
      <color rgb="FFFFFFFF"/>
      <name val="Calibri"/>
    </font>
    <font>
      <sz val="11"/>
      <color rgb="FF000000"/>
      <name val="Calibri"/>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20784">
    <xf numFmtId="172" fontId="0" fillId="0" borderId="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8"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5" fontId="11" fillId="0" borderId="0" applyFont="0" applyFill="0" applyBorder="0" applyAlignment="0" applyProtection="0"/>
    <xf numFmtId="167"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5" fontId="34" fillId="0" borderId="0" applyFont="0" applyFill="0" applyBorder="0" applyAlignment="0" applyProtection="0"/>
    <xf numFmtId="167" fontId="34" fillId="0" borderId="0" applyFont="0" applyFill="0" applyBorder="0" applyAlignment="0" applyProtection="0"/>
    <xf numFmtId="164" fontId="34" fillId="0" borderId="0" applyFont="0" applyFill="0" applyBorder="0" applyAlignment="0" applyProtection="0"/>
    <xf numFmtId="166"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4"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66"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67" fontId="6"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199" applyNumberFormat="0" applyAlignment="0" applyProtection="0"/>
    <xf numFmtId="0" fontId="122" fillId="34" borderId="200" applyNumberFormat="0" applyAlignment="0" applyProtection="0"/>
    <xf numFmtId="0" fontId="123" fillId="34" borderId="199" applyNumberFormat="0" applyAlignment="0" applyProtection="0"/>
    <xf numFmtId="0" fontId="124" fillId="0" borderId="201" applyNumberFormat="0" applyFill="0" applyAlignment="0" applyProtection="0"/>
    <xf numFmtId="0" fontId="41" fillId="35" borderId="202" applyNumberFormat="0" applyAlignment="0" applyProtection="0"/>
    <xf numFmtId="0" fontId="7" fillId="0" borderId="0" applyNumberFormat="0" applyFill="0" applyBorder="0" applyAlignment="0" applyProtection="0"/>
    <xf numFmtId="0" fontId="6" fillId="36" borderId="203" applyNumberFormat="0" applyFont="0" applyAlignment="0" applyProtection="0"/>
    <xf numFmtId="0" fontId="125" fillId="0" borderId="0" applyNumberFormat="0" applyFill="0" applyBorder="0" applyAlignment="0" applyProtection="0"/>
    <xf numFmtId="0" fontId="8" fillId="0" borderId="204"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70" fontId="18" fillId="0" borderId="182">
      <alignment vertical="center"/>
    </xf>
    <xf numFmtId="170" fontId="18" fillId="0" borderId="182">
      <alignment vertical="center"/>
    </xf>
    <xf numFmtId="170" fontId="18" fillId="0" borderId="182">
      <alignment vertical="center"/>
    </xf>
    <xf numFmtId="173" fontId="25" fillId="8" borderId="182">
      <alignment horizontal="right" vertical="center"/>
    </xf>
    <xf numFmtId="173" fontId="25" fillId="8" borderId="182">
      <alignment horizontal="right" vertical="center"/>
    </xf>
    <xf numFmtId="173" fontId="25" fillId="8" borderId="182">
      <alignment horizontal="right" vertical="center"/>
    </xf>
    <xf numFmtId="173" fontId="2" fillId="9" borderId="182">
      <alignment horizontal="right" vertical="center"/>
    </xf>
    <xf numFmtId="173" fontId="2" fillId="9" borderId="182">
      <alignment horizontal="right" vertical="center"/>
    </xf>
    <xf numFmtId="173" fontId="2" fillId="9" borderId="182">
      <alignment horizontal="right" vertical="center"/>
    </xf>
    <xf numFmtId="4" fontId="28" fillId="0" borderId="182" applyFill="0" applyBorder="0" applyProtection="0">
      <alignment horizontal="right" vertical="center"/>
    </xf>
    <xf numFmtId="172" fontId="36" fillId="1" borderId="205" applyNumberFormat="0" applyProtection="0">
      <alignment horizontal="left" vertical="top"/>
    </xf>
    <xf numFmtId="172"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69" fontId="6" fillId="0" borderId="0" applyFont="0" applyFill="0" applyBorder="0" applyAlignment="0" applyProtection="0"/>
    <xf numFmtId="0" fontId="106" fillId="0" borderId="0"/>
    <xf numFmtId="173" fontId="2" fillId="9" borderId="182">
      <alignment horizontal="right" vertical="center"/>
    </xf>
    <xf numFmtId="173" fontId="2" fillId="9" borderId="182">
      <alignment horizontal="right" vertical="center"/>
    </xf>
    <xf numFmtId="173" fontId="2" fillId="9" borderId="182">
      <alignment horizontal="right" vertical="center"/>
    </xf>
    <xf numFmtId="172" fontId="6" fillId="0" borderId="0"/>
    <xf numFmtId="172"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6" applyNumberFormat="0" applyFont="0" applyFill="0" applyBorder="0" applyProtection="0">
      <alignment horizontal="left" vertical="center" indent="2"/>
    </xf>
    <xf numFmtId="49" fontId="28" fillId="0" borderId="207"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6"/>
    <xf numFmtId="0" fontId="11" fillId="0" borderId="0"/>
    <xf numFmtId="0" fontId="11" fillId="0" borderId="0"/>
    <xf numFmtId="0" fontId="6" fillId="0" borderId="0"/>
    <xf numFmtId="4" fontId="28" fillId="0" borderId="206" applyFill="0" applyBorder="0" applyProtection="0">
      <alignment horizontal="right" vertical="center"/>
    </xf>
    <xf numFmtId="49" fontId="127" fillId="0" borderId="206" applyNumberFormat="0" applyFill="0" applyBorder="0" applyProtection="0">
      <alignment horizontal="left" vertical="center"/>
    </xf>
    <xf numFmtId="0" fontId="28" fillId="0" borderId="206" applyNumberFormat="0" applyFill="0" applyAlignment="0" applyProtection="0"/>
    <xf numFmtId="0" fontId="129" fillId="61" borderId="0" applyNumberFormat="0" applyFont="0" applyBorder="0" applyAlignment="0" applyProtection="0"/>
    <xf numFmtId="4" fontId="11" fillId="0" borderId="0"/>
    <xf numFmtId="177" fontId="28" fillId="62" borderId="206"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70" fontId="18" fillId="0" borderId="206">
      <alignment vertical="center"/>
    </xf>
    <xf numFmtId="170" fontId="18" fillId="0" borderId="206">
      <alignment vertical="center"/>
    </xf>
    <xf numFmtId="170" fontId="18" fillId="0" borderId="206">
      <alignment vertical="center"/>
    </xf>
    <xf numFmtId="173" fontId="25" fillId="8" borderId="206">
      <alignment horizontal="right" vertical="center"/>
    </xf>
    <xf numFmtId="173" fontId="25" fillId="8" borderId="206">
      <alignment horizontal="right" vertical="center"/>
    </xf>
    <xf numFmtId="173" fontId="25" fillId="8" borderId="206">
      <alignment horizontal="right" vertical="center"/>
    </xf>
    <xf numFmtId="173" fontId="2" fillId="9" borderId="206">
      <alignment horizontal="right" vertical="center"/>
    </xf>
    <xf numFmtId="173" fontId="2" fillId="9" borderId="206">
      <alignment horizontal="right" vertical="center"/>
    </xf>
    <xf numFmtId="173" fontId="2" fillId="9" borderId="206">
      <alignment horizontal="right" vertical="center"/>
    </xf>
    <xf numFmtId="173" fontId="2" fillId="9" borderId="206">
      <alignment horizontal="right" vertical="center"/>
    </xf>
    <xf numFmtId="173" fontId="2" fillId="9" borderId="206">
      <alignment horizontal="right" vertical="center"/>
    </xf>
    <xf numFmtId="173" fontId="2" fillId="9" borderId="206">
      <alignment horizontal="right" vertical="center"/>
    </xf>
    <xf numFmtId="0" fontId="6" fillId="0" borderId="0"/>
    <xf numFmtId="172" fontId="36" fillId="1" borderId="23" applyNumberFormat="0" applyProtection="0">
      <alignment horizontal="left" vertical="top"/>
    </xf>
    <xf numFmtId="0" fontId="6" fillId="0" borderId="0"/>
    <xf numFmtId="0" fontId="6" fillId="0" borderId="0"/>
    <xf numFmtId="0" fontId="6" fillId="0" borderId="0"/>
    <xf numFmtId="0" fontId="6" fillId="0" borderId="0"/>
    <xf numFmtId="173" fontId="2" fillId="9" borderId="211">
      <alignment horizontal="right" vertical="center"/>
    </xf>
    <xf numFmtId="173" fontId="2" fillId="9" borderId="213">
      <alignment horizontal="right" vertical="center"/>
    </xf>
    <xf numFmtId="173" fontId="25" fillId="8" borderId="213">
      <alignment horizontal="right" vertical="center"/>
    </xf>
    <xf numFmtId="49" fontId="28" fillId="0" borderId="208"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2" fontId="36" fillId="1" borderId="209" applyNumberFormat="0" applyProtection="0">
      <alignment horizontal="left" vertical="top"/>
    </xf>
    <xf numFmtId="173" fontId="2" fillId="9" borderId="210">
      <alignment horizontal="right" vertical="center"/>
    </xf>
    <xf numFmtId="173" fontId="2" fillId="9" borderId="213">
      <alignment horizontal="right" vertical="center"/>
    </xf>
    <xf numFmtId="4" fontId="28" fillId="0" borderId="210" applyFill="0" applyBorder="0" applyProtection="0">
      <alignment horizontal="right" vertical="center"/>
    </xf>
    <xf numFmtId="49" fontId="28" fillId="0" borderId="211" applyNumberFormat="0" applyFont="0" applyFill="0" applyBorder="0" applyProtection="0">
      <alignment horizontal="left" vertical="center" indent="2"/>
    </xf>
    <xf numFmtId="173" fontId="2" fillId="9" borderId="210">
      <alignment horizontal="right" vertical="center"/>
    </xf>
    <xf numFmtId="173" fontId="2" fillId="9" borderId="211">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4" fontId="28" fillId="0" borderId="213" applyFill="0" applyBorder="0" applyProtection="0">
      <alignment horizontal="right" vertical="center"/>
    </xf>
    <xf numFmtId="173" fontId="2" fillId="9" borderId="211">
      <alignment horizontal="right" vertical="center"/>
    </xf>
    <xf numFmtId="173" fontId="25" fillId="8" borderId="211">
      <alignment horizontal="right" vertical="center"/>
    </xf>
    <xf numFmtId="173" fontId="2" fillId="9" borderId="211">
      <alignment horizontal="right" vertical="center"/>
    </xf>
    <xf numFmtId="0" fontId="28" fillId="0" borderId="208" applyNumberFormat="0" applyFill="0" applyAlignment="0" applyProtection="0"/>
    <xf numFmtId="173" fontId="2" fillId="9" borderId="208">
      <alignment horizontal="right" vertical="center"/>
    </xf>
    <xf numFmtId="49" fontId="127" fillId="0" borderId="208" applyNumberFormat="0" applyFill="0" applyBorder="0" applyProtection="0">
      <alignment horizontal="left" vertical="center"/>
    </xf>
    <xf numFmtId="173" fontId="25" fillId="8" borderId="208">
      <alignment horizontal="right" vertical="center"/>
    </xf>
    <xf numFmtId="4" fontId="28" fillId="0" borderId="208" applyFill="0" applyBorder="0" applyProtection="0">
      <alignment horizontal="right" vertical="center"/>
    </xf>
    <xf numFmtId="173" fontId="25" fillId="8" borderId="208">
      <alignment horizontal="right" vertical="center"/>
    </xf>
    <xf numFmtId="173" fontId="2" fillId="9" borderId="213">
      <alignment horizontal="right" vertical="center"/>
    </xf>
    <xf numFmtId="170" fontId="18" fillId="0" borderId="208">
      <alignment vertical="center"/>
    </xf>
    <xf numFmtId="0" fontId="28" fillId="0" borderId="211" applyNumberFormat="0" applyFill="0" applyAlignment="0" applyProtection="0"/>
    <xf numFmtId="177" fontId="28" fillId="62" borderId="208" applyNumberFormat="0" applyFont="0" applyBorder="0" applyAlignment="0" applyProtection="0">
      <alignment horizontal="right" vertical="center"/>
    </xf>
    <xf numFmtId="173" fontId="2" fillId="9" borderId="213">
      <alignment horizontal="right" vertical="center"/>
    </xf>
    <xf numFmtId="170" fontId="18" fillId="0" borderId="208">
      <alignment vertical="center"/>
    </xf>
    <xf numFmtId="170" fontId="18" fillId="0" borderId="208">
      <alignment vertical="center"/>
    </xf>
    <xf numFmtId="172" fontId="36" fillId="1" borderId="209" applyNumberFormat="0" applyProtection="0">
      <alignment horizontal="left" vertical="top"/>
    </xf>
    <xf numFmtId="170" fontId="18" fillId="0" borderId="211">
      <alignment vertical="center"/>
    </xf>
    <xf numFmtId="173" fontId="2" fillId="9" borderId="213">
      <alignment horizontal="right" vertical="center"/>
    </xf>
    <xf numFmtId="173" fontId="25" fillId="8" borderId="208">
      <alignment horizontal="right" vertical="center"/>
    </xf>
    <xf numFmtId="0" fontId="28" fillId="0" borderId="210" applyNumberFormat="0" applyFill="0" applyAlignment="0" applyProtection="0"/>
    <xf numFmtId="4" fontId="28" fillId="0" borderId="213" applyFill="0" applyBorder="0" applyProtection="0">
      <alignment horizontal="righ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3" fontId="2" fillId="9" borderId="213">
      <alignment horizontal="right" vertical="center"/>
    </xf>
    <xf numFmtId="173" fontId="2" fillId="9" borderId="210">
      <alignment horizontal="right" vertical="center"/>
    </xf>
    <xf numFmtId="170" fontId="18" fillId="0" borderId="211">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11">
      <alignment horizontal="right" vertical="center"/>
    </xf>
    <xf numFmtId="172" fontId="36" fillId="1" borderId="205"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0">
      <alignment vertical="center"/>
    </xf>
    <xf numFmtId="173" fontId="25" fillId="8" borderId="210">
      <alignment horizontal="right" vertical="center"/>
    </xf>
    <xf numFmtId="170" fontId="18" fillId="0" borderId="210">
      <alignment vertical="center"/>
    </xf>
    <xf numFmtId="173" fontId="25" fillId="8" borderId="208">
      <alignment horizontal="right" vertical="center"/>
    </xf>
    <xf numFmtId="170" fontId="18" fillId="0" borderId="211">
      <alignment vertical="center"/>
    </xf>
    <xf numFmtId="4" fontId="28" fillId="0" borderId="208" applyFill="0" applyBorder="0" applyProtection="0">
      <alignment horizontal="right" vertical="center"/>
    </xf>
    <xf numFmtId="173" fontId="2" fillId="9" borderId="208">
      <alignment horizontal="right" vertical="center"/>
    </xf>
    <xf numFmtId="173" fontId="2" fillId="9" borderId="208">
      <alignment horizontal="right" vertical="center"/>
    </xf>
    <xf numFmtId="173" fontId="25" fillId="8" borderId="208">
      <alignment horizontal="right" vertical="center"/>
    </xf>
    <xf numFmtId="170" fontId="18" fillId="0" borderId="208">
      <alignment vertical="center"/>
    </xf>
    <xf numFmtId="173" fontId="25" fillId="8" borderId="208">
      <alignment horizontal="right" vertical="center"/>
    </xf>
    <xf numFmtId="173" fontId="2" fillId="9" borderId="211">
      <alignment horizontal="right" vertical="center"/>
    </xf>
    <xf numFmtId="173" fontId="2" fillId="9" borderId="211">
      <alignment horizontal="right" vertical="center"/>
    </xf>
    <xf numFmtId="173" fontId="2" fillId="9" borderId="208">
      <alignment horizontal="right" vertical="center"/>
    </xf>
    <xf numFmtId="4" fontId="28" fillId="0" borderId="208" applyFill="0" applyBorder="0" applyProtection="0">
      <alignment horizontal="right" vertical="center"/>
    </xf>
    <xf numFmtId="177" fontId="28" fillId="62" borderId="208" applyNumberFormat="0" applyFont="0" applyBorder="0" applyAlignment="0" applyProtection="0">
      <alignment horizontal="right" vertical="center"/>
    </xf>
    <xf numFmtId="49" fontId="28" fillId="0" borderId="208" applyNumberFormat="0" applyFont="0" applyFill="0" applyBorder="0" applyProtection="0">
      <alignment horizontal="left" vertical="center" indent="2"/>
    </xf>
    <xf numFmtId="173" fontId="2" fillId="9" borderId="208">
      <alignment horizontal="right" vertical="center"/>
    </xf>
    <xf numFmtId="173" fontId="2" fillId="9" borderId="208">
      <alignment horizontal="right" vertical="center"/>
    </xf>
    <xf numFmtId="173" fontId="2" fillId="9" borderId="208">
      <alignment horizontal="right" vertical="center"/>
    </xf>
    <xf numFmtId="0" fontId="28" fillId="0" borderId="208" applyNumberFormat="0" applyFill="0" applyAlignment="0" applyProtection="0"/>
    <xf numFmtId="170" fontId="18" fillId="0" borderId="208">
      <alignment vertical="center"/>
    </xf>
    <xf numFmtId="172" fontId="36" fillId="1" borderId="23" applyNumberFormat="0" applyProtection="0">
      <alignment horizontal="left" vertical="top"/>
    </xf>
    <xf numFmtId="167" fontId="6" fillId="0" borderId="0" applyFont="0" applyFill="0" applyBorder="0" applyAlignment="0" applyProtection="0"/>
    <xf numFmtId="170" fontId="18" fillId="0" borderId="208">
      <alignment vertical="center"/>
    </xf>
    <xf numFmtId="49" fontId="127" fillId="0" borderId="208" applyNumberFormat="0" applyFill="0" applyBorder="0" applyProtection="0">
      <alignment horizontal="left" vertical="center"/>
    </xf>
    <xf numFmtId="173" fontId="25" fillId="8" borderId="211">
      <alignment horizontal="right" vertical="center"/>
    </xf>
    <xf numFmtId="173" fontId="2" fillId="9" borderId="213">
      <alignment horizontal="right" vertical="center"/>
    </xf>
    <xf numFmtId="173" fontId="25" fillId="8" borderId="211">
      <alignment horizontal="right" vertical="center"/>
    </xf>
    <xf numFmtId="170" fontId="18" fillId="0" borderId="208">
      <alignment vertical="center"/>
    </xf>
    <xf numFmtId="170" fontId="18" fillId="0" borderId="208">
      <alignment vertical="center"/>
    </xf>
    <xf numFmtId="170" fontId="18" fillId="0" borderId="208">
      <alignment vertical="center"/>
    </xf>
    <xf numFmtId="173" fontId="25" fillId="8" borderId="208">
      <alignment horizontal="right" vertical="center"/>
    </xf>
    <xf numFmtId="173" fontId="25" fillId="8" borderId="208">
      <alignment horizontal="right" vertical="center"/>
    </xf>
    <xf numFmtId="173" fontId="25" fillId="8"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4" fontId="28" fillId="0" borderId="211" applyFill="0" applyBorder="0" applyProtection="0">
      <alignment horizontal="right" vertical="center"/>
    </xf>
    <xf numFmtId="170" fontId="18" fillId="0" borderId="210">
      <alignment vertical="center"/>
    </xf>
    <xf numFmtId="170" fontId="18" fillId="0" borderId="210">
      <alignment vertical="center"/>
    </xf>
    <xf numFmtId="173" fontId="25" fillId="8" borderId="213">
      <alignment horizontal="right" vertical="center"/>
    </xf>
    <xf numFmtId="172" fontId="36" fillId="1" borderId="23" applyNumberFormat="0" applyProtection="0">
      <alignment horizontal="left" vertical="top"/>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3">
      <alignmen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173" fontId="2" fillId="9" borderId="21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4" fontId="28" fillId="0" borderId="210" applyFill="0" applyBorder="0" applyProtection="0">
      <alignment horizontal="righ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0" fontId="28" fillId="0" borderId="210" applyNumberFormat="0" applyFill="0" applyAlignment="0" applyProtection="0"/>
    <xf numFmtId="177" fontId="28" fillId="62" borderId="210" applyNumberFormat="0" applyFont="0" applyBorder="0" applyAlignment="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0" fontId="18" fillId="0" borderId="210">
      <alignment vertical="center"/>
    </xf>
    <xf numFmtId="173" fontId="25" fillId="8" borderId="210">
      <alignment horizontal="right" vertical="center"/>
    </xf>
    <xf numFmtId="0" fontId="28" fillId="0" borderId="210" applyNumberFormat="0" applyFill="0" applyAlignment="0" applyProtection="0"/>
    <xf numFmtId="170" fontId="18" fillId="0" borderId="210">
      <alignment vertical="center"/>
    </xf>
    <xf numFmtId="4" fontId="28" fillId="0" borderId="210" applyFill="0" applyBorder="0" applyProtection="0">
      <alignment horizontal="right" vertical="center"/>
    </xf>
    <xf numFmtId="172" fontId="36" fillId="1" borderId="212" applyNumberFormat="0" applyProtection="0">
      <alignment horizontal="left" vertical="top"/>
    </xf>
    <xf numFmtId="173" fontId="25" fillId="8" borderId="21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0" fontId="28" fillId="0" borderId="210" applyNumberFormat="0" applyFill="0" applyAlignment="0" applyProtection="0"/>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0" fontId="18" fillId="0" borderId="213">
      <alignmen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0" fontId="28" fillId="0" borderId="210" applyNumberFormat="0" applyFill="0" applyAlignment="0" applyProtection="0"/>
    <xf numFmtId="170" fontId="18" fillId="0" borderId="210">
      <alignmen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170" fontId="18" fillId="0" borderId="210">
      <alignment vertical="center"/>
    </xf>
    <xf numFmtId="172" fontId="36" fillId="1" borderId="212" applyNumberFormat="0" applyProtection="0">
      <alignment horizontal="left" vertical="top"/>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0" fontId="28" fillId="0" borderId="210" applyNumberFormat="0" applyFill="0" applyAlignment="0" applyProtection="0"/>
    <xf numFmtId="173" fontId="2" fillId="9" borderId="210">
      <alignment horizontal="right" vertical="center"/>
    </xf>
    <xf numFmtId="170" fontId="18" fillId="0" borderId="210">
      <alignment vertical="center"/>
    </xf>
    <xf numFmtId="49" fontId="28" fillId="0" borderId="210" applyNumberFormat="0" applyFont="0" applyFill="0" applyBorder="0" applyProtection="0">
      <alignment horizontal="left" vertical="center" indent="2"/>
    </xf>
    <xf numFmtId="170" fontId="18" fillId="0" borderId="210">
      <alignmen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3">
      <alignment vertical="center"/>
    </xf>
    <xf numFmtId="173" fontId="25" fillId="8" borderId="210">
      <alignment horizontal="right" vertical="center"/>
    </xf>
    <xf numFmtId="49" fontId="127" fillId="0" borderId="210" applyNumberFormat="0" applyFill="0" applyBorder="0" applyProtection="0">
      <alignment horizontal="lef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 fillId="9"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7"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 fillId="9" borderId="210">
      <alignment horizontal="right" vertical="center"/>
    </xf>
    <xf numFmtId="172" fontId="36" fillId="1" borderId="212" applyNumberFormat="0" applyProtection="0">
      <alignment horizontal="left" vertical="top"/>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4" fontId="28" fillId="0" borderId="210" applyFill="0" applyBorder="0" applyProtection="0">
      <alignment horizontal="right" vertical="center"/>
    </xf>
    <xf numFmtId="172" fontId="36" fillId="1" borderId="212" applyNumberFormat="0" applyProtection="0">
      <alignment horizontal="left" vertical="top"/>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49" fontId="28" fillId="0" borderId="210" applyNumberFormat="0" applyFont="0" applyFill="0" applyBorder="0" applyProtection="0">
      <alignment horizontal="left" vertical="center" indent="2"/>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0" fontId="28" fillId="0" borderId="210" applyNumberFormat="0" applyFill="0" applyAlignment="0" applyProtection="0"/>
    <xf numFmtId="177" fontId="28" fillId="62" borderId="210" applyNumberFormat="0" applyFont="0" applyBorder="0" applyAlignment="0" applyProtection="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7" fontId="28" fillId="62" borderId="210" applyNumberFormat="0" applyFont="0" applyBorder="0" applyAlignment="0" applyProtection="0">
      <alignment horizontal="righ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0" fontId="6" fillId="0" borderId="0"/>
    <xf numFmtId="173" fontId="2" fillId="9" borderId="21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0" fontId="28" fillId="0" borderId="210" applyNumberFormat="0" applyFill="0" applyAlignment="0" applyProtection="0"/>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2" fontId="36" fillId="1" borderId="212" applyNumberFormat="0" applyProtection="0">
      <alignment horizontal="left" vertical="top"/>
    </xf>
    <xf numFmtId="172" fontId="36" fillId="1" borderId="212" applyNumberFormat="0" applyProtection="0">
      <alignment horizontal="left" vertical="top"/>
    </xf>
    <xf numFmtId="173" fontId="25" fillId="8" borderId="21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0" fontId="18" fillId="0" borderId="210">
      <alignment vertical="center"/>
    </xf>
    <xf numFmtId="172" fontId="36" fillId="1" borderId="212" applyNumberFormat="0" applyProtection="0">
      <alignment horizontal="left" vertical="top"/>
    </xf>
    <xf numFmtId="172" fontId="36" fillId="1" borderId="212" applyNumberFormat="0" applyProtection="0">
      <alignment horizontal="left" vertical="top"/>
    </xf>
    <xf numFmtId="173" fontId="2" fillId="9" borderId="210">
      <alignment horizontal="right" vertical="center"/>
    </xf>
    <xf numFmtId="173" fontId="25" fillId="8" borderId="21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0" fontId="6" fillId="0" borderId="0"/>
    <xf numFmtId="170" fontId="18" fillId="0" borderId="210">
      <alignment vertical="center"/>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49" fontId="127" fillId="0" borderId="210" applyNumberFormat="0" applyFill="0" applyBorder="0" applyProtection="0">
      <alignment horizontal="left" vertical="center"/>
    </xf>
    <xf numFmtId="173" fontId="25" fillId="8" borderId="210">
      <alignment horizontal="right" vertical="center"/>
    </xf>
    <xf numFmtId="170" fontId="18" fillId="0" borderId="210">
      <alignment vertical="center"/>
    </xf>
    <xf numFmtId="172" fontId="36" fillId="1" borderId="212" applyNumberFormat="0" applyProtection="0">
      <alignment horizontal="left" vertical="top"/>
    </xf>
    <xf numFmtId="170" fontId="18" fillId="0" borderId="210">
      <alignmen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0" fontId="28" fillId="0" borderId="210" applyNumberFormat="0" applyFill="0" applyAlignment="0" applyProtection="0"/>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172" fontId="36" fillId="1" borderId="212" applyNumberFormat="0" applyProtection="0">
      <alignment horizontal="left" vertical="top"/>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3" fontId="2" fillId="9" borderId="210">
      <alignment horizontal="right" vertical="center"/>
    </xf>
    <xf numFmtId="172" fontId="36" fillId="1" borderId="212" applyNumberFormat="0" applyProtection="0">
      <alignment horizontal="left" vertical="top"/>
    </xf>
    <xf numFmtId="172" fontId="36" fillId="1" borderId="212" applyNumberFormat="0" applyProtection="0">
      <alignment horizontal="left" vertical="top"/>
    </xf>
    <xf numFmtId="170" fontId="18" fillId="0" borderId="210">
      <alignmen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173"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2" fontId="36" fillId="1" borderId="212" applyNumberFormat="0" applyProtection="0">
      <alignment horizontal="left" vertical="top"/>
    </xf>
    <xf numFmtId="4" fontId="28" fillId="0" borderId="210" applyFill="0" applyBorder="0" applyProtection="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3" fontId="2" fillId="9" borderId="210">
      <alignment horizontal="right" vertical="center"/>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3" fontId="25" fillId="8"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3" fontId="2" fillId="9" borderId="210">
      <alignment horizontal="right" vertical="center"/>
    </xf>
    <xf numFmtId="177" fontId="28" fillId="62" borderId="210" applyNumberFormat="0" applyFont="0" applyBorder="0" applyAlignment="0" applyProtection="0">
      <alignment horizontal="right" vertical="center"/>
    </xf>
    <xf numFmtId="173" fontId="25" fillId="8" borderId="210">
      <alignment horizontal="right" vertical="center"/>
    </xf>
    <xf numFmtId="4" fontId="28" fillId="0" borderId="210" applyFill="0" applyBorder="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2" fontId="36" fillId="1" borderId="212" applyNumberFormat="0" applyProtection="0">
      <alignment horizontal="left" vertical="top"/>
    </xf>
    <xf numFmtId="173" fontId="2" fillId="9" borderId="21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2" fontId="36" fillId="1" borderId="212" applyNumberFormat="0" applyProtection="0">
      <alignment horizontal="left" vertical="top"/>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2" fontId="6" fillId="0" borderId="0"/>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2" fontId="6" fillId="0" borderId="0"/>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0" fontId="28" fillId="0" borderId="210" applyNumberFormat="0" applyFill="0" applyAlignment="0" applyProtection="0"/>
    <xf numFmtId="170" fontId="18" fillId="0" borderId="210">
      <alignmen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0" fontId="18" fillId="0" borderId="210">
      <alignment vertical="center"/>
    </xf>
    <xf numFmtId="0" fontId="28" fillId="0" borderId="210" applyNumberFormat="0" applyFill="0" applyAlignment="0" applyProtection="0"/>
    <xf numFmtId="172" fontId="36" fillId="1" borderId="212" applyNumberFormat="0" applyProtection="0">
      <alignment horizontal="left" vertical="top"/>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0" fontId="18" fillId="0" borderId="210">
      <alignment vertical="center"/>
    </xf>
    <xf numFmtId="0" fontId="28" fillId="0" borderId="210" applyNumberFormat="0" applyFill="0" applyAlignment="0" applyProtection="0"/>
    <xf numFmtId="173" fontId="2" fillId="9" borderId="210">
      <alignment horizontal="right" vertical="center"/>
    </xf>
    <xf numFmtId="173" fontId="2" fillId="9" borderId="210">
      <alignment horizontal="right" vertical="center"/>
    </xf>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170"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0" fontId="18" fillId="0" borderId="210">
      <alignment vertical="center"/>
    </xf>
    <xf numFmtId="0" fontId="28" fillId="0" borderId="210" applyNumberFormat="0" applyFill="0" applyAlignment="0" applyProtection="0"/>
    <xf numFmtId="172" fontId="36" fillId="1" borderId="212" applyNumberFormat="0" applyProtection="0">
      <alignment horizontal="left" vertical="top"/>
    </xf>
    <xf numFmtId="172" fontId="36" fillId="1" borderId="212" applyNumberFormat="0" applyProtection="0">
      <alignment horizontal="left" vertical="top"/>
    </xf>
    <xf numFmtId="173" fontId="2" fillId="9" borderId="210">
      <alignment horizontal="right" vertical="center"/>
    </xf>
    <xf numFmtId="177" fontId="28" fillId="62" borderId="210" applyNumberFormat="0" applyFont="0" applyBorder="0" applyAlignment="0" applyProtection="0">
      <alignment horizontal="right" vertical="center"/>
    </xf>
    <xf numFmtId="172" fontId="36" fillId="1" borderId="212" applyNumberFormat="0" applyProtection="0">
      <alignment horizontal="left" vertical="top"/>
    </xf>
    <xf numFmtId="49" fontId="127" fillId="0" borderId="210" applyNumberFormat="0" applyFill="0" applyBorder="0" applyProtection="0">
      <alignment horizontal="lef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0" fontId="28" fillId="0" borderId="210" applyNumberFormat="0" applyFill="0" applyAlignment="0" applyProtection="0"/>
    <xf numFmtId="177" fontId="28" fillId="62" borderId="210" applyNumberFormat="0" applyFont="0" applyBorder="0" applyAlignment="0" applyProtection="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0" fontId="28" fillId="0" borderId="210" applyNumberFormat="0" applyFill="0" applyAlignment="0" applyProtection="0"/>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2" fontId="36" fillId="1" borderId="212" applyNumberFormat="0" applyProtection="0">
      <alignment horizontal="left" vertical="top"/>
    </xf>
    <xf numFmtId="172" fontId="36" fillId="1" borderId="212" applyNumberFormat="0" applyProtection="0">
      <alignment horizontal="left" vertical="top"/>
    </xf>
    <xf numFmtId="173" fontId="25" fillId="8" borderId="21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0" fontId="18" fillId="0" borderId="210">
      <alignment vertical="center"/>
    </xf>
    <xf numFmtId="172" fontId="36" fillId="1" borderId="212" applyNumberFormat="0" applyProtection="0">
      <alignment horizontal="left" vertical="top"/>
    </xf>
    <xf numFmtId="172" fontId="36" fillId="1" borderId="212" applyNumberFormat="0" applyProtection="0">
      <alignment horizontal="left" vertical="top"/>
    </xf>
    <xf numFmtId="173" fontId="2" fillId="9" borderId="210">
      <alignment horizontal="right" vertical="center"/>
    </xf>
    <xf numFmtId="173" fontId="25" fillId="8" borderId="21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0" fontId="18" fillId="0" borderId="210">
      <alignment vertical="center"/>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49" fontId="127" fillId="0" borderId="210" applyNumberFormat="0" applyFill="0" applyBorder="0" applyProtection="0">
      <alignment horizontal="left" vertical="center"/>
    </xf>
    <xf numFmtId="173" fontId="25" fillId="8" borderId="210">
      <alignment horizontal="right" vertical="center"/>
    </xf>
    <xf numFmtId="170" fontId="18" fillId="0" borderId="210">
      <alignment vertical="center"/>
    </xf>
    <xf numFmtId="172" fontId="36" fillId="1" borderId="212" applyNumberFormat="0" applyProtection="0">
      <alignment horizontal="left" vertical="top"/>
    </xf>
    <xf numFmtId="170" fontId="18" fillId="0" borderId="210">
      <alignmen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0" fontId="28" fillId="0" borderId="210" applyNumberFormat="0" applyFill="0" applyAlignment="0" applyProtection="0"/>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172" fontId="36" fillId="1" borderId="212" applyNumberFormat="0" applyProtection="0">
      <alignment horizontal="left" vertical="top"/>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3" fontId="2" fillId="9" borderId="210">
      <alignment horizontal="right" vertical="center"/>
    </xf>
    <xf numFmtId="172" fontId="36" fillId="1" borderId="212" applyNumberFormat="0" applyProtection="0">
      <alignment horizontal="left" vertical="top"/>
    </xf>
    <xf numFmtId="172" fontId="36" fillId="1" borderId="212" applyNumberFormat="0" applyProtection="0">
      <alignment horizontal="left" vertical="top"/>
    </xf>
    <xf numFmtId="170" fontId="18" fillId="0" borderId="210">
      <alignmen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173"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2" fontId="36" fillId="1" borderId="212" applyNumberFormat="0" applyProtection="0">
      <alignment horizontal="left" vertical="top"/>
    </xf>
    <xf numFmtId="4" fontId="28" fillId="0" borderId="210" applyFill="0" applyBorder="0" applyProtection="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3" fontId="2" fillId="9" borderId="210">
      <alignment horizontal="right" vertical="center"/>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3" fontId="25" fillId="8"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3" fontId="2" fillId="9" borderId="210">
      <alignment horizontal="right" vertical="center"/>
    </xf>
    <xf numFmtId="177" fontId="28" fillId="62" borderId="210" applyNumberFormat="0" applyFont="0" applyBorder="0" applyAlignment="0" applyProtection="0">
      <alignment horizontal="right" vertical="center"/>
    </xf>
    <xf numFmtId="173" fontId="25" fillId="8" borderId="210">
      <alignment horizontal="right" vertical="center"/>
    </xf>
    <xf numFmtId="4" fontId="28" fillId="0" borderId="210" applyFill="0" applyBorder="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2" fontId="36" fillId="1" borderId="212" applyNumberFormat="0" applyProtection="0">
      <alignment horizontal="left" vertical="top"/>
    </xf>
    <xf numFmtId="173" fontId="2" fillId="9" borderId="21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2" fontId="36" fillId="1" borderId="212" applyNumberFormat="0" applyProtection="0">
      <alignment horizontal="left" vertical="top"/>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0" fontId="28" fillId="0" borderId="210" applyNumberFormat="0" applyFill="0" applyAlignment="0" applyProtection="0"/>
    <xf numFmtId="170" fontId="18" fillId="0" borderId="210">
      <alignmen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0" fontId="18" fillId="0" borderId="210">
      <alignment vertical="center"/>
    </xf>
    <xf numFmtId="0" fontId="28" fillId="0" borderId="210" applyNumberFormat="0" applyFill="0" applyAlignment="0" applyProtection="0"/>
    <xf numFmtId="172" fontId="36" fillId="1" borderId="212" applyNumberFormat="0" applyProtection="0">
      <alignment horizontal="left" vertical="top"/>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0" fontId="18" fillId="0" borderId="210">
      <alignment vertical="center"/>
    </xf>
    <xf numFmtId="0" fontId="28" fillId="0" borderId="210" applyNumberFormat="0" applyFill="0" applyAlignment="0" applyProtection="0"/>
    <xf numFmtId="173" fontId="2" fillId="9" borderId="210">
      <alignment horizontal="right" vertical="center"/>
    </xf>
    <xf numFmtId="173" fontId="2" fillId="9" borderId="210">
      <alignment horizontal="right" vertical="center"/>
    </xf>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170"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1">
      <alignment horizontal="right" vertical="center"/>
    </xf>
    <xf numFmtId="173" fontId="25" fillId="8" borderId="211">
      <alignment horizontal="right" vertical="center"/>
    </xf>
    <xf numFmtId="49" fontId="127" fillId="0" borderId="211" applyNumberFormat="0" applyFill="0" applyBorder="0" applyProtection="0">
      <alignment horizontal="left" vertical="center"/>
    </xf>
    <xf numFmtId="173" fontId="2" fillId="9" borderId="211">
      <alignment horizontal="right" vertical="center"/>
    </xf>
    <xf numFmtId="170" fontId="18" fillId="0" borderId="211">
      <alignment vertical="center"/>
    </xf>
    <xf numFmtId="4" fontId="28" fillId="0" borderId="211" applyFill="0" applyBorder="0" applyProtection="0">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7" fontId="28" fillId="62" borderId="211" applyNumberFormat="0" applyFont="0" applyBorder="0" applyAlignment="0" applyProtection="0">
      <alignment horizontal="right" vertical="center"/>
    </xf>
    <xf numFmtId="0" fontId="28" fillId="0" borderId="211" applyNumberFormat="0" applyFill="0" applyAlignment="0" applyProtection="0"/>
    <xf numFmtId="173" fontId="25" fillId="8" borderId="211">
      <alignment horizontal="right" vertical="center"/>
    </xf>
    <xf numFmtId="170" fontId="18" fillId="0" borderId="211">
      <alignmen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0" fontId="28" fillId="0" borderId="211" applyNumberFormat="0" applyFill="0" applyAlignment="0" applyProtection="0"/>
    <xf numFmtId="173" fontId="25" fillId="8" borderId="211">
      <alignment horizontal="right" vertical="center"/>
    </xf>
    <xf numFmtId="173" fontId="25" fillId="8" borderId="211">
      <alignment horizontal="right" vertical="center"/>
    </xf>
    <xf numFmtId="170" fontId="18" fillId="0" borderId="211">
      <alignmen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167" fontId="6" fillId="0" borderId="0" applyFont="0" applyFill="0" applyBorder="0" applyAlignment="0" applyProtection="0"/>
    <xf numFmtId="170" fontId="18" fillId="0" borderId="211">
      <alignment vertical="center"/>
    </xf>
    <xf numFmtId="173" fontId="2" fillId="9" borderId="211">
      <alignment horizontal="right" vertical="center"/>
    </xf>
    <xf numFmtId="172" fontId="36" fillId="1" borderId="23" applyNumberFormat="0" applyProtection="0">
      <alignment horizontal="left" vertical="top"/>
    </xf>
    <xf numFmtId="170" fontId="18" fillId="0" borderId="211">
      <alignment vertical="center"/>
    </xf>
    <xf numFmtId="170" fontId="18" fillId="0" borderId="211">
      <alignment vertical="center"/>
    </xf>
    <xf numFmtId="173" fontId="2" fillId="9" borderId="211">
      <alignment horizontal="right" vertical="center"/>
    </xf>
    <xf numFmtId="170" fontId="18" fillId="0" borderId="211">
      <alignment vertical="center"/>
    </xf>
    <xf numFmtId="170" fontId="18" fillId="0" borderId="211">
      <alignmen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49" fontId="127" fillId="0" borderId="211" applyNumberFormat="0" applyFill="0" applyBorder="0" applyProtection="0">
      <alignment horizontal="left" vertical="center"/>
    </xf>
    <xf numFmtId="0" fontId="28" fillId="0" borderId="211" applyNumberFormat="0" applyFill="0" applyAlignment="0" applyProtection="0"/>
    <xf numFmtId="173" fontId="2" fillId="9"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7" fontId="28" fillId="62" borderId="211" applyNumberFormat="0" applyFont="0" applyBorder="0" applyAlignment="0" applyProtection="0">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173" fontId="2" fillId="9"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2" fontId="36" fillId="1" borderId="23" applyNumberFormat="0" applyProtection="0">
      <alignment horizontal="left" vertical="top"/>
    </xf>
    <xf numFmtId="173" fontId="2" fillId="9" borderId="211">
      <alignment horizontal="right" vertical="center"/>
    </xf>
    <xf numFmtId="173" fontId="25" fillId="8"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2" fontId="36" fillId="1" borderId="23" applyNumberFormat="0" applyProtection="0">
      <alignment horizontal="left" vertical="top"/>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2" fontId="36" fillId="1" borderId="23" applyNumberFormat="0" applyProtection="0">
      <alignment horizontal="left" vertical="top"/>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0" fontId="18" fillId="0" borderId="211">
      <alignment vertical="center"/>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0" fontId="28" fillId="0" borderId="211" applyNumberFormat="0" applyFill="0" applyAlignment="0" applyProtection="0"/>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0" fontId="18" fillId="0" borderId="211">
      <alignmen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0" fontId="18" fillId="0" borderId="211">
      <alignmen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3" fontId="25" fillId="8" borderId="211">
      <alignment horizontal="right" vertical="center"/>
    </xf>
    <xf numFmtId="173" fontId="25" fillId="8"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4" fontId="28" fillId="0" borderId="211" applyFill="0" applyBorder="0" applyProtection="0">
      <alignment horizontal="right" vertical="center"/>
    </xf>
    <xf numFmtId="170" fontId="18" fillId="0" borderId="211">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1">
      <alignment horizontal="right" vertical="center"/>
    </xf>
    <xf numFmtId="173" fontId="2" fillId="9"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70" fontId="18" fillId="0" borderId="211">
      <alignment vertical="center"/>
    </xf>
    <xf numFmtId="173" fontId="25" fillId="8" borderId="211">
      <alignment horizontal="right" vertical="center"/>
    </xf>
    <xf numFmtId="173" fontId="25" fillId="8" borderId="211">
      <alignment horizontal="right" vertical="center"/>
    </xf>
    <xf numFmtId="49" fontId="127" fillId="0" borderId="211" applyNumberFormat="0" applyFill="0" applyBorder="0" applyProtection="0">
      <alignment horizontal="left" vertical="center"/>
    </xf>
    <xf numFmtId="170" fontId="18" fillId="0" borderId="211">
      <alignmen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7" fontId="28" fillId="62" borderId="211" applyNumberFormat="0" applyFont="0" applyBorder="0" applyAlignment="0" applyProtection="0">
      <alignment horizontal="right" vertical="center"/>
    </xf>
    <xf numFmtId="49" fontId="127" fillId="0" borderId="211" applyNumberFormat="0" applyFill="0" applyBorder="0" applyProtection="0">
      <alignment horizontal="left" vertical="center"/>
    </xf>
    <xf numFmtId="170" fontId="18" fillId="0" borderId="211">
      <alignmen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5" fillId="8" borderId="211">
      <alignment horizontal="right" vertical="center"/>
    </xf>
    <xf numFmtId="0" fontId="28" fillId="0" borderId="211" applyNumberFormat="0" applyFill="0" applyAlignment="0" applyProtection="0"/>
    <xf numFmtId="0" fontId="28" fillId="0" borderId="211" applyNumberFormat="0" applyFill="0" applyAlignment="0" applyProtection="0"/>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0" fontId="18" fillId="0" borderId="211">
      <alignmen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0" fontId="28" fillId="0" borderId="211" applyNumberFormat="0" applyFill="0" applyAlignment="0" applyProtection="0"/>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7" fontId="28" fillId="62" borderId="211" applyNumberFormat="0" applyFont="0" applyBorder="0" applyAlignment="0" applyProtection="0">
      <alignment horizontal="right" vertical="center"/>
    </xf>
    <xf numFmtId="173" fontId="25" fillId="8" borderId="211">
      <alignment horizontal="right" vertical="center"/>
    </xf>
    <xf numFmtId="177"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70" fontId="18" fillId="0" borderId="211">
      <alignmen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5" fillId="8" borderId="211">
      <alignment horizontal="righ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0" fontId="18" fillId="0" borderId="211">
      <alignmen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0" fontId="28" fillId="0" borderId="211" applyNumberFormat="0" applyFill="0" applyAlignment="0" applyProtection="0"/>
    <xf numFmtId="173" fontId="2" fillId="9" borderId="211">
      <alignment horizontal="right" vertical="center"/>
    </xf>
    <xf numFmtId="172" fontId="36" fillId="1" borderId="23" applyNumberFormat="0" applyProtection="0">
      <alignment horizontal="left" vertical="top"/>
    </xf>
    <xf numFmtId="173" fontId="2" fillId="9" borderId="211">
      <alignment horizontal="right" vertical="center"/>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173" fontId="25" fillId="8"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1">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0" fontId="28" fillId="0" borderId="211" applyNumberFormat="0" applyFill="0" applyAlignment="0" applyProtection="0"/>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7" fontId="28" fillId="62" borderId="211" applyNumberFormat="0" applyFont="0" applyBorder="0" applyAlignment="0" applyProtection="0">
      <alignment horizontal="right" vertical="center"/>
    </xf>
    <xf numFmtId="170" fontId="18" fillId="0" borderId="211">
      <alignmen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5" fillId="8" borderId="211">
      <alignment horizontal="right" vertical="center"/>
    </xf>
    <xf numFmtId="170" fontId="18" fillId="0" borderId="211">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1">
      <alignment horizontal="right" vertical="center"/>
    </xf>
    <xf numFmtId="0" fontId="28" fillId="0" borderId="211" applyNumberFormat="0" applyFill="0" applyAlignment="0" applyProtection="0"/>
    <xf numFmtId="172" fontId="36" fillId="1" borderId="23" applyNumberFormat="0" applyProtection="0">
      <alignment horizontal="left" vertical="top"/>
    </xf>
    <xf numFmtId="173" fontId="25" fillId="8" borderId="211">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0" fontId="18" fillId="0" borderId="211">
      <alignment vertical="center"/>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170" fontId="18" fillId="0" borderId="211">
      <alignment vertical="center"/>
    </xf>
    <xf numFmtId="173" fontId="2" fillId="9"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3" fontId="25" fillId="8" borderId="211">
      <alignment horizontal="right" vertical="center"/>
    </xf>
    <xf numFmtId="170" fontId="18" fillId="0" borderId="211">
      <alignment vertical="center"/>
    </xf>
    <xf numFmtId="172" fontId="36" fillId="1" borderId="23" applyNumberFormat="0" applyProtection="0">
      <alignment horizontal="left" vertical="top"/>
    </xf>
    <xf numFmtId="170" fontId="18" fillId="0" borderId="211">
      <alignmen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49" fontId="127" fillId="0" borderId="211" applyNumberFormat="0" applyFill="0" applyBorder="0" applyProtection="0">
      <alignment horizontal="left" vertical="center"/>
    </xf>
    <xf numFmtId="172" fontId="36" fillId="1" borderId="23" applyNumberFormat="0" applyProtection="0">
      <alignment horizontal="left" vertical="top"/>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0" fontId="28" fillId="0" borderId="211" applyNumberFormat="0" applyFill="0" applyAlignment="0" applyProtection="0"/>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172" fontId="36" fillId="1" borderId="23" applyNumberFormat="0" applyProtection="0">
      <alignment horizontal="left" vertical="top"/>
    </xf>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3" fontId="2" fillId="9" borderId="211">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0" fontId="18" fillId="0" borderId="211">
      <alignmen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2" fontId="36" fillId="1" borderId="23" applyNumberFormat="0" applyProtection="0">
      <alignment horizontal="left" vertical="top"/>
    </xf>
    <xf numFmtId="173" fontId="25" fillId="8" borderId="211">
      <alignment horizontal="right" vertical="center"/>
    </xf>
    <xf numFmtId="0" fontId="28" fillId="0" borderId="211" applyNumberFormat="0" applyFill="0" applyAlignment="0" applyProtection="0"/>
    <xf numFmtId="4" fontId="28" fillId="0" borderId="211" applyFill="0" applyBorder="0" applyProtection="0">
      <alignment horizontal="right" vertical="center"/>
    </xf>
    <xf numFmtId="170" fontId="18" fillId="0" borderId="211">
      <alignment vertical="center"/>
    </xf>
    <xf numFmtId="173" fontId="2" fillId="9" borderId="211">
      <alignment horizontal="righ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172" fontId="36" fillId="1" borderId="23" applyNumberFormat="0" applyProtection="0">
      <alignment horizontal="left" vertical="top"/>
    </xf>
    <xf numFmtId="4" fontId="28" fillId="0" borderId="211" applyFill="0" applyBorder="0" applyProtection="0">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3" fontId="2" fillId="9" borderId="211">
      <alignment horizontal="right" vertical="center"/>
    </xf>
    <xf numFmtId="173" fontId="25" fillId="8"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3" fontId="2" fillId="9" borderId="211">
      <alignment horizontal="right" vertical="center"/>
    </xf>
    <xf numFmtId="173" fontId="2" fillId="9" borderId="211">
      <alignment horizontal="righ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0" fontId="18" fillId="0" borderId="211">
      <alignment vertical="center"/>
    </xf>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0" fontId="28" fillId="0" borderId="211" applyNumberFormat="0" applyFill="0" applyAlignment="0" applyProtection="0"/>
    <xf numFmtId="172" fontId="36" fillId="1" borderId="23" applyNumberFormat="0" applyProtection="0">
      <alignment horizontal="left" vertical="top"/>
    </xf>
    <xf numFmtId="173" fontId="2" fillId="9" borderId="211">
      <alignment horizontal="right" vertical="center"/>
    </xf>
    <xf numFmtId="172" fontId="36" fillId="1" borderId="23" applyNumberFormat="0" applyProtection="0">
      <alignment horizontal="left" vertical="top"/>
    </xf>
    <xf numFmtId="170" fontId="18" fillId="0" borderId="211">
      <alignment vertical="center"/>
    </xf>
    <xf numFmtId="173" fontId="25" fillId="8" borderId="211">
      <alignment horizontal="right" vertical="center"/>
    </xf>
    <xf numFmtId="173" fontId="25" fillId="8"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173" fontId="2" fillId="9" borderId="211">
      <alignment horizontal="right" vertical="center"/>
    </xf>
    <xf numFmtId="177" fontId="28" fillId="62" borderId="211" applyNumberFormat="0" applyFont="0" applyBorder="0" applyAlignment="0" applyProtection="0">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2" fontId="36" fillId="1" borderId="23" applyNumberFormat="0" applyProtection="0">
      <alignment horizontal="left" vertical="top"/>
    </xf>
    <xf numFmtId="173" fontId="2" fillId="9" borderId="211">
      <alignment horizontal="right" vertical="center"/>
    </xf>
    <xf numFmtId="0" fontId="28" fillId="0" borderId="211" applyNumberFormat="0" applyFill="0" applyAlignment="0" applyProtection="0"/>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72" fontId="36" fillId="1" borderId="23" applyNumberFormat="0" applyProtection="0">
      <alignment horizontal="left" vertical="top"/>
    </xf>
    <xf numFmtId="173" fontId="2" fillId="9" borderId="211">
      <alignment horizontal="righ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49" fontId="28" fillId="0" borderId="211" applyNumberFormat="0" applyFont="0" applyFill="0" applyBorder="0" applyProtection="0">
      <alignment horizontal="left" vertical="center" indent="2"/>
    </xf>
    <xf numFmtId="170" fontId="18" fillId="0" borderId="211">
      <alignment vertical="center"/>
    </xf>
    <xf numFmtId="172" fontId="36" fillId="1" borderId="23" applyNumberFormat="0" applyProtection="0">
      <alignment horizontal="left" vertical="top"/>
    </xf>
    <xf numFmtId="170" fontId="18" fillId="0" borderId="211">
      <alignment vertical="center"/>
    </xf>
    <xf numFmtId="170" fontId="18" fillId="0" borderId="211">
      <alignmen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2" fontId="36" fillId="1" borderId="23" applyNumberFormat="0" applyProtection="0">
      <alignment horizontal="left" vertical="top"/>
    </xf>
    <xf numFmtId="173" fontId="25" fillId="8" borderId="211">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3" fontId="2" fillId="9" borderId="211">
      <alignment horizontal="right" vertical="center"/>
    </xf>
    <xf numFmtId="173" fontId="25" fillId="8" borderId="211">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7" fontId="28" fillId="62" borderId="211" applyNumberFormat="0" applyFont="0" applyBorder="0" applyAlignment="0" applyProtection="0">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3" fontId="25" fillId="8"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173" fontId="25" fillId="8" borderId="211">
      <alignment horizontal="right" vertical="center"/>
    </xf>
    <xf numFmtId="170" fontId="18" fillId="0" borderId="211">
      <alignment vertical="center"/>
    </xf>
    <xf numFmtId="170" fontId="18" fillId="0" borderId="211">
      <alignmen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2" fontId="36" fillId="1" borderId="23" applyNumberFormat="0" applyProtection="0">
      <alignment horizontal="left" vertical="top"/>
    </xf>
    <xf numFmtId="173" fontId="2" fillId="9" borderId="211">
      <alignment horizontal="right" vertical="center"/>
    </xf>
    <xf numFmtId="173" fontId="2" fillId="9" borderId="211">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2" fontId="36" fillId="1" borderId="23" applyNumberFormat="0" applyProtection="0">
      <alignment horizontal="left" vertical="top"/>
    </xf>
    <xf numFmtId="173" fontId="25" fillId="8" borderId="211">
      <alignment horizontal="right" vertical="center"/>
    </xf>
    <xf numFmtId="49" fontId="127" fillId="0" borderId="211" applyNumberFormat="0" applyFill="0" applyBorder="0" applyProtection="0">
      <alignment horizontal="lef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0" fontId="28" fillId="0" borderId="211" applyNumberFormat="0" applyFill="0" applyAlignment="0" applyProtection="0"/>
    <xf numFmtId="170" fontId="18" fillId="0" borderId="211">
      <alignment vertical="center"/>
    </xf>
    <xf numFmtId="173" fontId="2" fillId="9" borderId="211">
      <alignment horizontal="righ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170" fontId="18" fillId="0" borderId="211">
      <alignment vertical="center"/>
    </xf>
    <xf numFmtId="0" fontId="28" fillId="0" borderId="211"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7" fontId="28" fillId="62" borderId="211" applyNumberFormat="0" applyFont="0" applyBorder="0" applyAlignment="0" applyProtection="0">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9" fontId="28" fillId="0" borderId="211" applyNumberFormat="0" applyFont="0" applyFill="0" applyBorder="0" applyProtection="0">
      <alignment horizontal="left" vertical="center" indent="2"/>
    </xf>
    <xf numFmtId="170" fontId="18" fillId="0" borderId="211">
      <alignmen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5" fillId="8" borderId="211">
      <alignment horizontal="right" vertical="center"/>
    </xf>
    <xf numFmtId="170" fontId="18" fillId="0" borderId="211">
      <alignment vertical="center"/>
    </xf>
    <xf numFmtId="0" fontId="28" fillId="0" borderId="211" applyNumberFormat="0" applyFill="0" applyAlignment="0" applyProtection="0"/>
    <xf numFmtId="173" fontId="2" fillId="9" borderId="211">
      <alignment horizontal="right" vertical="center"/>
    </xf>
    <xf numFmtId="173" fontId="2" fillId="9" borderId="211">
      <alignment horizontal="right" vertical="center"/>
    </xf>
    <xf numFmtId="170" fontId="18" fillId="0" borderId="211">
      <alignment vertical="center"/>
    </xf>
    <xf numFmtId="172" fontId="36" fillId="1" borderId="23" applyNumberFormat="0" applyProtection="0">
      <alignment horizontal="left" vertical="top"/>
    </xf>
    <xf numFmtId="173" fontId="25" fillId="8"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5" fillId="8" borderId="211">
      <alignment horizontal="right" vertical="center"/>
    </xf>
    <xf numFmtId="49" fontId="127" fillId="0" borderId="211" applyNumberFormat="0" applyFill="0" applyBorder="0" applyProtection="0">
      <alignment horizontal="left" vertical="center"/>
    </xf>
    <xf numFmtId="177" fontId="28" fillId="62" borderId="211" applyNumberFormat="0" applyFont="0" applyBorder="0" applyAlignment="0" applyProtection="0">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0" fontId="18" fillId="0" borderId="211">
      <alignmen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170" fontId="18" fillId="0" borderId="211">
      <alignmen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2" fontId="36" fillId="1" borderId="23" applyNumberFormat="0" applyProtection="0">
      <alignment horizontal="left" vertical="top"/>
    </xf>
    <xf numFmtId="173" fontId="25" fillId="8"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0" fontId="18" fillId="0" borderId="211">
      <alignmen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6" fillId="0" borderId="0"/>
    <xf numFmtId="167" fontId="6" fillId="0" borderId="0" applyFont="0" applyFill="0" applyBorder="0" applyAlignment="0" applyProtection="0"/>
    <xf numFmtId="0" fontId="6" fillId="0" borderId="0"/>
    <xf numFmtId="0" fontId="135" fillId="65" borderId="215"/>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0" fontId="18" fillId="0" borderId="214">
      <alignment vertical="center"/>
    </xf>
    <xf numFmtId="4" fontId="28" fillId="0" borderId="214" applyFill="0" applyBorder="0" applyProtection="0">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3" fontId="25" fillId="8" borderId="214">
      <alignment horizontal="right" vertical="center"/>
    </xf>
    <xf numFmtId="170"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173" fontId="25" fillId="8"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67" fontId="6" fillId="0" borderId="0" applyFont="0" applyFill="0" applyBorder="0" applyAlignment="0" applyProtection="0"/>
    <xf numFmtId="170" fontId="18" fillId="0" borderId="214">
      <alignmen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0" fontId="18" fillId="0" borderId="214">
      <alignment vertical="center"/>
    </xf>
    <xf numFmtId="170"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67" fontId="6" fillId="0" borderId="0" applyFont="0" applyFill="0" applyBorder="0" applyAlignment="0" applyProtection="0"/>
    <xf numFmtId="170" fontId="18" fillId="0" borderId="214">
      <alignment vertical="center"/>
    </xf>
    <xf numFmtId="49" fontId="127" fillId="0" borderId="214" applyNumberFormat="0" applyFill="0" applyBorder="0" applyProtection="0">
      <alignment horizontal="lef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0" fontId="133" fillId="0" borderId="0"/>
    <xf numFmtId="173" fontId="2" fillId="9" borderId="214">
      <alignment horizontal="right" vertical="center"/>
    </xf>
    <xf numFmtId="173" fontId="2" fillId="9"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0" fontId="28" fillId="0" borderId="214" applyNumberFormat="0" applyFill="0" applyAlignment="0" applyProtection="0"/>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0" fontId="18" fillId="0" borderId="214">
      <alignmen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0" fontId="28" fillId="0" borderId="214" applyNumberFormat="0" applyFill="0" applyAlignment="0" applyProtection="0"/>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170" fontId="18" fillId="0" borderId="214">
      <alignment vertical="center"/>
    </xf>
    <xf numFmtId="0" fontId="134" fillId="63" borderId="215">
      <alignment horizont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167" fontId="6" fillId="0" borderId="0" applyFont="0" applyFill="0" applyBorder="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0" fontId="18" fillId="0" borderId="214">
      <alignment vertical="center"/>
    </xf>
    <xf numFmtId="4" fontId="28" fillId="0" borderId="214" applyFill="0" applyBorder="0" applyProtection="0">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0" fontId="28" fillId="0" borderId="214" applyNumberFormat="0" applyFill="0" applyAlignment="0" applyProtection="0"/>
    <xf numFmtId="170" fontId="18" fillId="0" borderId="214">
      <alignmen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3" fontId="2" fillId="9" borderId="214">
      <alignment horizontal="right" vertical="center"/>
    </xf>
    <xf numFmtId="172" fontId="36" fillId="1" borderId="23" applyNumberFormat="0" applyProtection="0">
      <alignment horizontal="left" vertical="top"/>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2" fontId="36" fillId="1" borderId="23" applyNumberFormat="0" applyProtection="0">
      <alignment horizontal="left" vertical="top"/>
    </xf>
    <xf numFmtId="173" fontId="2" fillId="9" borderId="214">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49" fontId="28" fillId="0" borderId="214" applyNumberFormat="0" applyFont="0" applyFill="0" applyBorder="0" applyProtection="0">
      <alignment horizontal="left" vertical="center" indent="2"/>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7" fontId="28" fillId="62" borderId="214" applyNumberFormat="0" applyFont="0" applyBorder="0" applyAlignment="0" applyProtection="0">
      <alignment horizontal="righ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172" fontId="36" fillId="1" borderId="23" applyNumberFormat="0" applyProtection="0">
      <alignment horizontal="left" vertical="top"/>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2" fontId="36" fillId="1" borderId="23" applyNumberFormat="0" applyProtection="0">
      <alignment horizontal="left" vertical="top"/>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2" fontId="36" fillId="1" borderId="23" applyNumberFormat="0" applyProtection="0">
      <alignment horizontal="left" vertical="top"/>
    </xf>
    <xf numFmtId="0" fontId="28" fillId="0" borderId="214" applyNumberFormat="0" applyFill="0" applyAlignment="0" applyProtection="0"/>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0" fontId="28" fillId="0" borderId="214" applyNumberFormat="0" applyFill="0" applyAlignment="0" applyProtection="0"/>
    <xf numFmtId="172" fontId="36" fillId="1" borderId="23" applyNumberFormat="0" applyProtection="0">
      <alignment horizontal="left" vertical="top"/>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4">
      <alignment horizontal="right" vertical="center"/>
    </xf>
    <xf numFmtId="177" fontId="28" fillId="62" borderId="214" applyNumberFormat="0" applyFont="0" applyBorder="0" applyAlignment="0" applyProtection="0">
      <alignment horizontal="right" vertical="center"/>
    </xf>
    <xf numFmtId="172" fontId="36" fillId="1" borderId="23" applyNumberFormat="0" applyProtection="0">
      <alignment horizontal="left" vertical="top"/>
    </xf>
    <xf numFmtId="49" fontId="127" fillId="0" borderId="214" applyNumberFormat="0" applyFill="0" applyBorder="0" applyProtection="0">
      <alignment horizontal="lef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7" fontId="28" fillId="62" borderId="214" applyNumberFormat="0" applyFont="0" applyBorder="0" applyAlignment="0" applyProtection="0">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172" fontId="36" fillId="1" borderId="23" applyNumberFormat="0" applyProtection="0">
      <alignment horizontal="left" vertical="top"/>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2" fontId="36" fillId="1" borderId="23" applyNumberFormat="0" applyProtection="0">
      <alignment horizontal="left" vertical="top"/>
    </xf>
    <xf numFmtId="173" fontId="25" fillId="8"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170" fontId="18" fillId="0" borderId="214">
      <alignment vertical="center"/>
    </xf>
    <xf numFmtId="172" fontId="36" fillId="1" borderId="23" applyNumberFormat="0" applyProtection="0">
      <alignment horizontal="left" vertical="top"/>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2" fontId="36" fillId="1" borderId="23" applyNumberFormat="0" applyProtection="0">
      <alignment horizontal="left" vertical="top"/>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0" fontId="28" fillId="0" borderId="214" applyNumberFormat="0" applyFill="0" applyAlignment="0" applyProtection="0"/>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2" fontId="36" fillId="1" borderId="23" applyNumberFormat="0" applyProtection="0">
      <alignment horizontal="left" vertical="top"/>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172" fontId="36" fillId="1" borderId="23" applyNumberFormat="0" applyProtection="0">
      <alignment horizontal="left" vertical="top"/>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0" fontId="18" fillId="0" borderId="214">
      <alignmen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2" fontId="36" fillId="1" borderId="23" applyNumberFormat="0" applyProtection="0">
      <alignment horizontal="left" vertical="top"/>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2" fontId="36" fillId="1" borderId="23" applyNumberFormat="0" applyProtection="0">
      <alignment horizontal="left" vertical="top"/>
    </xf>
    <xf numFmtId="4" fontId="28" fillId="0" borderId="214" applyFill="0" applyBorder="0" applyProtection="0">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5" fillId="8"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2" fontId="36" fillId="1" borderId="23" applyNumberFormat="0" applyProtection="0">
      <alignment horizontal="left" vertical="top"/>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2" fontId="36" fillId="1" borderId="23" applyNumberFormat="0" applyProtection="0">
      <alignment horizontal="left" vertical="top"/>
    </xf>
    <xf numFmtId="173" fontId="2" fillId="9" borderId="214">
      <alignment horizontal="right" vertical="center"/>
    </xf>
    <xf numFmtId="0" fontId="28" fillId="0" borderId="214" applyNumberFormat="0" applyFill="0" applyAlignment="0" applyProtection="0"/>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2" fontId="36" fillId="1" borderId="23" applyNumberFormat="0" applyProtection="0">
      <alignment horizontal="left" vertical="top"/>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2" fontId="36" fillId="1" borderId="23" applyNumberFormat="0" applyProtection="0">
      <alignment horizontal="left" vertical="top"/>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2" fontId="36" fillId="1" borderId="23" applyNumberFormat="0" applyProtection="0">
      <alignment horizontal="left" vertical="top"/>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2" fontId="36" fillId="1" borderId="23" applyNumberFormat="0" applyProtection="0">
      <alignment horizontal="left" vertical="top"/>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0" fontId="28" fillId="0" borderId="214" applyNumberFormat="0" applyFill="0" applyAlignment="0" applyProtection="0"/>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2" fontId="36" fillId="1" borderId="23" applyNumberFormat="0" applyProtection="0">
      <alignment horizontal="left" vertical="top"/>
    </xf>
    <xf numFmtId="173" fontId="25" fillId="8"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0" fontId="18" fillId="0" borderId="214">
      <alignment vertical="center"/>
    </xf>
    <xf numFmtId="4" fontId="28" fillId="0" borderId="214" applyFill="0" applyBorder="0" applyProtection="0">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0" fontId="1" fillId="0" borderId="0"/>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3" fontId="25" fillId="8" borderId="214">
      <alignment horizontal="right" vertical="center"/>
    </xf>
    <xf numFmtId="170"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173" fontId="25" fillId="8"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67" fontId="6" fillId="0" borderId="0" applyFont="0" applyFill="0" applyBorder="0" applyAlignment="0" applyProtection="0"/>
    <xf numFmtId="170" fontId="18" fillId="0" borderId="214">
      <alignmen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0" fontId="18" fillId="0" borderId="214">
      <alignment vertical="center"/>
    </xf>
    <xf numFmtId="170"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0" fontId="18" fillId="0" borderId="214">
      <alignmen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0" fontId="28" fillId="0" borderId="214" applyNumberFormat="0" applyFill="0" applyAlignment="0" applyProtection="0"/>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0" fontId="18" fillId="0" borderId="214">
      <alignmen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0" fontId="28" fillId="0" borderId="214" applyNumberFormat="0" applyFill="0" applyAlignment="0" applyProtection="0"/>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170" fontId="18" fillId="0" borderId="214">
      <alignment vertical="center"/>
    </xf>
    <xf numFmtId="0" fontId="135" fillId="64" borderId="215"/>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 fillId="0" borderId="0"/>
    <xf numFmtId="0" fontId="130" fillId="0" borderId="0"/>
    <xf numFmtId="0" fontId="131" fillId="63" borderId="215">
      <alignment horizontal="center"/>
    </xf>
    <xf numFmtId="0" fontId="132" fillId="64" borderId="215"/>
    <xf numFmtId="0" fontId="132" fillId="65" borderId="215"/>
    <xf numFmtId="0" fontId="106" fillId="0" borderId="0"/>
    <xf numFmtId="0" fontId="131" fillId="63" borderId="215">
      <alignment horizontal="center"/>
    </xf>
    <xf numFmtId="0" fontId="132" fillId="64" borderId="215"/>
    <xf numFmtId="0" fontId="132" fillId="65" borderId="215"/>
    <xf numFmtId="0" fontId="6" fillId="0" borderId="0"/>
    <xf numFmtId="0" fontId="106" fillId="0" borderId="0"/>
    <xf numFmtId="9" fontId="106" fillId="0" borderId="0" applyFont="0" applyFill="0" applyBorder="0" applyAlignment="0" applyProtection="0"/>
    <xf numFmtId="0" fontId="6" fillId="0" borderId="0"/>
    <xf numFmtId="0" fontId="6" fillId="0" borderId="0"/>
    <xf numFmtId="0" fontId="130" fillId="0" borderId="0"/>
    <xf numFmtId="0" fontId="130" fillId="0" borderId="0"/>
    <xf numFmtId="0" fontId="130" fillId="0" borderId="0"/>
    <xf numFmtId="0" fontId="6" fillId="0" borderId="0"/>
    <xf numFmtId="173" fontId="25" fillId="8" borderId="213">
      <alignment horizontal="right" vertical="center"/>
    </xf>
    <xf numFmtId="0" fontId="130" fillId="0" borderId="0"/>
    <xf numFmtId="173" fontId="25" fillId="8"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0" fontId="28" fillId="0" borderId="213" applyNumberFormat="0" applyFill="0" applyAlignment="0" applyProtection="0"/>
    <xf numFmtId="49" fontId="127" fillId="0" borderId="213" applyNumberFormat="0" applyFill="0" applyBorder="0" applyProtection="0">
      <alignment horizontal="lef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67" fontId="6" fillId="0" borderId="0" applyFont="0" applyFill="0" applyBorder="0" applyAlignment="0" applyProtection="0"/>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5" fillId="8" borderId="214">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4">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4">
      <alignment horizontal="right" vertical="center"/>
    </xf>
    <xf numFmtId="170" fontId="18" fillId="0" borderId="213">
      <alignment vertical="center"/>
    </xf>
    <xf numFmtId="170" fontId="18" fillId="0" borderId="213">
      <alignment vertical="center"/>
    </xf>
    <xf numFmtId="4" fontId="28" fillId="0" borderId="214" applyFill="0" applyBorder="0" applyProtection="0">
      <alignment horizontal="right" vertical="center"/>
    </xf>
    <xf numFmtId="170" fontId="18" fillId="0" borderId="214">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4">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4">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0" fontId="18" fillId="0" borderId="214">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4">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4">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4">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4">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 fillId="9" borderId="213">
      <alignment horizontal="right" vertical="center"/>
    </xf>
    <xf numFmtId="0" fontId="106" fillId="0" borderId="0"/>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0" fontId="6" fillId="0" borderId="0"/>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0" fontId="28" fillId="0" borderId="213" applyNumberFormat="0" applyFill="0" applyAlignment="0" applyProtection="0"/>
    <xf numFmtId="4" fontId="28" fillId="0" borderId="213" applyFill="0" applyBorder="0" applyProtection="0">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4" fontId="28" fillId="0" borderId="213" applyFill="0" applyBorder="0" applyProtection="0">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0" fontId="18" fillId="0" borderId="213">
      <alignmen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5" fillId="8" borderId="213">
      <alignment horizontal="righ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5" fillId="8"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49" fontId="127" fillId="0" borderId="213" applyNumberFormat="0" applyFill="0" applyBorder="0" applyProtection="0">
      <alignment horizontal="left" vertical="center"/>
    </xf>
    <xf numFmtId="167" fontId="6" fillId="0" borderId="0" applyFont="0" applyFill="0" applyBorder="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170" fontId="18" fillId="0" borderId="213">
      <alignmen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67" fontId="6" fillId="0" borderId="0" applyFont="0" applyFill="0" applyBorder="0" applyAlignment="0" applyProtection="0"/>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3">
      <alignment horizontal="right" vertical="center"/>
    </xf>
    <xf numFmtId="0" fontId="132" fillId="65" borderId="215"/>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0" fontId="18" fillId="0" borderId="214">
      <alignmen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0" fontId="132" fillId="64" borderId="215"/>
    <xf numFmtId="0" fontId="2" fillId="0" borderId="0"/>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67" fontId="6" fillId="0" borderId="0" applyFont="0" applyFill="0" applyBorder="0" applyAlignment="0" applyProtection="0"/>
    <xf numFmtId="173" fontId="2" fillId="9" borderId="214">
      <alignment horizontal="right" vertical="center"/>
    </xf>
    <xf numFmtId="173" fontId="25" fillId="8" borderId="214">
      <alignment horizontal="right" vertical="center"/>
    </xf>
    <xf numFmtId="170" fontId="18" fillId="0" borderId="214">
      <alignment vertical="center"/>
    </xf>
    <xf numFmtId="172" fontId="36" fillId="1" borderId="23" applyNumberFormat="0" applyProtection="0">
      <alignment horizontal="left" vertical="top"/>
    </xf>
    <xf numFmtId="173" fontId="2" fillId="9" borderId="213">
      <alignment horizontal="right" vertical="center"/>
    </xf>
    <xf numFmtId="49" fontId="28" fillId="0" borderId="214"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0" fontId="18" fillId="0" borderId="214">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7" fontId="28" fillId="62" borderId="214"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4">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0" fontId="28" fillId="0" borderId="214" applyNumberFormat="0" applyFill="0" applyAlignment="0" applyProtection="0"/>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0" fontId="28" fillId="0" borderId="213" applyNumberFormat="0" applyFill="0" applyAlignment="0" applyProtection="0"/>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5" fillId="8"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2" fontId="36" fillId="1" borderId="23" applyNumberFormat="0" applyProtection="0">
      <alignment horizontal="left" vertical="top"/>
    </xf>
    <xf numFmtId="167" fontId="6" fillId="0" borderId="0" applyFont="0" applyFill="0" applyBorder="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0" fontId="131" fillId="63" borderId="215">
      <alignment horizont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0" fontId="2" fillId="0" borderId="0"/>
    <xf numFmtId="173" fontId="2" fillId="9" borderId="213">
      <alignment horizontal="right" vertical="center"/>
    </xf>
    <xf numFmtId="0" fontId="106" fillId="0" borderId="0"/>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0" fontId="28" fillId="0" borderId="213" applyNumberFormat="0" applyFill="0" applyAlignment="0" applyProtection="0"/>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0" fontId="28" fillId="0" borderId="213" applyNumberFormat="0" applyFill="0" applyAlignment="0" applyProtection="0"/>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5" fillId="8" borderId="213">
      <alignment horizontal="right" vertical="center"/>
    </xf>
    <xf numFmtId="170" fontId="18" fillId="0" borderId="213">
      <alignmen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5" fillId="0" borderId="2" applyNumberFormat="0" applyFill="0" applyAlignment="0" applyProtection="0"/>
  </cellStyleXfs>
  <cellXfs count="1319">
    <xf numFmtId="172" fontId="0" fillId="0" borderId="0" xfId="0"/>
    <xf numFmtId="172" fontId="5" fillId="0" borderId="0" xfId="1"/>
    <xf numFmtId="170" fontId="14" fillId="0" borderId="0" xfId="3"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5"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1"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3" applyNumberFormat="1" applyFont="1" applyFill="1" applyBorder="1" applyAlignment="1">
      <alignment horizontal="center"/>
    </xf>
    <xf numFmtId="170" fontId="12" fillId="23" borderId="5" xfId="3" quotePrefix="1" applyNumberFormat="1" applyFont="1" applyFill="1" applyBorder="1" applyAlignment="1">
      <alignment horizontal="center"/>
    </xf>
    <xf numFmtId="170" fontId="12" fillId="23" borderId="6" xfId="3" applyNumberFormat="1" applyFont="1" applyFill="1" applyBorder="1" applyAlignment="1">
      <alignment horizontal="center"/>
    </xf>
    <xf numFmtId="170" fontId="12" fillId="23" borderId="6" xfId="3" quotePrefix="1" applyNumberFormat="1" applyFont="1" applyFill="1" applyBorder="1" applyAlignment="1">
      <alignment horizontal="center"/>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2" fillId="23" borderId="9" xfId="3" applyNumberFormat="1" applyFont="1" applyFill="1" applyBorder="1" applyAlignment="1">
      <alignment horizontal="center"/>
    </xf>
    <xf numFmtId="170" fontId="12" fillId="23" borderId="0"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2" fillId="23" borderId="9"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2" fillId="23" borderId="12" xfId="3" applyNumberFormat="1" applyFont="1" applyFill="1" applyBorder="1" applyAlignment="1">
      <alignment horizontal="center"/>
    </xf>
    <xf numFmtId="170" fontId="12" fillId="23" borderId="13" xfId="3" applyNumberFormat="1" applyFont="1" applyFill="1" applyBorder="1" applyAlignment="1">
      <alignment horizontal="center"/>
    </xf>
    <xf numFmtId="170" fontId="12" fillId="23" borderId="12" xfId="3" quotePrefix="1" applyNumberFormat="1" applyFont="1" applyFill="1" applyBorder="1" applyAlignment="1">
      <alignment horizontal="center"/>
    </xf>
    <xf numFmtId="170" fontId="12" fillId="23" borderId="13" xfId="3" quotePrefix="1" applyNumberFormat="1" applyFont="1" applyFill="1" applyBorder="1" applyAlignment="1">
      <alignment horizontal="center"/>
    </xf>
    <xf numFmtId="170" fontId="13" fillId="23" borderId="12" xfId="3"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48" applyBorder="1" applyAlignment="1" applyProtection="1">
      <alignment vertical="top"/>
    </xf>
    <xf numFmtId="172" fontId="8" fillId="0" borderId="111" xfId="0" applyFont="1" applyBorder="1"/>
    <xf numFmtId="172" fontId="73" fillId="0" borderId="80" xfId="148" applyBorder="1" applyAlignment="1" applyProtection="1"/>
    <xf numFmtId="172" fontId="73" fillId="0" borderId="80" xfId="148" quotePrefix="1" applyBorder="1" applyAlignment="1" applyProtection="1"/>
    <xf numFmtId="172" fontId="8" fillId="0" borderId="115" xfId="0" applyFont="1" applyBorder="1"/>
    <xf numFmtId="170" fontId="12" fillId="0" borderId="5" xfId="3" applyNumberFormat="1" applyFont="1" applyFill="1" applyBorder="1" applyAlignment="1">
      <alignment horizontal="center"/>
    </xf>
    <xf numFmtId="170" fontId="12" fillId="0" borderId="5" xfId="3" quotePrefix="1" applyNumberFormat="1" applyFont="1" applyFill="1" applyBorder="1" applyAlignment="1">
      <alignment horizontal="center"/>
    </xf>
    <xf numFmtId="170" fontId="13" fillId="0" borderId="5" xfId="3" applyNumberFormat="1" applyFont="1" applyFill="1" applyBorder="1" applyAlignment="1">
      <alignment horizontal="center"/>
    </xf>
    <xf numFmtId="170" fontId="12" fillId="0" borderId="4" xfId="3" applyNumberFormat="1" applyFont="1" applyFill="1" applyBorder="1" applyAlignment="1">
      <alignment horizontal="center"/>
    </xf>
    <xf numFmtId="170" fontId="12" fillId="0" borderId="0" xfId="3" quotePrefix="1" applyNumberFormat="1" applyFont="1" applyFill="1" applyBorder="1" applyAlignment="1">
      <alignment horizontal="center"/>
    </xf>
    <xf numFmtId="170" fontId="12" fillId="0" borderId="0" xfId="3" applyNumberFormat="1" applyFont="1" applyFill="1" applyBorder="1" applyAlignment="1">
      <alignment horizontal="center"/>
    </xf>
    <xf numFmtId="170" fontId="13" fillId="0" borderId="0" xfId="3"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0" fontId="0" fillId="0" borderId="0" xfId="0" quotePrefix="1" applyNumberFormat="1" applyFill="1" applyBorder="1" applyAlignment="1">
      <alignment horizontal="center"/>
    </xf>
    <xf numFmtId="172" fontId="18" fillId="0" borderId="7" xfId="5" applyFont="1" applyFill="1" applyBorder="1" applyAlignment="1">
      <alignment wrapText="1"/>
    </xf>
    <xf numFmtId="172" fontId="43" fillId="0" borderId="7" xfId="5" applyFont="1" applyFill="1" applyBorder="1" applyAlignment="1">
      <alignment wrapText="1"/>
    </xf>
    <xf numFmtId="172" fontId="7" fillId="0" borderId="8" xfId="0" applyFont="1" applyBorder="1"/>
    <xf numFmtId="172" fontId="0" fillId="0" borderId="8" xfId="0" applyBorder="1"/>
    <xf numFmtId="172" fontId="18" fillId="0" borderId="10" xfId="5"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5"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48"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48" quotePrefix="1" applyBorder="1" applyAlignment="1" applyProtection="1"/>
    <xf numFmtId="172" fontId="8" fillId="23" borderId="3" xfId="0" applyFont="1" applyFill="1" applyBorder="1"/>
    <xf numFmtId="172" fontId="42" fillId="23" borderId="3" xfId="5"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5"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3"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5"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5" applyFont="1" applyFill="1" applyBorder="1" applyAlignment="1">
      <alignment wrapText="1"/>
    </xf>
    <xf numFmtId="172" fontId="19" fillId="0" borderId="149" xfId="0" applyFont="1" applyFill="1" applyBorder="1"/>
    <xf numFmtId="172" fontId="42" fillId="0" borderId="151" xfId="5"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1" applyBorder="1"/>
    <xf numFmtId="172" fontId="5" fillId="0" borderId="0" xfId="1" applyBorder="1"/>
    <xf numFmtId="172" fontId="0" fillId="0" borderId="152" xfId="0" applyBorder="1"/>
    <xf numFmtId="172" fontId="46" fillId="23" borderId="3" xfId="1" applyFont="1" applyFill="1" applyBorder="1"/>
    <xf numFmtId="172" fontId="46" fillId="23" borderId="5" xfId="1"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2"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1" applyFont="1" applyFill="1" applyBorder="1"/>
    <xf numFmtId="172" fontId="25" fillId="0" borderId="8" xfId="0" applyFont="1" applyFill="1" applyBorder="1"/>
    <xf numFmtId="172" fontId="25" fillId="0" borderId="149" xfId="1" applyFont="1" applyBorder="1"/>
    <xf numFmtId="172" fontId="25" fillId="0" borderId="151" xfId="0" applyFont="1" applyBorder="1"/>
    <xf numFmtId="172" fontId="8" fillId="0" borderId="3" xfId="0" applyFont="1" applyFill="1" applyBorder="1"/>
    <xf numFmtId="172" fontId="8" fillId="0" borderId="0" xfId="0" applyFont="1" applyFill="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72" fontId="50" fillId="0" borderId="0" xfId="0" applyFont="1"/>
    <xf numFmtId="10" fontId="0" fillId="3" borderId="0" xfId="52"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1" applyNumberFormat="1" applyFont="1" applyFill="1" applyBorder="1"/>
    <xf numFmtId="176" fontId="25" fillId="3" borderId="12" xfId="0" applyNumberFormat="1" applyFont="1" applyFill="1" applyBorder="1"/>
    <xf numFmtId="176" fontId="25" fillId="3" borderId="12" xfId="1"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4"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48"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48"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 fontId="59" fillId="12" borderId="76"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62" fillId="0" borderId="14"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2" applyNumberFormat="1" applyFont="1" applyBorder="1" applyAlignment="1">
      <alignment horizontal="center"/>
    </xf>
    <xf numFmtId="170" fontId="8" fillId="0" borderId="146" xfId="2" applyNumberFormat="1" applyFont="1" applyBorder="1" applyAlignment="1">
      <alignment horizontal="center"/>
    </xf>
    <xf numFmtId="170" fontId="15" fillId="0" borderId="145" xfId="2" applyNumberFormat="1" applyFont="1" applyBorder="1" applyAlignment="1">
      <alignment horizontal="center"/>
    </xf>
    <xf numFmtId="174" fontId="8" fillId="0" borderId="143" xfId="2" applyNumberFormat="1" applyFont="1" applyBorder="1" applyAlignment="1">
      <alignment horizontal="center"/>
    </xf>
    <xf numFmtId="174" fontId="8" fillId="0" borderId="148" xfId="2" applyNumberFormat="1" applyFont="1" applyBorder="1" applyAlignment="1">
      <alignment horizontal="center"/>
    </xf>
    <xf numFmtId="174" fontId="15" fillId="0" borderId="143" xfId="2" applyNumberFormat="1" applyFont="1" applyBorder="1" applyAlignment="1">
      <alignment horizontal="center"/>
    </xf>
    <xf numFmtId="170" fontId="6" fillId="2" borderId="0" xfId="2" applyNumberFormat="1" applyFill="1" applyBorder="1" applyAlignment="1">
      <alignment horizontal="center"/>
    </xf>
    <xf numFmtId="170" fontId="8" fillId="0" borderId="9" xfId="2" applyNumberFormat="1" applyFont="1" applyBorder="1" applyAlignment="1">
      <alignment horizontal="center"/>
    </xf>
    <xf numFmtId="170" fontId="16" fillId="2" borderId="0" xfId="2" applyNumberFormat="1" applyFont="1" applyFill="1" applyBorder="1" applyAlignment="1">
      <alignment horizontal="center"/>
    </xf>
    <xf numFmtId="170" fontId="6" fillId="2" borderId="121" xfId="2" applyNumberFormat="1" applyFill="1" applyBorder="1" applyAlignment="1">
      <alignment horizontal="center"/>
    </xf>
    <xf numFmtId="170" fontId="8" fillId="0" borderId="150" xfId="2" applyNumberFormat="1" applyFont="1" applyBorder="1" applyAlignment="1">
      <alignment horizontal="center"/>
    </xf>
    <xf numFmtId="170" fontId="16" fillId="2" borderId="121" xfId="2" applyNumberFormat="1" applyFont="1" applyFill="1" applyBorder="1" applyAlignment="1">
      <alignment horizontal="center"/>
    </xf>
    <xf numFmtId="170" fontId="8" fillId="0" borderId="143" xfId="2" applyNumberFormat="1" applyFont="1" applyBorder="1" applyAlignment="1">
      <alignment horizontal="center"/>
    </xf>
    <xf numFmtId="170" fontId="8" fillId="0" borderId="148" xfId="2" applyNumberFormat="1" applyFont="1" applyBorder="1" applyAlignment="1">
      <alignment horizontal="center"/>
    </xf>
    <xf numFmtId="170" fontId="15"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8" fillId="0" borderId="0" xfId="2" applyNumberFormat="1" applyFont="1" applyBorder="1" applyAlignment="1">
      <alignment horizontal="center"/>
    </xf>
    <xf numFmtId="174" fontId="8" fillId="0" borderId="0" xfId="2" applyNumberFormat="1" applyFont="1" applyBorder="1" applyAlignment="1">
      <alignment horizontal="center"/>
    </xf>
    <xf numFmtId="170" fontId="15" fillId="0" borderId="0" xfId="2" applyNumberFormat="1" applyFont="1" applyBorder="1" applyAlignment="1">
      <alignment horizontal="center"/>
    </xf>
    <xf numFmtId="174" fontId="8" fillId="0" borderId="9" xfId="2" applyNumberFormat="1" applyFont="1" applyBorder="1" applyAlignment="1">
      <alignment horizontal="center"/>
    </xf>
    <xf numFmtId="174" fontId="8"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8" fillId="0" borderId="13" xfId="2" applyNumberFormat="1" applyFont="1" applyBorder="1" applyAlignment="1">
      <alignment horizontal="center"/>
    </xf>
    <xf numFmtId="170" fontId="6" fillId="2" borderId="12" xfId="2" applyNumberFormat="1" applyFill="1" applyBorder="1" applyAlignment="1">
      <alignment horizontal="center"/>
    </xf>
    <xf numFmtId="170"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14" fontId="0" fillId="0" borderId="0" xfId="0" applyNumberFormat="1" applyFill="1"/>
    <xf numFmtId="172" fontId="73" fillId="0" borderId="0" xfId="148"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48" quotePrefix="1" applyNumberFormat="1" applyFill="1" applyAlignment="1" applyProtection="1"/>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2" fontId="73" fillId="0" borderId="0" xfId="148" applyAlignment="1" applyProtection="1"/>
    <xf numFmtId="172" fontId="25" fillId="0" borderId="0" xfId="0" applyFont="1" applyBorder="1"/>
    <xf numFmtId="177" fontId="0" fillId="0" borderId="0" xfId="0" applyNumberFormat="1" applyBorder="1"/>
    <xf numFmtId="172" fontId="73" fillId="0" borderId="0" xfId="148"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1" fontId="59" fillId="12" borderId="59"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72" fontId="40" fillId="0" borderId="0" xfId="0" applyFont="1" applyFill="1" applyBorder="1" applyAlignment="1" applyProtection="1">
      <alignment horizontal="right" vertical="center"/>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 fontId="62" fillId="0" borderId="21" xfId="0" applyNumberFormat="1" applyFont="1" applyFill="1" applyBorder="1" applyAlignment="1">
      <alignment vertical="center"/>
    </xf>
    <xf numFmtId="1" fontId="62" fillId="0" borderId="177"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 fontId="62" fillId="0" borderId="44" xfId="0" applyNumberFormat="1" applyFont="1" applyFill="1" applyBorder="1" applyAlignment="1" applyProtection="1">
      <alignment horizontal="center" vertical="center"/>
      <protection locked="0"/>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62" fillId="0" borderId="178"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11" fillId="21" borderId="61" xfId="0" applyNumberFormat="1" applyFont="1" applyFill="1" applyBorder="1" applyAlignment="1">
      <alignment horizontal="center" vertical="center"/>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17" borderId="178" xfId="0" applyNumberFormat="1" applyFont="1" applyFill="1" applyBorder="1" applyAlignment="1">
      <alignment horizontal="center" vertical="center"/>
    </xf>
    <xf numFmtId="1" fontId="11" fillId="21" borderId="99" xfId="0" applyNumberFormat="1" applyFont="1" applyFill="1" applyBorder="1" applyAlignment="1">
      <alignment horizontal="center" vertical="center"/>
    </xf>
    <xf numFmtId="1" fontId="62" fillId="0" borderId="88" xfId="0" applyNumberFormat="1" applyFont="1" applyFill="1" applyBorder="1" applyAlignment="1" applyProtection="1">
      <alignment horizontal="center" vertical="center"/>
      <protection locked="0"/>
    </xf>
    <xf numFmtId="3" fontId="44" fillId="0" borderId="179"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3" fontId="44" fillId="0" borderId="33"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72" fontId="87" fillId="0" borderId="103" xfId="0" applyFont="1" applyBorder="1"/>
    <xf numFmtId="171" fontId="62"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4" fillId="0" borderId="0" xfId="0" applyNumberFormat="1" applyFont="1"/>
    <xf numFmtId="3" fontId="109" fillId="12" borderId="182" xfId="0" applyNumberFormat="1" applyFont="1" applyFill="1" applyBorder="1" applyAlignment="1">
      <alignment horizontal="center" vertical="center" wrapText="1"/>
    </xf>
    <xf numFmtId="3" fontId="24" fillId="0" borderId="185" xfId="0" applyNumberFormat="1" applyFont="1" applyBorder="1" applyAlignment="1">
      <alignment horizontal="left" vertical="top"/>
    </xf>
    <xf numFmtId="3" fontId="25"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5" fillId="30" borderId="186" xfId="0" applyNumberFormat="1" applyFont="1" applyFill="1" applyBorder="1" applyAlignment="1">
      <alignment horizontal="left" vertical="top" wrapText="1"/>
    </xf>
    <xf numFmtId="3" fontId="25"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4" fillId="0" borderId="189" xfId="0" applyNumberFormat="1" applyFont="1" applyBorder="1" applyAlignment="1">
      <alignment horizontal="left" vertical="top"/>
    </xf>
    <xf numFmtId="3" fontId="25"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5" fillId="30" borderId="190" xfId="0" applyNumberFormat="1" applyFont="1" applyFill="1" applyBorder="1" applyAlignment="1">
      <alignment horizontal="left" vertical="top" wrapText="1"/>
    </xf>
    <xf numFmtId="3" fontId="25"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5"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5" fillId="0" borderId="190" xfId="0" applyNumberFormat="1" applyFont="1" applyBorder="1" applyAlignment="1">
      <alignment horizontal="left" vertical="top" wrapText="1"/>
    </xf>
    <xf numFmtId="3" fontId="25"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5" fillId="0" borderId="191"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4"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8" fillId="0" borderId="196" xfId="0" applyNumberFormat="1" applyFont="1" applyBorder="1"/>
    <xf numFmtId="3" fontId="8" fillId="0" borderId="28" xfId="0" applyNumberFormat="1" applyFont="1" applyBorder="1"/>
    <xf numFmtId="3" fontId="8" fillId="0" borderId="15" xfId="0" applyNumberFormat="1" applyFont="1" applyBorder="1"/>
    <xf numFmtId="3" fontId="0" fillId="0" borderId="197"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2" fontId="73" fillId="0" borderId="0" xfId="148" applyFill="1" applyAlignment="1" applyProtection="1"/>
    <xf numFmtId="1" fontId="46"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5" fillId="0" borderId="182" xfId="0" applyNumberFormat="1" applyFont="1" applyFill="1" applyBorder="1" applyAlignment="1" applyProtection="1">
      <alignment horizontal="center" vertical="center"/>
      <protection locked="0"/>
    </xf>
    <xf numFmtId="1" fontId="46" fillId="0" borderId="182" xfId="0" applyNumberFormat="1" applyFont="1" applyFill="1" applyBorder="1" applyAlignment="1" applyProtection="1">
      <alignment horizontal="center" vertical="center"/>
      <protection locked="0"/>
    </xf>
    <xf numFmtId="1" fontId="25"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6" fillId="0" borderId="182" xfId="0" applyNumberFormat="1" applyFont="1" applyFill="1" applyBorder="1" applyAlignment="1">
      <alignment horizontal="left"/>
    </xf>
    <xf numFmtId="1" fontId="46"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6" fillId="0" borderId="182" xfId="0" applyNumberFormat="1" applyFont="1" applyBorder="1" applyAlignment="1">
      <alignment horizontal="left" vertical="center"/>
    </xf>
    <xf numFmtId="1" fontId="46" fillId="0" borderId="182" xfId="0" applyNumberFormat="1" applyFont="1" applyFill="1" applyBorder="1" applyAlignment="1">
      <alignment horizontal="left" vertical="center"/>
    </xf>
    <xf numFmtId="1" fontId="25"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6" fillId="0" borderId="182" xfId="0" applyNumberFormat="1" applyFont="1" applyFill="1" applyBorder="1" applyAlignment="1">
      <alignment horizontal="left" vertical="top"/>
    </xf>
    <xf numFmtId="1" fontId="46"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5" fillId="15" borderId="182" xfId="0" applyNumberFormat="1" applyFont="1" applyFill="1" applyBorder="1" applyAlignment="1" applyProtection="1">
      <alignment horizontal="left" vertical="top"/>
      <protection locked="0"/>
    </xf>
    <xf numFmtId="1" fontId="46"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5" fillId="0" borderId="113" xfId="0" applyNumberFormat="1" applyFont="1" applyFill="1" applyBorder="1" applyAlignment="1">
      <alignment horizontal="right" vertical="top" wrapText="1"/>
    </xf>
    <xf numFmtId="4" fontId="25" fillId="0" borderId="80" xfId="0" applyNumberFormat="1" applyFont="1" applyFill="1" applyBorder="1" applyAlignment="1">
      <alignment horizontal="right" vertical="top" wrapText="1"/>
    </xf>
    <xf numFmtId="181" fontId="25"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8" fillId="0" borderId="198" xfId="2" applyNumberFormat="1" applyFont="1" applyBorder="1" applyAlignment="1">
      <alignment horizontal="center"/>
    </xf>
    <xf numFmtId="9" fontId="25" fillId="0" borderId="0" xfId="0" applyNumberFormat="1" applyFont="1" applyFill="1" applyBorder="1"/>
    <xf numFmtId="172" fontId="25" fillId="0" borderId="0" xfId="0" applyFont="1" applyFill="1" applyBorder="1" applyAlignment="1">
      <alignment horizontal="left" vertical="top" wrapText="1"/>
    </xf>
    <xf numFmtId="172" fontId="0" fillId="0" borderId="0" xfId="0"/>
    <xf numFmtId="172" fontId="73" fillId="0" borderId="0" xfId="148" quotePrefix="1" applyAlignment="1" applyProtection="1"/>
    <xf numFmtId="172" fontId="73" fillId="0" borderId="0" xfId="148" applyAlignment="1" applyProtection="1"/>
    <xf numFmtId="14" fontId="0" fillId="0" borderId="0" xfId="0" applyNumberFormat="1" applyFill="1"/>
    <xf numFmtId="10" fontId="25" fillId="3" borderId="0" xfId="0" applyNumberFormat="1" applyFont="1" applyFill="1" applyBorder="1"/>
    <xf numFmtId="182" fontId="0" fillId="0" borderId="0" xfId="52" applyNumberFormat="1" applyFont="1"/>
    <xf numFmtId="182" fontId="6" fillId="0" borderId="0" xfId="52" applyNumberFormat="1"/>
    <xf numFmtId="0" fontId="0" fillId="0" borderId="0" xfId="0" applyNumberFormat="1" applyFill="1"/>
    <xf numFmtId="11" fontId="0" fillId="0" borderId="0" xfId="0" applyNumberFormat="1"/>
    <xf numFmtId="0" fontId="25" fillId="0" borderId="0" xfId="0" applyNumberFormat="1" applyFont="1" applyFill="1" applyBorder="1" applyAlignment="1">
      <alignment vertical="top"/>
    </xf>
    <xf numFmtId="0" fontId="25" fillId="24" borderId="0" xfId="224" applyNumberFormat="1" applyFont="1" applyFill="1"/>
    <xf numFmtId="17" fontId="25" fillId="24" borderId="0" xfId="224" quotePrefix="1" applyNumberFormat="1" applyFont="1" applyFill="1"/>
    <xf numFmtId="0" fontId="25" fillId="24" borderId="0" xfId="224" applyNumberFormat="1" applyFont="1" applyFill="1" applyAlignment="1"/>
    <xf numFmtId="14" fontId="0" fillId="0" borderId="0" xfId="0" applyNumberFormat="1" applyFill="1"/>
    <xf numFmtId="172" fontId="73" fillId="0" borderId="0" xfId="148" applyAlignment="1" applyProtection="1"/>
    <xf numFmtId="0" fontId="25" fillId="24" borderId="0" xfId="224" applyNumberFormat="1" applyFont="1" applyFill="1"/>
    <xf numFmtId="0" fontId="25" fillId="24" borderId="0" xfId="224" quotePrefix="1" applyNumberFormat="1" applyFont="1" applyFill="1"/>
    <xf numFmtId="9" fontId="0" fillId="2" borderId="0" xfId="52" applyFont="1" applyFill="1" applyBorder="1" applyAlignment="1">
      <alignment horizontal="center"/>
    </xf>
    <xf numFmtId="172" fontId="0" fillId="0" borderId="152" xfId="0" applyFill="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9" fillId="12" borderId="180" xfId="0" applyNumberFormat="1" applyFont="1" applyFill="1" applyBorder="1" applyAlignment="1">
      <alignment horizontal="center" vertical="center" wrapText="1"/>
    </xf>
    <xf numFmtId="1" fontId="59" fillId="12" borderId="181"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77"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6"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5" fillId="12" borderId="18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1"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6"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90" fillId="23" borderId="123" xfId="238" applyFont="1" applyFill="1" applyBorder="1"/>
    <xf numFmtId="0" fontId="46" fillId="23" borderId="123" xfId="238" applyFont="1" applyFill="1" applyBorder="1"/>
    <xf numFmtId="0" fontId="46" fillId="23" borderId="131" xfId="238" applyFont="1" applyFill="1" applyBorder="1"/>
    <xf numFmtId="0" fontId="85" fillId="0" borderId="0" xfId="237" applyFont="1" applyBorder="1"/>
    <xf numFmtId="0" fontId="86" fillId="0" borderId="0" xfId="160" applyFont="1"/>
    <xf numFmtId="0" fontId="91" fillId="23" borderId="102" xfId="237" applyFont="1" applyFill="1" applyBorder="1"/>
    <xf numFmtId="0" fontId="46" fillId="23" borderId="122" xfId="238" applyFont="1" applyFill="1" applyBorder="1"/>
    <xf numFmtId="0" fontId="46" fillId="23" borderId="123" xfId="238" applyFont="1" applyFill="1" applyBorder="1" applyAlignment="1">
      <alignment horizontal="left"/>
    </xf>
    <xf numFmtId="0" fontId="25" fillId="0" borderId="111" xfId="239" applyFont="1" applyBorder="1"/>
    <xf numFmtId="183" fontId="0" fillId="0" borderId="111" xfId="173" applyNumberFormat="1" applyFont="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25" fillId="0" borderId="0" xfId="239" applyFont="1"/>
    <xf numFmtId="183" fontId="0" fillId="0" borderId="0" xfId="173" applyNumberFormat="1" applyFont="1"/>
    <xf numFmtId="183" fontId="25" fillId="0" borderId="0" xfId="173" applyNumberFormat="1" applyFont="1"/>
    <xf numFmtId="183" fontId="25" fillId="0" borderId="111" xfId="173" applyNumberFormat="1" applyFont="1" applyBorder="1"/>
    <xf numFmtId="0" fontId="46" fillId="23" borderId="127" xfId="239" applyFont="1" applyFill="1" applyBorder="1"/>
    <xf numFmtId="0" fontId="46" fillId="23" borderId="117" xfId="239" applyFont="1" applyFill="1" applyBorder="1"/>
    <xf numFmtId="0" fontId="46" fillId="23" borderId="128" xfId="239" applyFont="1" applyFill="1" applyBorder="1"/>
    <xf numFmtId="0" fontId="46" fillId="23" borderId="124" xfId="239" applyFont="1" applyFill="1" applyBorder="1"/>
    <xf numFmtId="0" fontId="46" fillId="23" borderId="125" xfId="239" applyFont="1" applyFill="1" applyBorder="1"/>
    <xf numFmtId="0" fontId="46" fillId="23" borderId="126" xfId="239" applyFont="1" applyFill="1" applyBorder="1"/>
    <xf numFmtId="0" fontId="91" fillId="23" borderId="21" xfId="237" applyFont="1" applyFill="1" applyBorder="1"/>
    <xf numFmtId="0" fontId="46" fillId="23" borderId="125" xfId="20783" applyNumberFormat="1" applyFont="1" applyFill="1" applyBorder="1" applyAlignment="1">
      <alignment horizontal="left"/>
    </xf>
    <xf numFmtId="0" fontId="46" fillId="23" borderId="125" xfId="238" applyFont="1" applyFill="1" applyBorder="1" applyAlignment="1">
      <alignment horizontal="left"/>
    </xf>
    <xf numFmtId="0" fontId="6" fillId="0" borderId="0" xfId="234" applyNumberFormat="1"/>
    <xf numFmtId="3" fontId="25" fillId="0" borderId="111" xfId="239" applyNumberFormat="1" applyFont="1" applyBorder="1"/>
    <xf numFmtId="0" fontId="82" fillId="0" borderId="0" xfId="239" applyFont="1"/>
    <xf numFmtId="0" fontId="25" fillId="23" borderId="52" xfId="239" applyFont="1" applyFill="1" applyBorder="1"/>
    <xf numFmtId="0" fontId="5" fillId="0" borderId="0" xfId="239"/>
    <xf numFmtId="0" fontId="25" fillId="0" borderId="216" xfId="239" applyFont="1" applyBorder="1"/>
    <xf numFmtId="183" fontId="0" fillId="0" borderId="216" xfId="173" applyNumberFormat="1" applyFont="1" applyBorder="1"/>
    <xf numFmtId="0" fontId="25" fillId="23" borderId="0" xfId="0" applyNumberFormat="1" applyFont="1" applyFill="1"/>
    <xf numFmtId="0" fontId="46" fillId="23" borderId="0" xfId="0" applyNumberFormat="1" applyFont="1" applyFill="1"/>
    <xf numFmtId="0" fontId="0" fillId="0" borderId="216" xfId="0" applyNumberFormat="1" applyBorder="1"/>
  </cellXfs>
  <cellStyles count="20784">
    <cellStyle name="20% - Accent1" xfId="187" builtinId="30" customBuiltin="1"/>
    <cellStyle name="20% - Accent1 2" xfId="163" xr:uid="{00000000-0005-0000-0000-000000000000}"/>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xr:uid="{00000000-0005-0000-0000-000007000000}"/>
    <cellStyle name="2x indented GHG Textfiels 10" xfId="670" xr:uid="{00000000-0005-0000-0000-000007000000}"/>
    <cellStyle name="2x indented GHG Textfiels 10 2" xfId="6364" xr:uid="{00000000-0005-0000-0000-000007000000}"/>
    <cellStyle name="2x indented GHG Textfiels 10 2 2" xfId="16909" xr:uid="{00000000-0005-0000-0000-000007000000}"/>
    <cellStyle name="2x indented GHG Textfiels 10 3" xfId="12073" xr:uid="{00000000-0005-0000-0000-000007000000}"/>
    <cellStyle name="2x indented GHG Textfiels 11" xfId="309" xr:uid="{00000000-0005-0000-0000-000007000000}"/>
    <cellStyle name="2x indented GHG Textfiels 11 2" xfId="6139" xr:uid="{00000000-0005-0000-0000-000007000000}"/>
    <cellStyle name="2x indented GHG Textfiels 11 2 2" xfId="16673" xr:uid="{00000000-0005-0000-0000-000007000000}"/>
    <cellStyle name="2x indented GHG Textfiels 11 3" xfId="11936" xr:uid="{00000000-0005-0000-0000-000007000000}"/>
    <cellStyle name="2x indented GHG Textfiels 12" xfId="4740" xr:uid="{00000000-0005-0000-0000-000007000000}"/>
    <cellStyle name="2x indented GHG Textfiels 12 2" xfId="11853" xr:uid="{00000000-0005-0000-0000-000007000000}"/>
    <cellStyle name="2x indented GHG Textfiels 13" xfId="11232" xr:uid="{00000000-0005-0000-0000-000007000000}"/>
    <cellStyle name="2x indented GHG Textfiels 2" xfId="287" xr:uid="{00000000-0005-0000-0000-000007000000}"/>
    <cellStyle name="2x indented GHG Textfiels 2 10" xfId="485" xr:uid="{00000000-0005-0000-0000-000007000000}"/>
    <cellStyle name="2x indented GHG Textfiels 2 10 2" xfId="6223" xr:uid="{00000000-0005-0000-0000-000007000000}"/>
    <cellStyle name="2x indented GHG Textfiels 2 10 2 2" xfId="16769" xr:uid="{00000000-0005-0000-0000-000007000000}"/>
    <cellStyle name="2x indented GHG Textfiels 2 10 3" xfId="15270" xr:uid="{00000000-0005-0000-0000-000007000000}"/>
    <cellStyle name="2x indented GHG Textfiels 2 11" xfId="3414" xr:uid="{00000000-0005-0000-0000-000007000000}"/>
    <cellStyle name="2x indented GHG Textfiels 2 11 2" xfId="8980" xr:uid="{00000000-0005-0000-0000-000007000000}"/>
    <cellStyle name="2x indented GHG Textfiels 2 11 2 2" xfId="19526" xr:uid="{00000000-0005-0000-0000-000007000000}"/>
    <cellStyle name="2x indented GHG Textfiels 2 12" xfId="4846" xr:uid="{00000000-0005-0000-0000-000007000000}"/>
    <cellStyle name="2x indented GHG Textfiels 2 12 2" xfId="15594" xr:uid="{00000000-0005-0000-0000-000007000000}"/>
    <cellStyle name="2x indented GHG Textfiels 2 13" xfId="14987" xr:uid="{00000000-0005-0000-0000-000007000000}"/>
    <cellStyle name="2x indented GHG Textfiels 2 2" xfId="539" xr:uid="{00000000-0005-0000-0000-000007000000}"/>
    <cellStyle name="2x indented GHG Textfiels 2 2 10" xfId="11911" xr:uid="{00000000-0005-0000-0000-000007000000}"/>
    <cellStyle name="2x indented GHG Textfiels 2 2 2" xfId="636" xr:uid="{00000000-0005-0000-0000-000007000000}"/>
    <cellStyle name="2x indented GHG Textfiels 2 2 2 2" xfId="1878" xr:uid="{00000000-0005-0000-0000-000007000000}"/>
    <cellStyle name="2x indented GHG Textfiels 2 2 2 2 2" xfId="3117" xr:uid="{00000000-0005-0000-0000-000007000000}"/>
    <cellStyle name="2x indented GHG Textfiels 2 2 2 2 2 2" xfId="8687" xr:uid="{00000000-0005-0000-0000-000007000000}"/>
    <cellStyle name="2x indented GHG Textfiels 2 2 2 2 2 2 2" xfId="19232" xr:uid="{00000000-0005-0000-0000-000007000000}"/>
    <cellStyle name="2x indented GHG Textfiels 2 2 2 2 2 3" xfId="12940" xr:uid="{00000000-0005-0000-0000-000007000000}"/>
    <cellStyle name="2x indented GHG Textfiels 2 2 2 2 3" xfId="4529" xr:uid="{00000000-0005-0000-0000-000007000000}"/>
    <cellStyle name="2x indented GHG Textfiels 2 2 2 2 3 2" xfId="10031" xr:uid="{00000000-0005-0000-0000-000007000000}"/>
    <cellStyle name="2x indented GHG Textfiels 2 2 2 2 3 2 2" xfId="20586" xr:uid="{00000000-0005-0000-0000-000007000000}"/>
    <cellStyle name="2x indented GHG Textfiels 2 2 2 2 3 3" xfId="13058" xr:uid="{00000000-0005-0000-0000-000007000000}"/>
    <cellStyle name="2x indented GHG Textfiels 2 2 2 2 4" xfId="7458" xr:uid="{00000000-0005-0000-0000-000007000000}"/>
    <cellStyle name="2x indented GHG Textfiels 2 2 2 2 4 2" xfId="18003" xr:uid="{00000000-0005-0000-0000-000007000000}"/>
    <cellStyle name="2x indented GHG Textfiels 2 2 2 2 5" xfId="5915" xr:uid="{00000000-0005-0000-0000-000007000000}"/>
    <cellStyle name="2x indented GHG Textfiels 2 2 2 2 5 2" xfId="16437" xr:uid="{00000000-0005-0000-0000-000007000000}"/>
    <cellStyle name="2x indented GHG Textfiels 2 2 2 2 6" xfId="15549" xr:uid="{00000000-0005-0000-0000-000007000000}"/>
    <cellStyle name="2x indented GHG Textfiels 2 2 2 3" xfId="1558" xr:uid="{00000000-0005-0000-0000-000007000000}"/>
    <cellStyle name="2x indented GHG Textfiels 2 2 2 3 2" xfId="7168" xr:uid="{00000000-0005-0000-0000-000007000000}"/>
    <cellStyle name="2x indented GHG Textfiels 2 2 2 3 2 2" xfId="17713" xr:uid="{00000000-0005-0000-0000-000007000000}"/>
    <cellStyle name="2x indented GHG Textfiels 2 2 2 3 3" xfId="11368" xr:uid="{00000000-0005-0000-0000-000007000000}"/>
    <cellStyle name="2x indented GHG Textfiels 2 2 2 4" xfId="2798" xr:uid="{00000000-0005-0000-0000-000007000000}"/>
    <cellStyle name="2x indented GHG Textfiels 2 2 2 4 2" xfId="8368" xr:uid="{00000000-0005-0000-0000-000007000000}"/>
    <cellStyle name="2x indented GHG Textfiels 2 2 2 4 2 2" xfId="18913" xr:uid="{00000000-0005-0000-0000-000007000000}"/>
    <cellStyle name="2x indented GHG Textfiels 2 2 2 4 3" xfId="12437" xr:uid="{00000000-0005-0000-0000-000007000000}"/>
    <cellStyle name="2x indented GHG Textfiels 2 2 2 5" xfId="4212" xr:uid="{00000000-0005-0000-0000-000007000000}"/>
    <cellStyle name="2x indented GHG Textfiels 2 2 2 5 2" xfId="9733" xr:uid="{00000000-0005-0000-0000-000007000000}"/>
    <cellStyle name="2x indented GHG Textfiels 2 2 2 5 2 2" xfId="20287" xr:uid="{00000000-0005-0000-0000-000007000000}"/>
    <cellStyle name="2x indented GHG Textfiels 2 2 2 5 3" xfId="11316" xr:uid="{00000000-0005-0000-0000-000007000000}"/>
    <cellStyle name="2x indented GHG Textfiels 2 2 2 6" xfId="6331" xr:uid="{00000000-0005-0000-0000-000007000000}"/>
    <cellStyle name="2x indented GHG Textfiels 2 2 2 6 2" xfId="15040" xr:uid="{00000000-0005-0000-0000-000007000000}"/>
    <cellStyle name="2x indented GHG Textfiels 2 2 2 6 2 2" xfId="16876" xr:uid="{00000000-0005-0000-0000-000007000000}"/>
    <cellStyle name="2x indented GHG Textfiels 2 2 2 6 3" xfId="14008" xr:uid="{00000000-0005-0000-0000-000007000000}"/>
    <cellStyle name="2x indented GHG Textfiels 2 2 2 7" xfId="5617" xr:uid="{00000000-0005-0000-0000-000007000000}"/>
    <cellStyle name="2x indented GHG Textfiels 2 2 2 7 2" xfId="13554" xr:uid="{00000000-0005-0000-0000-000007000000}"/>
    <cellStyle name="2x indented GHG Textfiels 2 2 2 8" xfId="13133" xr:uid="{00000000-0005-0000-0000-000007000000}"/>
    <cellStyle name="2x indented GHG Textfiels 2 2 3" xfId="1475" xr:uid="{00000000-0005-0000-0000-000007000000}"/>
    <cellStyle name="2x indented GHG Textfiels 2 2 3 2" xfId="2715" xr:uid="{00000000-0005-0000-0000-000007000000}"/>
    <cellStyle name="2x indented GHG Textfiels 2 2 3 2 2" xfId="8285" xr:uid="{00000000-0005-0000-0000-000007000000}"/>
    <cellStyle name="2x indented GHG Textfiels 2 2 3 2 2 2" xfId="18830" xr:uid="{00000000-0005-0000-0000-000007000000}"/>
    <cellStyle name="2x indented GHG Textfiels 2 2 3 2 3" xfId="11900" xr:uid="{00000000-0005-0000-0000-000007000000}"/>
    <cellStyle name="2x indented GHG Textfiels 2 2 3 3" xfId="4131" xr:uid="{00000000-0005-0000-0000-000007000000}"/>
    <cellStyle name="2x indented GHG Textfiels 2 2 3 3 2" xfId="9658" xr:uid="{00000000-0005-0000-0000-000007000000}"/>
    <cellStyle name="2x indented GHG Textfiels 2 2 3 3 2 2" xfId="20212" xr:uid="{00000000-0005-0000-0000-000007000000}"/>
    <cellStyle name="2x indented GHG Textfiels 2 2 3 3 3" xfId="12293" xr:uid="{00000000-0005-0000-0000-000007000000}"/>
    <cellStyle name="2x indented GHG Textfiels 2 2 3 4" xfId="7100" xr:uid="{00000000-0005-0000-0000-000007000000}"/>
    <cellStyle name="2x indented GHG Textfiels 2 2 3 4 2" xfId="17645" xr:uid="{00000000-0005-0000-0000-000007000000}"/>
    <cellStyle name="2x indented GHG Textfiels 2 2 3 5" xfId="5542" xr:uid="{00000000-0005-0000-0000-000007000000}"/>
    <cellStyle name="2x indented GHG Textfiels 2 2 3 5 2" xfId="14440" xr:uid="{00000000-0005-0000-0000-000007000000}"/>
    <cellStyle name="2x indented GHG Textfiels 2 2 3 6" xfId="11407" xr:uid="{00000000-0005-0000-0000-000007000000}"/>
    <cellStyle name="2x indented GHG Textfiels 2 2 4" xfId="1260" xr:uid="{00000000-0005-0000-0000-000007000000}"/>
    <cellStyle name="2x indented GHG Textfiels 2 2 4 2" xfId="2501" xr:uid="{00000000-0005-0000-0000-000007000000}"/>
    <cellStyle name="2x indented GHG Textfiels 2 2 4 2 2" xfId="8071" xr:uid="{00000000-0005-0000-0000-000007000000}"/>
    <cellStyle name="2x indented GHG Textfiels 2 2 4 2 2 2" xfId="18616" xr:uid="{00000000-0005-0000-0000-000007000000}"/>
    <cellStyle name="2x indented GHG Textfiels 2 2 4 2 3" xfId="14365" xr:uid="{00000000-0005-0000-0000-000007000000}"/>
    <cellStyle name="2x indented GHG Textfiels 2 2 4 3" xfId="3924" xr:uid="{00000000-0005-0000-0000-000007000000}"/>
    <cellStyle name="2x indented GHG Textfiels 2 2 4 3 2" xfId="9468" xr:uid="{00000000-0005-0000-0000-000007000000}"/>
    <cellStyle name="2x indented GHG Textfiels 2 2 4 3 2 2" xfId="20021" xr:uid="{00000000-0005-0000-0000-000007000000}"/>
    <cellStyle name="2x indented GHG Textfiels 2 2 4 3 3" xfId="10728" xr:uid="{00000000-0005-0000-0000-000007000000}"/>
    <cellStyle name="2x indented GHG Textfiels 2 2 4 4" xfId="6907" xr:uid="{00000000-0005-0000-0000-000007000000}"/>
    <cellStyle name="2x indented GHG Textfiels 2 2 4 4 2" xfId="17452" xr:uid="{00000000-0005-0000-0000-000007000000}"/>
    <cellStyle name="2x indented GHG Textfiels 2 2 4 5" xfId="5352" xr:uid="{00000000-0005-0000-0000-000007000000}"/>
    <cellStyle name="2x indented GHG Textfiels 2 2 4 5 2" xfId="14776" xr:uid="{00000000-0005-0000-0000-000007000000}"/>
    <cellStyle name="2x indented GHG Textfiels 2 2 4 6" xfId="10521" xr:uid="{00000000-0005-0000-0000-000007000000}"/>
    <cellStyle name="2x indented GHG Textfiels 2 2 5" xfId="1297" xr:uid="{00000000-0005-0000-0000-000007000000}"/>
    <cellStyle name="2x indented GHG Textfiels 2 2 5 2" xfId="2538" xr:uid="{00000000-0005-0000-0000-000007000000}"/>
    <cellStyle name="2x indented GHG Textfiels 2 2 5 2 2" xfId="8108" xr:uid="{00000000-0005-0000-0000-000007000000}"/>
    <cellStyle name="2x indented GHG Textfiels 2 2 5 2 2 2" xfId="18653" xr:uid="{00000000-0005-0000-0000-000007000000}"/>
    <cellStyle name="2x indented GHG Textfiels 2 2 5 2 3" xfId="12411" xr:uid="{00000000-0005-0000-0000-000007000000}"/>
    <cellStyle name="2x indented GHG Textfiels 2 2 5 3" xfId="3958" xr:uid="{00000000-0005-0000-0000-000007000000}"/>
    <cellStyle name="2x indented GHG Textfiels 2 2 5 3 2" xfId="9498" xr:uid="{00000000-0005-0000-0000-000007000000}"/>
    <cellStyle name="2x indented GHG Textfiels 2 2 5 3 2 2" xfId="20051" xr:uid="{00000000-0005-0000-0000-000007000000}"/>
    <cellStyle name="2x indented GHG Textfiels 2 2 5 3 3" xfId="13099" xr:uid="{00000000-0005-0000-0000-000007000000}"/>
    <cellStyle name="2x indented GHG Textfiels 2 2 5 4" xfId="6940" xr:uid="{00000000-0005-0000-0000-000007000000}"/>
    <cellStyle name="2x indented GHG Textfiels 2 2 5 4 2" xfId="17485" xr:uid="{00000000-0005-0000-0000-000007000000}"/>
    <cellStyle name="2x indented GHG Textfiels 2 2 5 5" xfId="5382" xr:uid="{00000000-0005-0000-0000-000007000000}"/>
    <cellStyle name="2x indented GHG Textfiels 2 2 5 5 2" xfId="10993" xr:uid="{00000000-0005-0000-0000-000007000000}"/>
    <cellStyle name="2x indented GHG Textfiels 2 2 5 6" xfId="13941" xr:uid="{00000000-0005-0000-0000-000007000000}"/>
    <cellStyle name="2x indented GHG Textfiels 2 2 6" xfId="937" xr:uid="{00000000-0005-0000-0000-000007000000}"/>
    <cellStyle name="2x indented GHG Textfiels 2 2 6 2" xfId="3605" xr:uid="{00000000-0005-0000-0000-000007000000}"/>
    <cellStyle name="2x indented GHG Textfiels 2 2 6 2 2" xfId="9166" xr:uid="{00000000-0005-0000-0000-000007000000}"/>
    <cellStyle name="2x indented GHG Textfiels 2 2 6 2 2 2" xfId="19713" xr:uid="{00000000-0005-0000-0000-000007000000}"/>
    <cellStyle name="2x indented GHG Textfiels 2 2 6 2 3" xfId="12498" xr:uid="{00000000-0005-0000-0000-000007000000}"/>
    <cellStyle name="2x indented GHG Textfiels 2 2 6 3" xfId="6597" xr:uid="{00000000-0005-0000-0000-000007000000}"/>
    <cellStyle name="2x indented GHG Textfiels 2 2 6 3 2" xfId="17142" xr:uid="{00000000-0005-0000-0000-000007000000}"/>
    <cellStyle name="2x indented GHG Textfiels 2 2 6 4" xfId="5050" xr:uid="{00000000-0005-0000-0000-000007000000}"/>
    <cellStyle name="2x indented GHG Textfiels 2 2 6 4 2" xfId="14202" xr:uid="{00000000-0005-0000-0000-000007000000}"/>
    <cellStyle name="2x indented GHG Textfiels 2 2 6 5" xfId="10692" xr:uid="{00000000-0005-0000-0000-000007000000}"/>
    <cellStyle name="2x indented GHG Textfiels 2 2 7" xfId="2180" xr:uid="{00000000-0005-0000-0000-000007000000}"/>
    <cellStyle name="2x indented GHG Textfiels 2 2 7 2" xfId="7750" xr:uid="{00000000-0005-0000-0000-000007000000}"/>
    <cellStyle name="2x indented GHG Textfiels 2 2 7 2 2" xfId="18295" xr:uid="{00000000-0005-0000-0000-000007000000}"/>
    <cellStyle name="2x indented GHG Textfiels 2 2 7 3" xfId="11356" xr:uid="{00000000-0005-0000-0000-000007000000}"/>
    <cellStyle name="2x indented GHG Textfiels 2 2 8" xfId="3490" xr:uid="{00000000-0005-0000-0000-000007000000}"/>
    <cellStyle name="2x indented GHG Textfiels 2 2 8 2" xfId="9054" xr:uid="{00000000-0005-0000-0000-000007000000}"/>
    <cellStyle name="2x indented GHG Textfiels 2 2 8 2 2" xfId="19600" xr:uid="{00000000-0005-0000-0000-000007000000}"/>
    <cellStyle name="2x indented GHG Textfiels 2 2 8 3" xfId="11367" xr:uid="{00000000-0005-0000-0000-000007000000}"/>
    <cellStyle name="2x indented GHG Textfiels 2 2 9" xfId="4937" xr:uid="{00000000-0005-0000-0000-000007000000}"/>
    <cellStyle name="2x indented GHG Textfiels 2 2 9 2" xfId="12076" xr:uid="{00000000-0005-0000-0000-000007000000}"/>
    <cellStyle name="2x indented GHG Textfiels 2 3" xfId="685" xr:uid="{00000000-0005-0000-0000-000007000000}"/>
    <cellStyle name="2x indented GHG Textfiels 2 3 2" xfId="1911" xr:uid="{00000000-0005-0000-0000-000007000000}"/>
    <cellStyle name="2x indented GHG Textfiels 2 3 2 2" xfId="3150" xr:uid="{00000000-0005-0000-0000-000007000000}"/>
    <cellStyle name="2x indented GHG Textfiels 2 3 2 2 2" xfId="8720" xr:uid="{00000000-0005-0000-0000-000007000000}"/>
    <cellStyle name="2x indented GHG Textfiels 2 3 2 2 2 2" xfId="19265" xr:uid="{00000000-0005-0000-0000-000007000000}"/>
    <cellStyle name="2x indented GHG Textfiels 2 3 2 2 3" xfId="13839" xr:uid="{00000000-0005-0000-0000-000007000000}"/>
    <cellStyle name="2x indented GHG Textfiels 2 3 2 3" xfId="4562" xr:uid="{00000000-0005-0000-0000-000007000000}"/>
    <cellStyle name="2x indented GHG Textfiels 2 3 2 3 2" xfId="10062" xr:uid="{00000000-0005-0000-0000-000007000000}"/>
    <cellStyle name="2x indented GHG Textfiels 2 3 2 3 2 2" xfId="20617" xr:uid="{00000000-0005-0000-0000-000007000000}"/>
    <cellStyle name="2x indented GHG Textfiels 2 3 2 3 3" xfId="10737" xr:uid="{00000000-0005-0000-0000-000007000000}"/>
    <cellStyle name="2x indented GHG Textfiels 2 3 2 4" xfId="7489" xr:uid="{00000000-0005-0000-0000-000007000000}"/>
    <cellStyle name="2x indented GHG Textfiels 2 3 2 4 2" xfId="18034" xr:uid="{00000000-0005-0000-0000-000007000000}"/>
    <cellStyle name="2x indented GHG Textfiels 2 3 2 5" xfId="5946" xr:uid="{00000000-0005-0000-0000-000007000000}"/>
    <cellStyle name="2x indented GHG Textfiels 2 3 2 5 2" xfId="16468" xr:uid="{00000000-0005-0000-0000-000007000000}"/>
    <cellStyle name="2x indented GHG Textfiels 2 3 2 6" xfId="11961" xr:uid="{00000000-0005-0000-0000-000007000000}"/>
    <cellStyle name="2x indented GHG Textfiels 2 3 3" xfId="1359" xr:uid="{00000000-0005-0000-0000-000007000000}"/>
    <cellStyle name="2x indented GHG Textfiels 2 3 3 2" xfId="2600" xr:uid="{00000000-0005-0000-0000-000007000000}"/>
    <cellStyle name="2x indented GHG Textfiels 2 3 3 2 2" xfId="8170" xr:uid="{00000000-0005-0000-0000-000007000000}"/>
    <cellStyle name="2x indented GHG Textfiels 2 3 3 2 2 2" xfId="18715" xr:uid="{00000000-0005-0000-0000-000007000000}"/>
    <cellStyle name="2x indented GHG Textfiels 2 3 3 2 3" xfId="15363" xr:uid="{00000000-0005-0000-0000-000007000000}"/>
    <cellStyle name="2x indented GHG Textfiels 2 3 3 3" xfId="4020" xr:uid="{00000000-0005-0000-0000-000007000000}"/>
    <cellStyle name="2x indented GHG Textfiels 2 3 3 3 2" xfId="9555" xr:uid="{00000000-0005-0000-0000-000007000000}"/>
    <cellStyle name="2x indented GHG Textfiels 2 3 3 3 2 2" xfId="20108" xr:uid="{00000000-0005-0000-0000-000007000000}"/>
    <cellStyle name="2x indented GHG Textfiels 2 3 3 3 3" xfId="11958" xr:uid="{00000000-0005-0000-0000-000007000000}"/>
    <cellStyle name="2x indented GHG Textfiels 2 3 3 4" xfId="6996" xr:uid="{00000000-0005-0000-0000-000007000000}"/>
    <cellStyle name="2x indented GHG Textfiels 2 3 3 4 2" xfId="17541" xr:uid="{00000000-0005-0000-0000-000007000000}"/>
    <cellStyle name="2x indented GHG Textfiels 2 3 3 5" xfId="5439" xr:uid="{00000000-0005-0000-0000-000007000000}"/>
    <cellStyle name="2x indented GHG Textfiels 2 3 3 5 2" xfId="10420" xr:uid="{00000000-0005-0000-0000-000007000000}"/>
    <cellStyle name="2x indented GHG Textfiels 2 3 3 6" xfId="12794" xr:uid="{00000000-0005-0000-0000-000007000000}"/>
    <cellStyle name="2x indented GHG Textfiels 2 3 4" xfId="985" xr:uid="{00000000-0005-0000-0000-000007000000}"/>
    <cellStyle name="2x indented GHG Textfiels 2 3 4 2" xfId="6645" xr:uid="{00000000-0005-0000-0000-000007000000}"/>
    <cellStyle name="2x indented GHG Textfiels 2 3 4 2 2" xfId="17190" xr:uid="{00000000-0005-0000-0000-000007000000}"/>
    <cellStyle name="2x indented GHG Textfiels 2 3 4 3" xfId="11996" xr:uid="{00000000-0005-0000-0000-000007000000}"/>
    <cellStyle name="2x indented GHG Textfiels 2 3 5" xfId="2228" xr:uid="{00000000-0005-0000-0000-000007000000}"/>
    <cellStyle name="2x indented GHG Textfiels 2 3 5 2" xfId="7798" xr:uid="{00000000-0005-0000-0000-000007000000}"/>
    <cellStyle name="2x indented GHG Textfiels 2 3 5 2 2" xfId="18343" xr:uid="{00000000-0005-0000-0000-000007000000}"/>
    <cellStyle name="2x indented GHG Textfiels 2 3 5 3" xfId="15938" xr:uid="{00000000-0005-0000-0000-000007000000}"/>
    <cellStyle name="2x indented GHG Textfiels 2 3 6" xfId="3653" xr:uid="{00000000-0005-0000-0000-000007000000}"/>
    <cellStyle name="2x indented GHG Textfiels 2 3 6 2" xfId="9213" xr:uid="{00000000-0005-0000-0000-000007000000}"/>
    <cellStyle name="2x indented GHG Textfiels 2 3 6 2 2" xfId="19761" xr:uid="{00000000-0005-0000-0000-000007000000}"/>
    <cellStyle name="2x indented GHG Textfiels 2 3 6 3" xfId="14558" xr:uid="{00000000-0005-0000-0000-000007000000}"/>
    <cellStyle name="2x indented GHG Textfiels 2 3 7" xfId="6379" xr:uid="{00000000-0005-0000-0000-000007000000}"/>
    <cellStyle name="2x indented GHG Textfiels 2 3 7 2" xfId="15087" xr:uid="{00000000-0005-0000-0000-000007000000}"/>
    <cellStyle name="2x indented GHG Textfiels 2 3 7 2 2" xfId="16924" xr:uid="{00000000-0005-0000-0000-000007000000}"/>
    <cellStyle name="2x indented GHG Textfiels 2 3 7 3" xfId="11768" xr:uid="{00000000-0005-0000-0000-000007000000}"/>
    <cellStyle name="2x indented GHG Textfiels 2 3 8" xfId="5097" xr:uid="{00000000-0005-0000-0000-000007000000}"/>
    <cellStyle name="2x indented GHG Textfiels 2 3 8 2" xfId="12908" xr:uid="{00000000-0005-0000-0000-000007000000}"/>
    <cellStyle name="2x indented GHG Textfiels 2 3 9" xfId="10367" xr:uid="{00000000-0005-0000-0000-000007000000}"/>
    <cellStyle name="2x indented GHG Textfiels 2 4" xfId="749" xr:uid="{00000000-0005-0000-0000-000007000000}"/>
    <cellStyle name="2x indented GHG Textfiels 2 4 2" xfId="1975" xr:uid="{00000000-0005-0000-0000-000007000000}"/>
    <cellStyle name="2x indented GHG Textfiels 2 4 2 2" xfId="3214" xr:uid="{00000000-0005-0000-0000-000007000000}"/>
    <cellStyle name="2x indented GHG Textfiels 2 4 2 2 2" xfId="8784" xr:uid="{00000000-0005-0000-0000-000007000000}"/>
    <cellStyle name="2x indented GHG Textfiels 2 4 2 2 2 2" xfId="19329" xr:uid="{00000000-0005-0000-0000-000007000000}"/>
    <cellStyle name="2x indented GHG Textfiels 2 4 2 2 3" xfId="12109" xr:uid="{00000000-0005-0000-0000-000007000000}"/>
    <cellStyle name="2x indented GHG Textfiels 2 4 2 3" xfId="4626" xr:uid="{00000000-0005-0000-0000-000007000000}"/>
    <cellStyle name="2x indented GHG Textfiels 2 4 2 3 2" xfId="10122" xr:uid="{00000000-0005-0000-0000-000007000000}"/>
    <cellStyle name="2x indented GHG Textfiels 2 4 2 3 2 2" xfId="20677" xr:uid="{00000000-0005-0000-0000-000007000000}"/>
    <cellStyle name="2x indented GHG Textfiels 2 4 2 3 3" xfId="12371" xr:uid="{00000000-0005-0000-0000-000007000000}"/>
    <cellStyle name="2x indented GHG Textfiels 2 4 2 4" xfId="7549" xr:uid="{00000000-0005-0000-0000-000007000000}"/>
    <cellStyle name="2x indented GHG Textfiels 2 4 2 4 2" xfId="18094" xr:uid="{00000000-0005-0000-0000-000007000000}"/>
    <cellStyle name="2x indented GHG Textfiels 2 4 2 5" xfId="6006" xr:uid="{00000000-0005-0000-0000-000007000000}"/>
    <cellStyle name="2x indented GHG Textfiels 2 4 2 5 2" xfId="16528" xr:uid="{00000000-0005-0000-0000-000007000000}"/>
    <cellStyle name="2x indented GHG Textfiels 2 4 2 6" xfId="11097" xr:uid="{00000000-0005-0000-0000-000007000000}"/>
    <cellStyle name="2x indented GHG Textfiels 2 4 3" xfId="1657" xr:uid="{00000000-0005-0000-0000-000007000000}"/>
    <cellStyle name="2x indented GHG Textfiels 2 4 3 2" xfId="2897" xr:uid="{00000000-0005-0000-0000-000007000000}"/>
    <cellStyle name="2x indented GHG Textfiels 2 4 3 2 2" xfId="8467" xr:uid="{00000000-0005-0000-0000-000007000000}"/>
    <cellStyle name="2x indented GHG Textfiels 2 4 3 2 2 2" xfId="19012" xr:uid="{00000000-0005-0000-0000-000007000000}"/>
    <cellStyle name="2x indented GHG Textfiels 2 4 3 2 3" xfId="11137" xr:uid="{00000000-0005-0000-0000-000007000000}"/>
    <cellStyle name="2x indented GHG Textfiels 2 4 3 3" xfId="4310" xr:uid="{00000000-0005-0000-0000-000007000000}"/>
    <cellStyle name="2x indented GHG Textfiels 2 4 3 3 2" xfId="9825" xr:uid="{00000000-0005-0000-0000-000007000000}"/>
    <cellStyle name="2x indented GHG Textfiels 2 4 3 3 2 2" xfId="20381" xr:uid="{00000000-0005-0000-0000-000007000000}"/>
    <cellStyle name="2x indented GHG Textfiels 2 4 3 3 3" xfId="12098" xr:uid="{00000000-0005-0000-0000-000007000000}"/>
    <cellStyle name="2x indented GHG Textfiels 2 4 3 4" xfId="7265" xr:uid="{00000000-0005-0000-0000-000007000000}"/>
    <cellStyle name="2x indented GHG Textfiels 2 4 3 4 2" xfId="17810" xr:uid="{00000000-0005-0000-0000-000007000000}"/>
    <cellStyle name="2x indented GHG Textfiels 2 4 3 5" xfId="5709" xr:uid="{00000000-0005-0000-0000-000007000000}"/>
    <cellStyle name="2x indented GHG Textfiels 2 4 3 5 2" xfId="16232" xr:uid="{00000000-0005-0000-0000-000007000000}"/>
    <cellStyle name="2x indented GHG Textfiels 2 4 3 6" xfId="13525" xr:uid="{00000000-0005-0000-0000-000007000000}"/>
    <cellStyle name="2x indented GHG Textfiels 2 4 4" xfId="1049" xr:uid="{00000000-0005-0000-0000-000007000000}"/>
    <cellStyle name="2x indented GHG Textfiels 2 4 4 2" xfId="6706" xr:uid="{00000000-0005-0000-0000-000007000000}"/>
    <cellStyle name="2x indented GHG Textfiels 2 4 4 2 2" xfId="17251" xr:uid="{00000000-0005-0000-0000-000007000000}"/>
    <cellStyle name="2x indented GHG Textfiels 2 4 4 3" xfId="13323" xr:uid="{00000000-0005-0000-0000-000007000000}"/>
    <cellStyle name="2x indented GHG Textfiels 2 4 5" xfId="2292" xr:uid="{00000000-0005-0000-0000-000007000000}"/>
    <cellStyle name="2x indented GHG Textfiels 2 4 5 2" xfId="7862" xr:uid="{00000000-0005-0000-0000-000007000000}"/>
    <cellStyle name="2x indented GHG Textfiels 2 4 5 2 2" xfId="18407" xr:uid="{00000000-0005-0000-0000-000007000000}"/>
    <cellStyle name="2x indented GHG Textfiels 2 4 5 3" xfId="12559" xr:uid="{00000000-0005-0000-0000-000007000000}"/>
    <cellStyle name="2x indented GHG Textfiels 2 4 6" xfId="3717" xr:uid="{00000000-0005-0000-0000-000007000000}"/>
    <cellStyle name="2x indented GHG Textfiels 2 4 6 2" xfId="9273" xr:uid="{00000000-0005-0000-0000-000007000000}"/>
    <cellStyle name="2x indented GHG Textfiels 2 4 6 2 2" xfId="19822" xr:uid="{00000000-0005-0000-0000-000007000000}"/>
    <cellStyle name="2x indented GHG Textfiels 2 4 6 3" xfId="11476" xr:uid="{00000000-0005-0000-0000-000007000000}"/>
    <cellStyle name="2x indented GHG Textfiels 2 4 7" xfId="6413" xr:uid="{00000000-0005-0000-0000-000007000000}"/>
    <cellStyle name="2x indented GHG Textfiels 2 4 7 2" xfId="15121" xr:uid="{00000000-0005-0000-0000-000007000000}"/>
    <cellStyle name="2x indented GHG Textfiels 2 4 7 2 2" xfId="16958" xr:uid="{00000000-0005-0000-0000-000007000000}"/>
    <cellStyle name="2x indented GHG Textfiels 2 4 7 3" xfId="13699" xr:uid="{00000000-0005-0000-0000-000007000000}"/>
    <cellStyle name="2x indented GHG Textfiels 2 4 8" xfId="5157" xr:uid="{00000000-0005-0000-0000-000007000000}"/>
    <cellStyle name="2x indented GHG Textfiels 2 4 8 2" xfId="15348" xr:uid="{00000000-0005-0000-0000-000007000000}"/>
    <cellStyle name="2x indented GHG Textfiels 2 4 9" xfId="12284" xr:uid="{00000000-0005-0000-0000-000007000000}"/>
    <cellStyle name="2x indented GHG Textfiels 2 5" xfId="811" xr:uid="{00000000-0005-0000-0000-000007000000}"/>
    <cellStyle name="2x indented GHG Textfiels 2 5 2" xfId="2037" xr:uid="{00000000-0005-0000-0000-000007000000}"/>
    <cellStyle name="2x indented GHG Textfiels 2 5 2 2" xfId="3276" xr:uid="{00000000-0005-0000-0000-000007000000}"/>
    <cellStyle name="2x indented GHG Textfiels 2 5 2 2 2" xfId="8846" xr:uid="{00000000-0005-0000-0000-000007000000}"/>
    <cellStyle name="2x indented GHG Textfiels 2 5 2 2 2 2" xfId="19391" xr:uid="{00000000-0005-0000-0000-000007000000}"/>
    <cellStyle name="2x indented GHG Textfiels 2 5 2 2 3" xfId="10542" xr:uid="{00000000-0005-0000-0000-000007000000}"/>
    <cellStyle name="2x indented GHG Textfiels 2 5 2 3" xfId="4688" xr:uid="{00000000-0005-0000-0000-000007000000}"/>
    <cellStyle name="2x indented GHG Textfiels 2 5 2 3 2" xfId="10181" xr:uid="{00000000-0005-0000-0000-000007000000}"/>
    <cellStyle name="2x indented GHG Textfiels 2 5 2 3 2 2" xfId="20736" xr:uid="{00000000-0005-0000-0000-000007000000}"/>
    <cellStyle name="2x indented GHG Textfiels 2 5 2 3 3" xfId="11542" xr:uid="{00000000-0005-0000-0000-000007000000}"/>
    <cellStyle name="2x indented GHG Textfiels 2 5 2 4" xfId="7608" xr:uid="{00000000-0005-0000-0000-000007000000}"/>
    <cellStyle name="2x indented GHG Textfiels 2 5 2 4 2" xfId="18153" xr:uid="{00000000-0005-0000-0000-000007000000}"/>
    <cellStyle name="2x indented GHG Textfiels 2 5 2 5" xfId="6065" xr:uid="{00000000-0005-0000-0000-000007000000}"/>
    <cellStyle name="2x indented GHG Textfiels 2 5 2 5 2" xfId="16587" xr:uid="{00000000-0005-0000-0000-000007000000}"/>
    <cellStyle name="2x indented GHG Textfiels 2 5 2 6" xfId="14038" xr:uid="{00000000-0005-0000-0000-000007000000}"/>
    <cellStyle name="2x indented GHG Textfiels 2 5 3" xfId="1715" xr:uid="{00000000-0005-0000-0000-000007000000}"/>
    <cellStyle name="2x indented GHG Textfiels 2 5 3 2" xfId="2954" xr:uid="{00000000-0005-0000-0000-000007000000}"/>
    <cellStyle name="2x indented GHG Textfiels 2 5 3 2 2" xfId="8524" xr:uid="{00000000-0005-0000-0000-000007000000}"/>
    <cellStyle name="2x indented GHG Textfiels 2 5 3 2 2 2" xfId="19069" xr:uid="{00000000-0005-0000-0000-000007000000}"/>
    <cellStyle name="2x indented GHG Textfiels 2 5 3 2 3" xfId="14584" xr:uid="{00000000-0005-0000-0000-000007000000}"/>
    <cellStyle name="2x indented GHG Textfiels 2 5 3 3" xfId="4366" xr:uid="{00000000-0005-0000-0000-000007000000}"/>
    <cellStyle name="2x indented GHG Textfiels 2 5 3 3 2" xfId="9878" xr:uid="{00000000-0005-0000-0000-000007000000}"/>
    <cellStyle name="2x indented GHG Textfiels 2 5 3 3 2 2" xfId="20434" xr:uid="{00000000-0005-0000-0000-000007000000}"/>
    <cellStyle name="2x indented GHG Textfiels 2 5 3 3 3" xfId="12249" xr:uid="{00000000-0005-0000-0000-000007000000}"/>
    <cellStyle name="2x indented GHG Textfiels 2 5 3 4" xfId="7319" xr:uid="{00000000-0005-0000-0000-000007000000}"/>
    <cellStyle name="2x indented GHG Textfiels 2 5 3 4 2" xfId="17864" xr:uid="{00000000-0005-0000-0000-000007000000}"/>
    <cellStyle name="2x indented GHG Textfiels 2 5 3 5" xfId="5762" xr:uid="{00000000-0005-0000-0000-000007000000}"/>
    <cellStyle name="2x indented GHG Textfiels 2 5 3 5 2" xfId="16285" xr:uid="{00000000-0005-0000-0000-000007000000}"/>
    <cellStyle name="2x indented GHG Textfiels 2 5 3 6" xfId="13851" xr:uid="{00000000-0005-0000-0000-000007000000}"/>
    <cellStyle name="2x indented GHG Textfiels 2 5 4" xfId="1111" xr:uid="{00000000-0005-0000-0000-000007000000}"/>
    <cellStyle name="2x indented GHG Textfiels 2 5 4 2" xfId="6768" xr:uid="{00000000-0005-0000-0000-000007000000}"/>
    <cellStyle name="2x indented GHG Textfiels 2 5 4 2 2" xfId="17313" xr:uid="{00000000-0005-0000-0000-000007000000}"/>
    <cellStyle name="2x indented GHG Textfiels 2 5 4 3" xfId="12281" xr:uid="{00000000-0005-0000-0000-000007000000}"/>
    <cellStyle name="2x indented GHG Textfiels 2 5 5" xfId="2354" xr:uid="{00000000-0005-0000-0000-000007000000}"/>
    <cellStyle name="2x indented GHG Textfiels 2 5 5 2" xfId="7924" xr:uid="{00000000-0005-0000-0000-000007000000}"/>
    <cellStyle name="2x indented GHG Textfiels 2 5 5 2 2" xfId="18469" xr:uid="{00000000-0005-0000-0000-000007000000}"/>
    <cellStyle name="2x indented GHG Textfiels 2 5 5 3" xfId="13171" xr:uid="{00000000-0005-0000-0000-000007000000}"/>
    <cellStyle name="2x indented GHG Textfiels 2 5 6" xfId="3779" xr:uid="{00000000-0005-0000-0000-000007000000}"/>
    <cellStyle name="2x indented GHG Textfiels 2 5 6 2" xfId="9332" xr:uid="{00000000-0005-0000-0000-000007000000}"/>
    <cellStyle name="2x indented GHG Textfiels 2 5 6 2 2" xfId="19884" xr:uid="{00000000-0005-0000-0000-000007000000}"/>
    <cellStyle name="2x indented GHG Textfiels 2 5 6 3" xfId="15612" xr:uid="{00000000-0005-0000-0000-000007000000}"/>
    <cellStyle name="2x indented GHG Textfiels 2 5 7" xfId="6472" xr:uid="{00000000-0005-0000-0000-000007000000}"/>
    <cellStyle name="2x indented GHG Textfiels 2 5 7 2" xfId="15180" xr:uid="{00000000-0005-0000-0000-000007000000}"/>
    <cellStyle name="2x indented GHG Textfiels 2 5 7 2 2" xfId="17017" xr:uid="{00000000-0005-0000-0000-000007000000}"/>
    <cellStyle name="2x indented GHG Textfiels 2 5 7 3" xfId="14377" xr:uid="{00000000-0005-0000-0000-000007000000}"/>
    <cellStyle name="2x indented GHG Textfiels 2 5 8" xfId="5216" xr:uid="{00000000-0005-0000-0000-000007000000}"/>
    <cellStyle name="2x indented GHG Textfiels 2 5 8 2" xfId="15974" xr:uid="{00000000-0005-0000-0000-000007000000}"/>
    <cellStyle name="2x indented GHG Textfiels 2 5 9" xfId="11323" xr:uid="{00000000-0005-0000-0000-000007000000}"/>
    <cellStyle name="2x indented GHG Textfiels 2 6" xfId="616" xr:uid="{00000000-0005-0000-0000-000007000000}"/>
    <cellStyle name="2x indented GHG Textfiels 2 6 2" xfId="1539" xr:uid="{00000000-0005-0000-0000-000007000000}"/>
    <cellStyle name="2x indented GHG Textfiels 2 6 2 2" xfId="7149" xr:uid="{00000000-0005-0000-0000-000007000000}"/>
    <cellStyle name="2x indented GHG Textfiels 2 6 2 2 2" xfId="17694" xr:uid="{00000000-0005-0000-0000-000007000000}"/>
    <cellStyle name="2x indented GHG Textfiels 2 6 2 3" xfId="12580" xr:uid="{00000000-0005-0000-0000-000007000000}"/>
    <cellStyle name="2x indented GHG Textfiels 2 6 3" xfId="2779" xr:uid="{00000000-0005-0000-0000-000007000000}"/>
    <cellStyle name="2x indented GHG Textfiels 2 6 3 2" xfId="8349" xr:uid="{00000000-0005-0000-0000-000007000000}"/>
    <cellStyle name="2x indented GHG Textfiels 2 6 3 2 2" xfId="18894" xr:uid="{00000000-0005-0000-0000-000007000000}"/>
    <cellStyle name="2x indented GHG Textfiels 2 6 3 3" xfId="14020" xr:uid="{00000000-0005-0000-0000-000007000000}"/>
    <cellStyle name="2x indented GHG Textfiels 2 6 4" xfId="4193" xr:uid="{00000000-0005-0000-0000-000007000000}"/>
    <cellStyle name="2x indented GHG Textfiels 2 6 4 2" xfId="9714" xr:uid="{00000000-0005-0000-0000-000007000000}"/>
    <cellStyle name="2x indented GHG Textfiels 2 6 4 2 2" xfId="20268" xr:uid="{00000000-0005-0000-0000-000007000000}"/>
    <cellStyle name="2x indented GHG Textfiels 2 6 4 3" xfId="12181" xr:uid="{00000000-0005-0000-0000-000007000000}"/>
    <cellStyle name="2x indented GHG Textfiels 2 6 5" xfId="6312" xr:uid="{00000000-0005-0000-0000-000007000000}"/>
    <cellStyle name="2x indented GHG Textfiels 2 6 5 2" xfId="16857" xr:uid="{00000000-0005-0000-0000-000007000000}"/>
    <cellStyle name="2x indented GHG Textfiels 2 6 6" xfId="5598" xr:uid="{00000000-0005-0000-0000-000007000000}"/>
    <cellStyle name="2x indented GHG Textfiels 2 6 6 2" xfId="15416" xr:uid="{00000000-0005-0000-0000-000007000000}"/>
    <cellStyle name="2x indented GHG Textfiels 2 6 7" xfId="15397" xr:uid="{00000000-0005-0000-0000-000007000000}"/>
    <cellStyle name="2x indented GHG Textfiels 2 7" xfId="1218" xr:uid="{00000000-0005-0000-0000-000007000000}"/>
    <cellStyle name="2x indented GHG Textfiels 2 7 2" xfId="2460" xr:uid="{00000000-0005-0000-0000-000007000000}"/>
    <cellStyle name="2x indented GHG Textfiels 2 7 2 2" xfId="8030" xr:uid="{00000000-0005-0000-0000-000007000000}"/>
    <cellStyle name="2x indented GHG Textfiels 2 7 2 2 2" xfId="18575" xr:uid="{00000000-0005-0000-0000-000007000000}"/>
    <cellStyle name="2x indented GHG Textfiels 2 7 2 3" xfId="11519" xr:uid="{00000000-0005-0000-0000-000007000000}"/>
    <cellStyle name="2x indented GHG Textfiels 2 7 3" xfId="3884" xr:uid="{00000000-0005-0000-0000-000007000000}"/>
    <cellStyle name="2x indented GHG Textfiels 2 7 3 2" xfId="9433" xr:uid="{00000000-0005-0000-0000-000007000000}"/>
    <cellStyle name="2x indented GHG Textfiels 2 7 3 2 2" xfId="19986" xr:uid="{00000000-0005-0000-0000-000007000000}"/>
    <cellStyle name="2x indented GHG Textfiels 2 7 3 3" xfId="13294" xr:uid="{00000000-0005-0000-0000-000007000000}"/>
    <cellStyle name="2x indented GHG Textfiels 2 7 4" xfId="6871" xr:uid="{00000000-0005-0000-0000-000007000000}"/>
    <cellStyle name="2x indented GHG Textfiels 2 7 4 2" xfId="17416" xr:uid="{00000000-0005-0000-0000-000007000000}"/>
    <cellStyle name="2x indented GHG Textfiels 2 7 5" xfId="5317" xr:uid="{00000000-0005-0000-0000-000007000000}"/>
    <cellStyle name="2x indented GHG Textfiels 2 7 5 2" xfId="14545" xr:uid="{00000000-0005-0000-0000-000007000000}"/>
    <cellStyle name="2x indented GHG Textfiels 2 7 6" xfId="10497" xr:uid="{00000000-0005-0000-0000-000007000000}"/>
    <cellStyle name="2x indented GHG Textfiels 2 8" xfId="914" xr:uid="{00000000-0005-0000-0000-000007000000}"/>
    <cellStyle name="2x indented GHG Textfiels 2 8 2" xfId="3406" xr:uid="{00000000-0005-0000-0000-000007000000}"/>
    <cellStyle name="2x indented GHG Textfiels 2 8 2 2" xfId="8973" xr:uid="{00000000-0005-0000-0000-000007000000}"/>
    <cellStyle name="2x indented GHG Textfiels 2 8 2 2 2" xfId="19518" xr:uid="{00000000-0005-0000-0000-000007000000}"/>
    <cellStyle name="2x indented GHG Textfiels 2 8 2 3" xfId="14027" xr:uid="{00000000-0005-0000-0000-000007000000}"/>
    <cellStyle name="2x indented GHG Textfiels 2 8 3" xfId="6574" xr:uid="{00000000-0005-0000-0000-000007000000}"/>
    <cellStyle name="2x indented GHG Textfiels 2 8 3 2" xfId="17119" xr:uid="{00000000-0005-0000-0000-000007000000}"/>
    <cellStyle name="2x indented GHG Textfiels 2 8 4" xfId="4838" xr:uid="{00000000-0005-0000-0000-000007000000}"/>
    <cellStyle name="2x indented GHG Textfiels 2 8 4 2" xfId="15625" xr:uid="{00000000-0005-0000-0000-000007000000}"/>
    <cellStyle name="2x indented GHG Textfiels 2 8 5" xfId="12770" xr:uid="{00000000-0005-0000-0000-000007000000}"/>
    <cellStyle name="2x indented GHG Textfiels 2 9" xfId="2157" xr:uid="{00000000-0005-0000-0000-000007000000}"/>
    <cellStyle name="2x indented GHG Textfiels 2 9 2" xfId="7727" xr:uid="{00000000-0005-0000-0000-000007000000}"/>
    <cellStyle name="2x indented GHG Textfiels 2 9 2 2" xfId="18272" xr:uid="{00000000-0005-0000-0000-000007000000}"/>
    <cellStyle name="2x indented GHG Textfiels 2 9 3" xfId="12919" xr:uid="{00000000-0005-0000-0000-000007000000}"/>
    <cellStyle name="2x indented GHG Textfiels 3" xfId="367" xr:uid="{00000000-0005-0000-0000-000007000000}"/>
    <cellStyle name="2x indented GHG Textfiels 3 10" xfId="2119" xr:uid="{00000000-0005-0000-0000-000007000000}"/>
    <cellStyle name="2x indented GHG Textfiels 3 10 2" xfId="7689" xr:uid="{00000000-0005-0000-0000-000007000000}"/>
    <cellStyle name="2x indented GHG Textfiels 3 10 2 2" xfId="18234" xr:uid="{00000000-0005-0000-0000-000007000000}"/>
    <cellStyle name="2x indented GHG Textfiels 3 10 3" xfId="10852" xr:uid="{00000000-0005-0000-0000-000007000000}"/>
    <cellStyle name="2x indented GHG Textfiels 3 11" xfId="446" xr:uid="{00000000-0005-0000-0000-000007000000}"/>
    <cellStyle name="2x indented GHG Textfiels 3 11 2" xfId="6189" xr:uid="{00000000-0005-0000-0000-000007000000}"/>
    <cellStyle name="2x indented GHG Textfiels 3 11 2 2" xfId="16734" xr:uid="{00000000-0005-0000-0000-000007000000}"/>
    <cellStyle name="2x indented GHG Textfiels 3 11 3" xfId="14739" xr:uid="{00000000-0005-0000-0000-000007000000}"/>
    <cellStyle name="2x indented GHG Textfiels 3 12" xfId="3454" xr:uid="{00000000-0005-0000-0000-000007000000}"/>
    <cellStyle name="2x indented GHG Textfiels 3 12 2" xfId="9018" xr:uid="{00000000-0005-0000-0000-000007000000}"/>
    <cellStyle name="2x indented GHG Textfiels 3 12 2 2" xfId="19564" xr:uid="{00000000-0005-0000-0000-000007000000}"/>
    <cellStyle name="2x indented GHG Textfiels 3 13" xfId="4897" xr:uid="{00000000-0005-0000-0000-000007000000}"/>
    <cellStyle name="2x indented GHG Textfiels 3 13 2" xfId="13387" xr:uid="{00000000-0005-0000-0000-000007000000}"/>
    <cellStyle name="2x indented GHG Textfiels 3 14" xfId="10286" xr:uid="{00000000-0005-0000-0000-000007000000}"/>
    <cellStyle name="2x indented GHG Textfiels 3 2" xfId="519" xr:uid="{00000000-0005-0000-0000-000007000000}"/>
    <cellStyle name="2x indented GHG Textfiels 3 2 2" xfId="664" xr:uid="{00000000-0005-0000-0000-000007000000}"/>
    <cellStyle name="2x indented GHG Textfiels 3 2 2 2" xfId="1586" xr:uid="{00000000-0005-0000-0000-000007000000}"/>
    <cellStyle name="2x indented GHG Textfiels 3 2 2 2 2" xfId="7196" xr:uid="{00000000-0005-0000-0000-000007000000}"/>
    <cellStyle name="2x indented GHG Textfiels 3 2 2 2 2 2" xfId="17741" xr:uid="{00000000-0005-0000-0000-000007000000}"/>
    <cellStyle name="2x indented GHG Textfiels 3 2 2 2 3" xfId="12475" xr:uid="{00000000-0005-0000-0000-000007000000}"/>
    <cellStyle name="2x indented GHG Textfiels 3 2 2 3" xfId="2826" xr:uid="{00000000-0005-0000-0000-000007000000}"/>
    <cellStyle name="2x indented GHG Textfiels 3 2 2 3 2" xfId="8396" xr:uid="{00000000-0005-0000-0000-000007000000}"/>
    <cellStyle name="2x indented GHG Textfiels 3 2 2 3 2 2" xfId="18941" xr:uid="{00000000-0005-0000-0000-000007000000}"/>
    <cellStyle name="2x indented GHG Textfiels 3 2 2 3 3" xfId="14397" xr:uid="{00000000-0005-0000-0000-000007000000}"/>
    <cellStyle name="2x indented GHG Textfiels 3 2 2 4" xfId="4240" xr:uid="{00000000-0005-0000-0000-000007000000}"/>
    <cellStyle name="2x indented GHG Textfiels 3 2 2 4 2" xfId="9760" xr:uid="{00000000-0005-0000-0000-000007000000}"/>
    <cellStyle name="2x indented GHG Textfiels 3 2 2 4 2 2" xfId="20314" xr:uid="{00000000-0005-0000-0000-000007000000}"/>
    <cellStyle name="2x indented GHG Textfiels 3 2 2 4 3" xfId="12078" xr:uid="{00000000-0005-0000-0000-000007000000}"/>
    <cellStyle name="2x indented GHG Textfiels 3 2 2 5" xfId="6358" xr:uid="{00000000-0005-0000-0000-000007000000}"/>
    <cellStyle name="2x indented GHG Textfiels 3 2 2 5 2" xfId="16903" xr:uid="{00000000-0005-0000-0000-000007000000}"/>
    <cellStyle name="2x indented GHG Textfiels 3 2 2 6" xfId="5644" xr:uid="{00000000-0005-0000-0000-000007000000}"/>
    <cellStyle name="2x indented GHG Textfiels 3 2 2 6 2" xfId="12276" xr:uid="{00000000-0005-0000-0000-000007000000}"/>
    <cellStyle name="2x indented GHG Textfiels 3 2 2 7" xfId="11219" xr:uid="{00000000-0005-0000-0000-000007000000}"/>
    <cellStyle name="2x indented GHG Textfiels 3 2 3" xfId="1790" xr:uid="{00000000-0005-0000-0000-000007000000}"/>
    <cellStyle name="2x indented GHG Textfiels 3 2 3 2" xfId="3029" xr:uid="{00000000-0005-0000-0000-000007000000}"/>
    <cellStyle name="2x indented GHG Textfiels 3 2 3 2 2" xfId="8599" xr:uid="{00000000-0005-0000-0000-000007000000}"/>
    <cellStyle name="2x indented GHG Textfiels 3 2 3 2 2 2" xfId="19144" xr:uid="{00000000-0005-0000-0000-000007000000}"/>
    <cellStyle name="2x indented GHG Textfiels 3 2 3 2 3" xfId="14553" xr:uid="{00000000-0005-0000-0000-000007000000}"/>
    <cellStyle name="2x indented GHG Textfiels 3 2 3 3" xfId="4441" xr:uid="{00000000-0005-0000-0000-000007000000}"/>
    <cellStyle name="2x indented GHG Textfiels 3 2 3 3 2" xfId="9950" xr:uid="{00000000-0005-0000-0000-000007000000}"/>
    <cellStyle name="2x indented GHG Textfiels 3 2 3 3 2 2" xfId="20506" xr:uid="{00000000-0005-0000-0000-000007000000}"/>
    <cellStyle name="2x indented GHG Textfiels 3 2 3 3 3" xfId="13698" xr:uid="{00000000-0005-0000-0000-000007000000}"/>
    <cellStyle name="2x indented GHG Textfiels 3 2 3 4" xfId="7391" xr:uid="{00000000-0005-0000-0000-000007000000}"/>
    <cellStyle name="2x indented GHG Textfiels 3 2 3 4 2" xfId="17936" xr:uid="{00000000-0005-0000-0000-000007000000}"/>
    <cellStyle name="2x indented GHG Textfiels 3 2 3 5" xfId="5834" xr:uid="{00000000-0005-0000-0000-000007000000}"/>
    <cellStyle name="2x indented GHG Textfiels 3 2 3 5 2" xfId="16357" xr:uid="{00000000-0005-0000-0000-000007000000}"/>
    <cellStyle name="2x indented GHG Textfiels 3 2 3 6" xfId="10793" xr:uid="{00000000-0005-0000-0000-000007000000}"/>
    <cellStyle name="2x indented GHG Textfiels 3 2 4" xfId="1339" xr:uid="{00000000-0005-0000-0000-000007000000}"/>
    <cellStyle name="2x indented GHG Textfiels 3 2 4 2" xfId="2580" xr:uid="{00000000-0005-0000-0000-000007000000}"/>
    <cellStyle name="2x indented GHG Textfiels 3 2 4 2 2" xfId="8150" xr:uid="{00000000-0005-0000-0000-000007000000}"/>
    <cellStyle name="2x indented GHG Textfiels 3 2 4 2 2 2" xfId="18695" xr:uid="{00000000-0005-0000-0000-000007000000}"/>
    <cellStyle name="2x indented GHG Textfiels 3 2 4 2 3" xfId="14534" xr:uid="{00000000-0005-0000-0000-000007000000}"/>
    <cellStyle name="2x indented GHG Textfiels 3 2 4 3" xfId="4000" xr:uid="{00000000-0005-0000-0000-000007000000}"/>
    <cellStyle name="2x indented GHG Textfiels 3 2 4 3 2" xfId="9536" xr:uid="{00000000-0005-0000-0000-000007000000}"/>
    <cellStyle name="2x indented GHG Textfiels 3 2 4 3 2 2" xfId="20089" xr:uid="{00000000-0005-0000-0000-000007000000}"/>
    <cellStyle name="2x indented GHG Textfiels 3 2 4 3 3" xfId="10995" xr:uid="{00000000-0005-0000-0000-000007000000}"/>
    <cellStyle name="2x indented GHG Textfiels 3 2 4 4" xfId="6977" xr:uid="{00000000-0005-0000-0000-000007000000}"/>
    <cellStyle name="2x indented GHG Textfiels 3 2 4 4 2" xfId="17522" xr:uid="{00000000-0005-0000-0000-000007000000}"/>
    <cellStyle name="2x indented GHG Textfiels 3 2 4 5" xfId="5420" xr:uid="{00000000-0005-0000-0000-000007000000}"/>
    <cellStyle name="2x indented GHG Textfiels 3 2 4 5 2" xfId="10404" xr:uid="{00000000-0005-0000-0000-000007000000}"/>
    <cellStyle name="2x indented GHG Textfiels 3 2 4 6" xfId="15949" xr:uid="{00000000-0005-0000-0000-000007000000}"/>
    <cellStyle name="2x indented GHG Textfiels 3 2 5" xfId="965" xr:uid="{00000000-0005-0000-0000-000007000000}"/>
    <cellStyle name="2x indented GHG Textfiels 3 2 5 2" xfId="3633" xr:uid="{00000000-0005-0000-0000-000007000000}"/>
    <cellStyle name="2x indented GHG Textfiels 3 2 5 2 2" xfId="9193" xr:uid="{00000000-0005-0000-0000-000007000000}"/>
    <cellStyle name="2x indented GHG Textfiels 3 2 5 2 2 2" xfId="19741" xr:uid="{00000000-0005-0000-0000-000007000000}"/>
    <cellStyle name="2x indented GHG Textfiels 3 2 5 2 3" xfId="13860" xr:uid="{00000000-0005-0000-0000-000007000000}"/>
    <cellStyle name="2x indented GHG Textfiels 3 2 5 3" xfId="6625" xr:uid="{00000000-0005-0000-0000-000007000000}"/>
    <cellStyle name="2x indented GHG Textfiels 3 2 5 3 2" xfId="17170" xr:uid="{00000000-0005-0000-0000-000007000000}"/>
    <cellStyle name="2x indented GHG Textfiels 3 2 5 4" xfId="5077" xr:uid="{00000000-0005-0000-0000-000007000000}"/>
    <cellStyle name="2x indented GHG Textfiels 3 2 5 4 2" xfId="14049" xr:uid="{00000000-0005-0000-0000-000007000000}"/>
    <cellStyle name="2x indented GHG Textfiels 3 2 5 5" xfId="13707" xr:uid="{00000000-0005-0000-0000-000007000000}"/>
    <cellStyle name="2x indented GHG Textfiels 3 2 6" xfId="2208" xr:uid="{00000000-0005-0000-0000-000007000000}"/>
    <cellStyle name="2x indented GHG Textfiels 3 2 6 2" xfId="7778" xr:uid="{00000000-0005-0000-0000-000007000000}"/>
    <cellStyle name="2x indented GHG Textfiels 3 2 6 2 2" xfId="18323" xr:uid="{00000000-0005-0000-0000-000007000000}"/>
    <cellStyle name="2x indented GHG Textfiels 3 2 6 3" xfId="14426" xr:uid="{00000000-0005-0000-0000-000007000000}"/>
    <cellStyle name="2x indented GHG Textfiels 3 2 7" xfId="3543" xr:uid="{00000000-0005-0000-0000-000007000000}"/>
    <cellStyle name="2x indented GHG Textfiels 3 2 7 2" xfId="9107" xr:uid="{00000000-0005-0000-0000-000007000000}"/>
    <cellStyle name="2x indented GHG Textfiels 3 2 7 2 2" xfId="19653" xr:uid="{00000000-0005-0000-0000-000007000000}"/>
    <cellStyle name="2x indented GHG Textfiels 3 2 7 3" xfId="13496" xr:uid="{00000000-0005-0000-0000-000007000000}"/>
    <cellStyle name="2x indented GHG Textfiels 3 2 8" xfId="4990" xr:uid="{00000000-0005-0000-0000-000007000000}"/>
    <cellStyle name="2x indented GHG Textfiels 3 2 8 2" xfId="11350" xr:uid="{00000000-0005-0000-0000-000007000000}"/>
    <cellStyle name="2x indented GHG Textfiels 3 2 9" xfId="10354" xr:uid="{00000000-0005-0000-0000-000007000000}"/>
    <cellStyle name="2x indented GHG Textfiels 3 3" xfId="713" xr:uid="{00000000-0005-0000-0000-000007000000}"/>
    <cellStyle name="2x indented GHG Textfiels 3 3 10" xfId="14473" xr:uid="{00000000-0005-0000-0000-000007000000}"/>
    <cellStyle name="2x indented GHG Textfiels 3 3 2" xfId="1624" xr:uid="{00000000-0005-0000-0000-000007000000}"/>
    <cellStyle name="2x indented GHG Textfiels 3 3 2 2" xfId="1939" xr:uid="{00000000-0005-0000-0000-000007000000}"/>
    <cellStyle name="2x indented GHG Textfiels 3 3 2 2 2" xfId="3178" xr:uid="{00000000-0005-0000-0000-000007000000}"/>
    <cellStyle name="2x indented GHG Textfiels 3 3 2 2 2 2" xfId="8748" xr:uid="{00000000-0005-0000-0000-000007000000}"/>
    <cellStyle name="2x indented GHG Textfiels 3 3 2 2 2 2 2" xfId="19293" xr:uid="{00000000-0005-0000-0000-000007000000}"/>
    <cellStyle name="2x indented GHG Textfiels 3 3 2 2 2 3" xfId="13356" xr:uid="{00000000-0005-0000-0000-000007000000}"/>
    <cellStyle name="2x indented GHG Textfiels 3 3 2 2 3" xfId="4590" xr:uid="{00000000-0005-0000-0000-000007000000}"/>
    <cellStyle name="2x indented GHG Textfiels 3 3 2 2 3 2" xfId="10089" xr:uid="{00000000-0005-0000-0000-000007000000}"/>
    <cellStyle name="2x indented GHG Textfiels 3 3 2 2 3 2 2" xfId="20644" xr:uid="{00000000-0005-0000-0000-000007000000}"/>
    <cellStyle name="2x indented GHG Textfiels 3 3 2 2 3 3" xfId="13975" xr:uid="{00000000-0005-0000-0000-000007000000}"/>
    <cellStyle name="2x indented GHG Textfiels 3 3 2 2 4" xfId="7516" xr:uid="{00000000-0005-0000-0000-000007000000}"/>
    <cellStyle name="2x indented GHG Textfiels 3 3 2 2 4 2" xfId="18061" xr:uid="{00000000-0005-0000-0000-000007000000}"/>
    <cellStyle name="2x indented GHG Textfiels 3 3 2 2 5" xfId="5973" xr:uid="{00000000-0005-0000-0000-000007000000}"/>
    <cellStyle name="2x indented GHG Textfiels 3 3 2 2 5 2" xfId="16495" xr:uid="{00000000-0005-0000-0000-000007000000}"/>
    <cellStyle name="2x indented GHG Textfiels 3 3 2 2 6" xfId="10716" xr:uid="{00000000-0005-0000-0000-000007000000}"/>
    <cellStyle name="2x indented GHG Textfiels 3 3 2 3" xfId="2864" xr:uid="{00000000-0005-0000-0000-000007000000}"/>
    <cellStyle name="2x indented GHG Textfiels 3 3 2 3 2" xfId="8434" xr:uid="{00000000-0005-0000-0000-000007000000}"/>
    <cellStyle name="2x indented GHG Textfiels 3 3 2 3 2 2" xfId="18979" xr:uid="{00000000-0005-0000-0000-000007000000}"/>
    <cellStyle name="2x indented GHG Textfiels 3 3 2 3 3" xfId="11610" xr:uid="{00000000-0005-0000-0000-000007000000}"/>
    <cellStyle name="2x indented GHG Textfiels 3 3 2 4" xfId="4277" xr:uid="{00000000-0005-0000-0000-000007000000}"/>
    <cellStyle name="2x indented GHG Textfiels 3 3 2 4 2" xfId="9795" xr:uid="{00000000-0005-0000-0000-000007000000}"/>
    <cellStyle name="2x indented GHG Textfiels 3 3 2 4 2 2" xfId="20349" xr:uid="{00000000-0005-0000-0000-000007000000}"/>
    <cellStyle name="2x indented GHG Textfiels 3 3 2 4 3" xfId="14548" xr:uid="{00000000-0005-0000-0000-000007000000}"/>
    <cellStyle name="2x indented GHG Textfiels 3 3 2 5" xfId="7232" xr:uid="{00000000-0005-0000-0000-000007000000}"/>
    <cellStyle name="2x indented GHG Textfiels 3 3 2 5 2" xfId="17777" xr:uid="{00000000-0005-0000-0000-000007000000}"/>
    <cellStyle name="2x indented GHG Textfiels 3 3 2 6" xfId="5679" xr:uid="{00000000-0005-0000-0000-000007000000}"/>
    <cellStyle name="2x indented GHG Textfiels 3 3 2 6 2" xfId="10428" xr:uid="{00000000-0005-0000-0000-000007000000}"/>
    <cellStyle name="2x indented GHG Textfiels 3 3 2 7" xfId="11621" xr:uid="{00000000-0005-0000-0000-000007000000}"/>
    <cellStyle name="2x indented GHG Textfiels 3 3 3" xfId="1276" xr:uid="{00000000-0005-0000-0000-000007000000}"/>
    <cellStyle name="2x indented GHG Textfiels 3 3 3 2" xfId="2517" xr:uid="{00000000-0005-0000-0000-000007000000}"/>
    <cellStyle name="2x indented GHG Textfiels 3 3 3 2 2" xfId="8087" xr:uid="{00000000-0005-0000-0000-000007000000}"/>
    <cellStyle name="2x indented GHG Textfiels 3 3 3 2 2 2" xfId="18632" xr:uid="{00000000-0005-0000-0000-000007000000}"/>
    <cellStyle name="2x indented GHG Textfiels 3 3 3 2 3" xfId="11359" xr:uid="{00000000-0005-0000-0000-000007000000}"/>
    <cellStyle name="2x indented GHG Textfiels 3 3 3 3" xfId="3938" xr:uid="{00000000-0005-0000-0000-000007000000}"/>
    <cellStyle name="2x indented GHG Textfiels 3 3 3 3 2" xfId="9481" xr:uid="{00000000-0005-0000-0000-000007000000}"/>
    <cellStyle name="2x indented GHG Textfiels 3 3 3 3 2 2" xfId="20034" xr:uid="{00000000-0005-0000-0000-000007000000}"/>
    <cellStyle name="2x indented GHG Textfiels 3 3 3 3 3" xfId="15080" xr:uid="{00000000-0005-0000-0000-000007000000}"/>
    <cellStyle name="2x indented GHG Textfiels 3 3 3 4" xfId="6922" xr:uid="{00000000-0005-0000-0000-000007000000}"/>
    <cellStyle name="2x indented GHG Textfiels 3 3 3 4 2" xfId="17467" xr:uid="{00000000-0005-0000-0000-000007000000}"/>
    <cellStyle name="2x indented GHG Textfiels 3 3 3 5" xfId="5365" xr:uid="{00000000-0005-0000-0000-000007000000}"/>
    <cellStyle name="2x indented GHG Textfiels 3 3 3 5 2" xfId="14717" xr:uid="{00000000-0005-0000-0000-000007000000}"/>
    <cellStyle name="2x indented GHG Textfiels 3 3 3 6" xfId="12555" xr:uid="{00000000-0005-0000-0000-000007000000}"/>
    <cellStyle name="2x indented GHG Textfiels 3 3 4" xfId="1397" xr:uid="{00000000-0005-0000-0000-000007000000}"/>
    <cellStyle name="2x indented GHG Textfiels 3 3 4 2" xfId="2638" xr:uid="{00000000-0005-0000-0000-000007000000}"/>
    <cellStyle name="2x indented GHG Textfiels 3 3 4 2 2" xfId="8208" xr:uid="{00000000-0005-0000-0000-000007000000}"/>
    <cellStyle name="2x indented GHG Textfiels 3 3 4 2 2 2" xfId="18753" xr:uid="{00000000-0005-0000-0000-000007000000}"/>
    <cellStyle name="2x indented GHG Textfiels 3 3 4 2 3" xfId="11386" xr:uid="{00000000-0005-0000-0000-000007000000}"/>
    <cellStyle name="2x indented GHG Textfiels 3 3 4 3" xfId="4058" xr:uid="{00000000-0005-0000-0000-000007000000}"/>
    <cellStyle name="2x indented GHG Textfiels 3 3 4 3 2" xfId="9591" xr:uid="{00000000-0005-0000-0000-000007000000}"/>
    <cellStyle name="2x indented GHG Textfiels 3 3 4 3 2 2" xfId="20144" xr:uid="{00000000-0005-0000-0000-000007000000}"/>
    <cellStyle name="2x indented GHG Textfiels 3 3 4 3 3" xfId="11830" xr:uid="{00000000-0005-0000-0000-000007000000}"/>
    <cellStyle name="2x indented GHG Textfiels 3 3 4 4" xfId="7032" xr:uid="{00000000-0005-0000-0000-000007000000}"/>
    <cellStyle name="2x indented GHG Textfiels 3 3 4 4 2" xfId="17577" xr:uid="{00000000-0005-0000-0000-000007000000}"/>
    <cellStyle name="2x indented GHG Textfiels 3 3 4 5" xfId="5475" xr:uid="{00000000-0005-0000-0000-000007000000}"/>
    <cellStyle name="2x indented GHG Textfiels 3 3 4 5 2" xfId="10910" xr:uid="{00000000-0005-0000-0000-000007000000}"/>
    <cellStyle name="2x indented GHG Textfiels 3 3 4 6" xfId="11035" xr:uid="{00000000-0005-0000-0000-000007000000}"/>
    <cellStyle name="2x indented GHG Textfiels 3 3 5" xfId="1013" xr:uid="{00000000-0005-0000-0000-000007000000}"/>
    <cellStyle name="2x indented GHG Textfiels 3 3 5 2" xfId="6673" xr:uid="{00000000-0005-0000-0000-000007000000}"/>
    <cellStyle name="2x indented GHG Textfiels 3 3 5 2 2" xfId="17218" xr:uid="{00000000-0005-0000-0000-000007000000}"/>
    <cellStyle name="2x indented GHG Textfiels 3 3 5 3" xfId="14733" xr:uid="{00000000-0005-0000-0000-000007000000}"/>
    <cellStyle name="2x indented GHG Textfiels 3 3 6" xfId="2256" xr:uid="{00000000-0005-0000-0000-000007000000}"/>
    <cellStyle name="2x indented GHG Textfiels 3 3 6 2" xfId="7826" xr:uid="{00000000-0005-0000-0000-000007000000}"/>
    <cellStyle name="2x indented GHG Textfiels 3 3 6 2 2" xfId="18371" xr:uid="{00000000-0005-0000-0000-000007000000}"/>
    <cellStyle name="2x indented GHG Textfiels 3 3 6 3" xfId="16150" xr:uid="{00000000-0005-0000-0000-000007000000}"/>
    <cellStyle name="2x indented GHG Textfiels 3 3 7" xfId="3681" xr:uid="{00000000-0005-0000-0000-000007000000}"/>
    <cellStyle name="2x indented GHG Textfiels 3 3 7 2" xfId="9240" xr:uid="{00000000-0005-0000-0000-000007000000}"/>
    <cellStyle name="2x indented GHG Textfiels 3 3 7 2 2" xfId="19789" xr:uid="{00000000-0005-0000-0000-000007000000}"/>
    <cellStyle name="2x indented GHG Textfiels 3 3 7 3" xfId="11981" xr:uid="{00000000-0005-0000-0000-000007000000}"/>
    <cellStyle name="2x indented GHG Textfiels 3 3 8" xfId="6398" xr:uid="{00000000-0005-0000-0000-000007000000}"/>
    <cellStyle name="2x indented GHG Textfiels 3 3 8 2" xfId="15106" xr:uid="{00000000-0005-0000-0000-000007000000}"/>
    <cellStyle name="2x indented GHG Textfiels 3 3 8 2 2" xfId="16943" xr:uid="{00000000-0005-0000-0000-000007000000}"/>
    <cellStyle name="2x indented GHG Textfiels 3 3 8 3" xfId="14622" xr:uid="{00000000-0005-0000-0000-000007000000}"/>
    <cellStyle name="2x indented GHG Textfiels 3 3 9" xfId="5124" xr:uid="{00000000-0005-0000-0000-000007000000}"/>
    <cellStyle name="2x indented GHG Textfiels 3 3 9 2" xfId="15918" xr:uid="{00000000-0005-0000-0000-000007000000}"/>
    <cellStyle name="2x indented GHG Textfiels 3 4" xfId="777" xr:uid="{00000000-0005-0000-0000-000007000000}"/>
    <cellStyle name="2x indented GHG Textfiels 3 4 2" xfId="2003" xr:uid="{00000000-0005-0000-0000-000007000000}"/>
    <cellStyle name="2x indented GHG Textfiels 3 4 2 2" xfId="3242" xr:uid="{00000000-0005-0000-0000-000007000000}"/>
    <cellStyle name="2x indented GHG Textfiels 3 4 2 2 2" xfId="8812" xr:uid="{00000000-0005-0000-0000-000007000000}"/>
    <cellStyle name="2x indented GHG Textfiels 3 4 2 2 2 2" xfId="19357" xr:uid="{00000000-0005-0000-0000-000007000000}"/>
    <cellStyle name="2x indented GHG Textfiels 3 4 2 2 3" xfId="14117" xr:uid="{00000000-0005-0000-0000-000007000000}"/>
    <cellStyle name="2x indented GHG Textfiels 3 4 2 3" xfId="4654" xr:uid="{00000000-0005-0000-0000-000007000000}"/>
    <cellStyle name="2x indented GHG Textfiels 3 4 2 3 2" xfId="10149" xr:uid="{00000000-0005-0000-0000-000007000000}"/>
    <cellStyle name="2x indented GHG Textfiels 3 4 2 3 2 2" xfId="20704" xr:uid="{00000000-0005-0000-0000-000007000000}"/>
    <cellStyle name="2x indented GHG Textfiels 3 4 2 3 3" xfId="15523" xr:uid="{00000000-0005-0000-0000-000007000000}"/>
    <cellStyle name="2x indented GHG Textfiels 3 4 2 4" xfId="7576" xr:uid="{00000000-0005-0000-0000-000007000000}"/>
    <cellStyle name="2x indented GHG Textfiels 3 4 2 4 2" xfId="18121" xr:uid="{00000000-0005-0000-0000-000007000000}"/>
    <cellStyle name="2x indented GHG Textfiels 3 4 2 5" xfId="6033" xr:uid="{00000000-0005-0000-0000-000007000000}"/>
    <cellStyle name="2x indented GHG Textfiels 3 4 2 5 2" xfId="16555" xr:uid="{00000000-0005-0000-0000-000007000000}"/>
    <cellStyle name="2x indented GHG Textfiels 3 4 2 6" xfId="12597" xr:uid="{00000000-0005-0000-0000-000007000000}"/>
    <cellStyle name="2x indented GHG Textfiels 3 4 3" xfId="1685" xr:uid="{00000000-0005-0000-0000-000007000000}"/>
    <cellStyle name="2x indented GHG Textfiels 3 4 3 2" xfId="2925" xr:uid="{00000000-0005-0000-0000-000007000000}"/>
    <cellStyle name="2x indented GHG Textfiels 3 4 3 2 2" xfId="8495" xr:uid="{00000000-0005-0000-0000-000007000000}"/>
    <cellStyle name="2x indented GHG Textfiels 3 4 3 2 2 2" xfId="19040" xr:uid="{00000000-0005-0000-0000-000007000000}"/>
    <cellStyle name="2x indented GHG Textfiels 3 4 3 2 3" xfId="12159" xr:uid="{00000000-0005-0000-0000-000007000000}"/>
    <cellStyle name="2x indented GHG Textfiels 3 4 3 3" xfId="4338" xr:uid="{00000000-0005-0000-0000-000007000000}"/>
    <cellStyle name="2x indented GHG Textfiels 3 4 3 3 2" xfId="9852" xr:uid="{00000000-0005-0000-0000-000007000000}"/>
    <cellStyle name="2x indented GHG Textfiels 3 4 3 3 2 2" xfId="20408" xr:uid="{00000000-0005-0000-0000-000007000000}"/>
    <cellStyle name="2x indented GHG Textfiels 3 4 3 3 3" xfId="14652" xr:uid="{00000000-0005-0000-0000-000007000000}"/>
    <cellStyle name="2x indented GHG Textfiels 3 4 3 4" xfId="7292" xr:uid="{00000000-0005-0000-0000-000007000000}"/>
    <cellStyle name="2x indented GHG Textfiels 3 4 3 4 2" xfId="17837" xr:uid="{00000000-0005-0000-0000-000007000000}"/>
    <cellStyle name="2x indented GHG Textfiels 3 4 3 5" xfId="5736" xr:uid="{00000000-0005-0000-0000-000007000000}"/>
    <cellStyle name="2x indented GHG Textfiels 3 4 3 5 2" xfId="16259" xr:uid="{00000000-0005-0000-0000-000007000000}"/>
    <cellStyle name="2x indented GHG Textfiels 3 4 3 6" xfId="10455" xr:uid="{00000000-0005-0000-0000-000007000000}"/>
    <cellStyle name="2x indented GHG Textfiels 3 4 4" xfId="1077" xr:uid="{00000000-0005-0000-0000-000007000000}"/>
    <cellStyle name="2x indented GHG Textfiels 3 4 4 2" xfId="6734" xr:uid="{00000000-0005-0000-0000-000007000000}"/>
    <cellStyle name="2x indented GHG Textfiels 3 4 4 2 2" xfId="17279" xr:uid="{00000000-0005-0000-0000-000007000000}"/>
    <cellStyle name="2x indented GHG Textfiels 3 4 4 3" xfId="11537" xr:uid="{00000000-0005-0000-0000-000007000000}"/>
    <cellStyle name="2x indented GHG Textfiels 3 4 5" xfId="2320" xr:uid="{00000000-0005-0000-0000-000007000000}"/>
    <cellStyle name="2x indented GHG Textfiels 3 4 5 2" xfId="7890" xr:uid="{00000000-0005-0000-0000-000007000000}"/>
    <cellStyle name="2x indented GHG Textfiels 3 4 5 2 2" xfId="18435" xr:uid="{00000000-0005-0000-0000-000007000000}"/>
    <cellStyle name="2x indented GHG Textfiels 3 4 5 3" xfId="12122" xr:uid="{00000000-0005-0000-0000-000007000000}"/>
    <cellStyle name="2x indented GHG Textfiels 3 4 6" xfId="3745" xr:uid="{00000000-0005-0000-0000-000007000000}"/>
    <cellStyle name="2x indented GHG Textfiels 3 4 6 2" xfId="9300" xr:uid="{00000000-0005-0000-0000-000007000000}"/>
    <cellStyle name="2x indented GHG Textfiels 3 4 6 2 2" xfId="19850" xr:uid="{00000000-0005-0000-0000-000007000000}"/>
    <cellStyle name="2x indented GHG Textfiels 3 4 6 3" xfId="15482" xr:uid="{00000000-0005-0000-0000-000007000000}"/>
    <cellStyle name="2x indented GHG Textfiels 3 4 7" xfId="6440" xr:uid="{00000000-0005-0000-0000-000007000000}"/>
    <cellStyle name="2x indented GHG Textfiels 3 4 7 2" xfId="15148" xr:uid="{00000000-0005-0000-0000-000007000000}"/>
    <cellStyle name="2x indented GHG Textfiels 3 4 7 2 2" xfId="16985" xr:uid="{00000000-0005-0000-0000-000007000000}"/>
    <cellStyle name="2x indented GHG Textfiels 3 4 7 3" xfId="12263" xr:uid="{00000000-0005-0000-0000-000007000000}"/>
    <cellStyle name="2x indented GHG Textfiels 3 4 8" xfId="5184" xr:uid="{00000000-0005-0000-0000-000007000000}"/>
    <cellStyle name="2x indented GHG Textfiels 3 4 8 2" xfId="12032" xr:uid="{00000000-0005-0000-0000-000007000000}"/>
    <cellStyle name="2x indented GHG Textfiels 3 4 9" xfId="10628" xr:uid="{00000000-0005-0000-0000-000007000000}"/>
    <cellStyle name="2x indented GHG Textfiels 3 5" xfId="839" xr:uid="{00000000-0005-0000-0000-000007000000}"/>
    <cellStyle name="2x indented GHG Textfiels 3 5 2" xfId="2065" xr:uid="{00000000-0005-0000-0000-000007000000}"/>
    <cellStyle name="2x indented GHG Textfiels 3 5 2 2" xfId="3304" xr:uid="{00000000-0005-0000-0000-000007000000}"/>
    <cellStyle name="2x indented GHG Textfiels 3 5 2 2 2" xfId="8874" xr:uid="{00000000-0005-0000-0000-000007000000}"/>
    <cellStyle name="2x indented GHG Textfiels 3 5 2 2 2 2" xfId="19419" xr:uid="{00000000-0005-0000-0000-000007000000}"/>
    <cellStyle name="2x indented GHG Textfiels 3 5 2 2 3" xfId="12799" xr:uid="{00000000-0005-0000-0000-000007000000}"/>
    <cellStyle name="2x indented GHG Textfiels 3 5 2 3" xfId="4716" xr:uid="{00000000-0005-0000-0000-000007000000}"/>
    <cellStyle name="2x indented GHG Textfiels 3 5 2 3 2" xfId="10208" xr:uid="{00000000-0005-0000-0000-000007000000}"/>
    <cellStyle name="2x indented GHG Textfiels 3 5 2 3 2 2" xfId="20763" xr:uid="{00000000-0005-0000-0000-000007000000}"/>
    <cellStyle name="2x indented GHG Textfiels 3 5 2 3 3" xfId="14149" xr:uid="{00000000-0005-0000-0000-000007000000}"/>
    <cellStyle name="2x indented GHG Textfiels 3 5 2 4" xfId="7635" xr:uid="{00000000-0005-0000-0000-000007000000}"/>
    <cellStyle name="2x indented GHG Textfiels 3 5 2 4 2" xfId="18180" xr:uid="{00000000-0005-0000-0000-000007000000}"/>
    <cellStyle name="2x indented GHG Textfiels 3 5 2 5" xfId="6092" xr:uid="{00000000-0005-0000-0000-000007000000}"/>
    <cellStyle name="2x indented GHG Textfiels 3 5 2 5 2" xfId="16614" xr:uid="{00000000-0005-0000-0000-000007000000}"/>
    <cellStyle name="2x indented GHG Textfiels 3 5 2 6" xfId="12795" xr:uid="{00000000-0005-0000-0000-000007000000}"/>
    <cellStyle name="2x indented GHG Textfiels 3 5 3" xfId="1743" xr:uid="{00000000-0005-0000-0000-000007000000}"/>
    <cellStyle name="2x indented GHG Textfiels 3 5 3 2" xfId="2982" xr:uid="{00000000-0005-0000-0000-000007000000}"/>
    <cellStyle name="2x indented GHG Textfiels 3 5 3 2 2" xfId="8552" xr:uid="{00000000-0005-0000-0000-000007000000}"/>
    <cellStyle name="2x indented GHG Textfiels 3 5 3 2 2 2" xfId="19097" xr:uid="{00000000-0005-0000-0000-000007000000}"/>
    <cellStyle name="2x indented GHG Textfiels 3 5 3 2 3" xfId="13157" xr:uid="{00000000-0005-0000-0000-000007000000}"/>
    <cellStyle name="2x indented GHG Textfiels 3 5 3 3" xfId="4394" xr:uid="{00000000-0005-0000-0000-000007000000}"/>
    <cellStyle name="2x indented GHG Textfiels 3 5 3 3 2" xfId="9905" xr:uid="{00000000-0005-0000-0000-000007000000}"/>
    <cellStyle name="2x indented GHG Textfiels 3 5 3 3 2 2" xfId="20461" xr:uid="{00000000-0005-0000-0000-000007000000}"/>
    <cellStyle name="2x indented GHG Textfiels 3 5 3 3 3" xfId="10384" xr:uid="{00000000-0005-0000-0000-000007000000}"/>
    <cellStyle name="2x indented GHG Textfiels 3 5 3 4" xfId="7346" xr:uid="{00000000-0005-0000-0000-000007000000}"/>
    <cellStyle name="2x indented GHG Textfiels 3 5 3 4 2" xfId="17891" xr:uid="{00000000-0005-0000-0000-000007000000}"/>
    <cellStyle name="2x indented GHG Textfiels 3 5 3 5" xfId="5789" xr:uid="{00000000-0005-0000-0000-000007000000}"/>
    <cellStyle name="2x indented GHG Textfiels 3 5 3 5 2" xfId="16312" xr:uid="{00000000-0005-0000-0000-000007000000}"/>
    <cellStyle name="2x indented GHG Textfiels 3 5 3 6" xfId="13703" xr:uid="{00000000-0005-0000-0000-000007000000}"/>
    <cellStyle name="2x indented GHG Textfiels 3 5 4" xfId="1139" xr:uid="{00000000-0005-0000-0000-000007000000}"/>
    <cellStyle name="2x indented GHG Textfiels 3 5 4 2" xfId="6796" xr:uid="{00000000-0005-0000-0000-000007000000}"/>
    <cellStyle name="2x indented GHG Textfiels 3 5 4 2 2" xfId="17341" xr:uid="{00000000-0005-0000-0000-000007000000}"/>
    <cellStyle name="2x indented GHG Textfiels 3 5 4 3" xfId="10625" xr:uid="{00000000-0005-0000-0000-000007000000}"/>
    <cellStyle name="2x indented GHG Textfiels 3 5 5" xfId="2382" xr:uid="{00000000-0005-0000-0000-000007000000}"/>
    <cellStyle name="2x indented GHG Textfiels 3 5 5 2" xfId="7952" xr:uid="{00000000-0005-0000-0000-000007000000}"/>
    <cellStyle name="2x indented GHG Textfiels 3 5 5 2 2" xfId="18497" xr:uid="{00000000-0005-0000-0000-000007000000}"/>
    <cellStyle name="2x indented GHG Textfiels 3 5 5 3" xfId="15510" xr:uid="{00000000-0005-0000-0000-000007000000}"/>
    <cellStyle name="2x indented GHG Textfiels 3 5 6" xfId="3807" xr:uid="{00000000-0005-0000-0000-000007000000}"/>
    <cellStyle name="2x indented GHG Textfiels 3 5 6 2" xfId="9359" xr:uid="{00000000-0005-0000-0000-000007000000}"/>
    <cellStyle name="2x indented GHG Textfiels 3 5 6 2 2" xfId="19912" xr:uid="{00000000-0005-0000-0000-000007000000}"/>
    <cellStyle name="2x indented GHG Textfiels 3 5 6 3" xfId="15562" xr:uid="{00000000-0005-0000-0000-000007000000}"/>
    <cellStyle name="2x indented GHG Textfiels 3 5 7" xfId="6499" xr:uid="{00000000-0005-0000-0000-000007000000}"/>
    <cellStyle name="2x indented GHG Textfiels 3 5 7 2" xfId="15207" xr:uid="{00000000-0005-0000-0000-000007000000}"/>
    <cellStyle name="2x indented GHG Textfiels 3 5 7 2 2" xfId="17044" xr:uid="{00000000-0005-0000-0000-000007000000}"/>
    <cellStyle name="2x indented GHG Textfiels 3 5 7 3" xfId="15420" xr:uid="{00000000-0005-0000-0000-000007000000}"/>
    <cellStyle name="2x indented GHG Textfiels 3 5 8" xfId="5243" xr:uid="{00000000-0005-0000-0000-000007000000}"/>
    <cellStyle name="2x indented GHG Textfiels 3 5 8 2" xfId="10514" xr:uid="{00000000-0005-0000-0000-000007000000}"/>
    <cellStyle name="2x indented GHG Textfiels 3 5 9" xfId="10895" xr:uid="{00000000-0005-0000-0000-000007000000}"/>
    <cellStyle name="2x indented GHG Textfiels 3 6" xfId="583" xr:uid="{00000000-0005-0000-0000-000007000000}"/>
    <cellStyle name="2x indented GHG Textfiels 3 6 2" xfId="1511" xr:uid="{00000000-0005-0000-0000-000007000000}"/>
    <cellStyle name="2x indented GHG Textfiels 3 6 2 2" xfId="7132" xr:uid="{00000000-0005-0000-0000-000007000000}"/>
    <cellStyle name="2x indented GHG Textfiels 3 6 2 2 2" xfId="17677" xr:uid="{00000000-0005-0000-0000-000007000000}"/>
    <cellStyle name="2x indented GHG Textfiels 3 6 2 3" xfId="13918" xr:uid="{00000000-0005-0000-0000-000007000000}"/>
    <cellStyle name="2x indented GHG Textfiels 3 6 3" xfId="2751" xr:uid="{00000000-0005-0000-0000-000007000000}"/>
    <cellStyle name="2x indented GHG Textfiels 3 6 3 2" xfId="8321" xr:uid="{00000000-0005-0000-0000-000007000000}"/>
    <cellStyle name="2x indented GHG Textfiels 3 6 3 2 2" xfId="18866" xr:uid="{00000000-0005-0000-0000-000007000000}"/>
    <cellStyle name="2x indented GHG Textfiels 3 6 3 3" xfId="14703" xr:uid="{00000000-0005-0000-0000-000007000000}"/>
    <cellStyle name="2x indented GHG Textfiels 3 6 4" xfId="4165" xr:uid="{00000000-0005-0000-0000-000007000000}"/>
    <cellStyle name="2x indented GHG Textfiels 3 6 4 2" xfId="9688" xr:uid="{00000000-0005-0000-0000-000007000000}"/>
    <cellStyle name="2x indented GHG Textfiels 3 6 4 2 2" xfId="20242" xr:uid="{00000000-0005-0000-0000-000007000000}"/>
    <cellStyle name="2x indented GHG Textfiels 3 6 4 3" xfId="12387" xr:uid="{00000000-0005-0000-0000-000007000000}"/>
    <cellStyle name="2x indented GHG Textfiels 3 6 5" xfId="6281" xr:uid="{00000000-0005-0000-0000-000007000000}"/>
    <cellStyle name="2x indented GHG Textfiels 3 6 5 2" xfId="16826" xr:uid="{00000000-0005-0000-0000-000007000000}"/>
    <cellStyle name="2x indented GHG Textfiels 3 6 6" xfId="5572" xr:uid="{00000000-0005-0000-0000-000007000000}"/>
    <cellStyle name="2x indented GHG Textfiels 3 6 6 2" xfId="12558" xr:uid="{00000000-0005-0000-0000-000007000000}"/>
    <cellStyle name="2x indented GHG Textfiels 3 6 7" xfId="10894" xr:uid="{00000000-0005-0000-0000-000007000000}"/>
    <cellStyle name="2x indented GHG Textfiels 3 7" xfId="1444" xr:uid="{00000000-0005-0000-0000-000007000000}"/>
    <cellStyle name="2x indented GHG Textfiels 3 7 2" xfId="2685" xr:uid="{00000000-0005-0000-0000-000007000000}"/>
    <cellStyle name="2x indented GHG Textfiels 3 7 2 2" xfId="8255" xr:uid="{00000000-0005-0000-0000-000007000000}"/>
    <cellStyle name="2x indented GHG Textfiels 3 7 2 2 2" xfId="18800" xr:uid="{00000000-0005-0000-0000-000007000000}"/>
    <cellStyle name="2x indented GHG Textfiels 3 7 2 3" xfId="13814" xr:uid="{00000000-0005-0000-0000-000007000000}"/>
    <cellStyle name="2x indented GHG Textfiels 3 7 3" xfId="4105" xr:uid="{00000000-0005-0000-0000-000007000000}"/>
    <cellStyle name="2x indented GHG Textfiels 3 7 3 2" xfId="9635" xr:uid="{00000000-0005-0000-0000-000007000000}"/>
    <cellStyle name="2x indented GHG Textfiels 3 7 3 2 2" xfId="20188" xr:uid="{00000000-0005-0000-0000-000007000000}"/>
    <cellStyle name="2x indented GHG Textfiels 3 7 3 3" xfId="11490" xr:uid="{00000000-0005-0000-0000-000007000000}"/>
    <cellStyle name="2x indented GHG Textfiels 3 7 4" xfId="7075" xr:uid="{00000000-0005-0000-0000-000007000000}"/>
    <cellStyle name="2x indented GHG Textfiels 3 7 4 2" xfId="17620" xr:uid="{00000000-0005-0000-0000-000007000000}"/>
    <cellStyle name="2x indented GHG Textfiels 3 7 5" xfId="5519" xr:uid="{00000000-0005-0000-0000-000007000000}"/>
    <cellStyle name="2x indented GHG Textfiels 3 7 5 2" xfId="15005" xr:uid="{00000000-0005-0000-0000-000007000000}"/>
    <cellStyle name="2x indented GHG Textfiels 3 7 6" xfId="11514" xr:uid="{00000000-0005-0000-0000-000007000000}"/>
    <cellStyle name="2x indented GHG Textfiels 3 8" xfId="1166" xr:uid="{00000000-0005-0000-0000-000007000000}"/>
    <cellStyle name="2x indented GHG Textfiels 3 8 2" xfId="2409" xr:uid="{00000000-0005-0000-0000-000007000000}"/>
    <cellStyle name="2x indented GHG Textfiels 3 8 2 2" xfId="7979" xr:uid="{00000000-0005-0000-0000-000007000000}"/>
    <cellStyle name="2x indented GHG Textfiels 3 8 2 2 2" xfId="18524" xr:uid="{00000000-0005-0000-0000-000007000000}"/>
    <cellStyle name="2x indented GHG Textfiels 3 8 2 3" xfId="13494" xr:uid="{00000000-0005-0000-0000-000007000000}"/>
    <cellStyle name="2x indented GHG Textfiels 3 8 3" xfId="3834" xr:uid="{00000000-0005-0000-0000-000007000000}"/>
    <cellStyle name="2x indented GHG Textfiels 3 8 3 2" xfId="9385" xr:uid="{00000000-0005-0000-0000-000007000000}"/>
    <cellStyle name="2x indented GHG Textfiels 3 8 3 2 2" xfId="19938" xr:uid="{00000000-0005-0000-0000-000007000000}"/>
    <cellStyle name="2x indented GHG Textfiels 3 8 3 3" xfId="15978" xr:uid="{00000000-0005-0000-0000-000007000000}"/>
    <cellStyle name="2x indented GHG Textfiels 3 8 4" xfId="6822" xr:uid="{00000000-0005-0000-0000-000007000000}"/>
    <cellStyle name="2x indented GHG Textfiels 3 8 4 2" xfId="17367" xr:uid="{00000000-0005-0000-0000-000007000000}"/>
    <cellStyle name="2x indented GHG Textfiels 3 8 5" xfId="5269" xr:uid="{00000000-0005-0000-0000-000007000000}"/>
    <cellStyle name="2x indented GHG Textfiels 3 8 5 2" xfId="14803" xr:uid="{00000000-0005-0000-0000-000007000000}"/>
    <cellStyle name="2x indented GHG Textfiels 3 8 6" xfId="10322" xr:uid="{00000000-0005-0000-0000-000007000000}"/>
    <cellStyle name="2x indented GHG Textfiels 3 9" xfId="875" xr:uid="{00000000-0005-0000-0000-000007000000}"/>
    <cellStyle name="2x indented GHG Textfiels 3 9 2" xfId="3584" xr:uid="{00000000-0005-0000-0000-000007000000}"/>
    <cellStyle name="2x indented GHG Textfiels 3 9 2 2" xfId="9145" xr:uid="{00000000-0005-0000-0000-000007000000}"/>
    <cellStyle name="2x indented GHG Textfiels 3 9 2 2 2" xfId="19692" xr:uid="{00000000-0005-0000-0000-000007000000}"/>
    <cellStyle name="2x indented GHG Textfiels 3 9 2 3" xfId="10975" xr:uid="{00000000-0005-0000-0000-000007000000}"/>
    <cellStyle name="2x indented GHG Textfiels 3 9 3" xfId="6535" xr:uid="{00000000-0005-0000-0000-000007000000}"/>
    <cellStyle name="2x indented GHG Textfiels 3 9 3 2" xfId="17080" xr:uid="{00000000-0005-0000-0000-000007000000}"/>
    <cellStyle name="2x indented GHG Textfiels 3 9 4" xfId="5029" xr:uid="{00000000-0005-0000-0000-000007000000}"/>
    <cellStyle name="2x indented GHG Textfiels 3 9 4 2" xfId="12585" xr:uid="{00000000-0005-0000-0000-000007000000}"/>
    <cellStyle name="2x indented GHG Textfiels 3 9 5" xfId="12656" xr:uid="{00000000-0005-0000-0000-000007000000}"/>
    <cellStyle name="2x indented GHG Textfiels 4" xfId="306" xr:uid="{00000000-0005-0000-0000-000007000000}"/>
    <cellStyle name="2x indented GHG Textfiels 4 10" xfId="14519" xr:uid="{00000000-0005-0000-0000-000007000000}"/>
    <cellStyle name="2x indented GHG Textfiels 4 2" xfId="1464" xr:uid="{00000000-0005-0000-0000-000007000000}"/>
    <cellStyle name="2x indented GHG Textfiels 4 2 2" xfId="1841" xr:uid="{00000000-0005-0000-0000-000007000000}"/>
    <cellStyle name="2x indented GHG Textfiels 4 2 2 2" xfId="3080" xr:uid="{00000000-0005-0000-0000-000007000000}"/>
    <cellStyle name="2x indented GHG Textfiels 4 2 2 2 2" xfId="8650" xr:uid="{00000000-0005-0000-0000-000007000000}"/>
    <cellStyle name="2x indented GHG Textfiels 4 2 2 2 2 2" xfId="19195" xr:uid="{00000000-0005-0000-0000-000007000000}"/>
    <cellStyle name="2x indented GHG Textfiels 4 2 2 2 3" xfId="15578" xr:uid="{00000000-0005-0000-0000-000007000000}"/>
    <cellStyle name="2x indented GHG Textfiels 4 2 2 3" xfId="4492" xr:uid="{00000000-0005-0000-0000-000007000000}"/>
    <cellStyle name="2x indented GHG Textfiels 4 2 2 3 2" xfId="9995" xr:uid="{00000000-0005-0000-0000-000007000000}"/>
    <cellStyle name="2x indented GHG Textfiels 4 2 2 3 2 2" xfId="20551" xr:uid="{00000000-0005-0000-0000-000007000000}"/>
    <cellStyle name="2x indented GHG Textfiels 4 2 2 3 3" xfId="16006" xr:uid="{00000000-0005-0000-0000-000007000000}"/>
    <cellStyle name="2x indented GHG Textfiels 4 2 2 4" xfId="7433" xr:uid="{00000000-0005-0000-0000-000007000000}"/>
    <cellStyle name="2x indented GHG Textfiels 4 2 2 4 2" xfId="17978" xr:uid="{00000000-0005-0000-0000-000007000000}"/>
    <cellStyle name="2x indented GHG Textfiels 4 2 2 5" xfId="5879" xr:uid="{00000000-0005-0000-0000-000007000000}"/>
    <cellStyle name="2x indented GHG Textfiels 4 2 2 5 2" xfId="16402" xr:uid="{00000000-0005-0000-0000-000007000000}"/>
    <cellStyle name="2x indented GHG Textfiels 4 2 2 6" xfId="12839" xr:uid="{00000000-0005-0000-0000-000007000000}"/>
    <cellStyle name="2x indented GHG Textfiels 4 2 3" xfId="2705" xr:uid="{00000000-0005-0000-0000-000007000000}"/>
    <cellStyle name="2x indented GHG Textfiels 4 2 3 2" xfId="4122" xr:uid="{00000000-0005-0000-0000-000007000000}"/>
    <cellStyle name="2x indented GHG Textfiels 4 2 3 2 2" xfId="9650" xr:uid="{00000000-0005-0000-0000-000007000000}"/>
    <cellStyle name="2x indented GHG Textfiels 4 2 3 2 2 2" xfId="20204" xr:uid="{00000000-0005-0000-0000-000007000000}"/>
    <cellStyle name="2x indented GHG Textfiels 4 2 3 2 3" xfId="13160" xr:uid="{00000000-0005-0000-0000-000007000000}"/>
    <cellStyle name="2x indented GHG Textfiels 4 2 3 3" xfId="8275" xr:uid="{00000000-0005-0000-0000-000007000000}"/>
    <cellStyle name="2x indented GHG Textfiels 4 2 3 3 2" xfId="18820" xr:uid="{00000000-0005-0000-0000-000007000000}"/>
    <cellStyle name="2x indented GHG Textfiels 4 2 3 4" xfId="5534" xr:uid="{00000000-0005-0000-0000-000007000000}"/>
    <cellStyle name="2x indented GHG Textfiels 4 2 3 4 2" xfId="13581" xr:uid="{00000000-0005-0000-0000-000007000000}"/>
    <cellStyle name="2x indented GHG Textfiels 4 2 3 5" xfId="11008" xr:uid="{00000000-0005-0000-0000-000007000000}"/>
    <cellStyle name="2x indented GHG Textfiels 4 2 4" xfId="3497" xr:uid="{00000000-0005-0000-0000-000007000000}"/>
    <cellStyle name="2x indented GHG Textfiels 4 2 4 2" xfId="9061" xr:uid="{00000000-0005-0000-0000-000007000000}"/>
    <cellStyle name="2x indented GHG Textfiels 4 2 4 2 2" xfId="19607" xr:uid="{00000000-0005-0000-0000-000007000000}"/>
    <cellStyle name="2x indented GHG Textfiels 4 2 4 3" xfId="12791" xr:uid="{00000000-0005-0000-0000-000007000000}"/>
    <cellStyle name="2x indented GHG Textfiels 4 2 5" xfId="4944" xr:uid="{00000000-0005-0000-0000-000007000000}"/>
    <cellStyle name="2x indented GHG Textfiels 4 2 5 2" xfId="11162" xr:uid="{00000000-0005-0000-0000-000007000000}"/>
    <cellStyle name="2x indented GHG Textfiels 4 2 6" xfId="13476" xr:uid="{00000000-0005-0000-0000-000007000000}"/>
    <cellStyle name="2x indented GHG Textfiels 4 3" xfId="1772" xr:uid="{00000000-0005-0000-0000-000007000000}"/>
    <cellStyle name="2x indented GHG Textfiels 4 3 2" xfId="3011" xr:uid="{00000000-0005-0000-0000-000007000000}"/>
    <cellStyle name="2x indented GHG Textfiels 4 3 2 2" xfId="8581" xr:uid="{00000000-0005-0000-0000-000007000000}"/>
    <cellStyle name="2x indented GHG Textfiels 4 3 2 2 2" xfId="19126" xr:uid="{00000000-0005-0000-0000-000007000000}"/>
    <cellStyle name="2x indented GHG Textfiels 4 3 2 3" xfId="14442" xr:uid="{00000000-0005-0000-0000-000007000000}"/>
    <cellStyle name="2x indented GHG Textfiels 4 3 3" xfId="4423" xr:uid="{00000000-0005-0000-0000-000007000000}"/>
    <cellStyle name="2x indented GHG Textfiels 4 3 3 2" xfId="9933" xr:uid="{00000000-0005-0000-0000-000007000000}"/>
    <cellStyle name="2x indented GHG Textfiels 4 3 3 2 2" xfId="20489" xr:uid="{00000000-0005-0000-0000-000007000000}"/>
    <cellStyle name="2x indented GHG Textfiels 4 3 3 3" xfId="13603" xr:uid="{00000000-0005-0000-0000-000007000000}"/>
    <cellStyle name="2x indented GHG Textfiels 4 3 4" xfId="7374" xr:uid="{00000000-0005-0000-0000-000007000000}"/>
    <cellStyle name="2x indented GHG Textfiels 4 3 4 2" xfId="17919" xr:uid="{00000000-0005-0000-0000-000007000000}"/>
    <cellStyle name="2x indented GHG Textfiels 4 3 5" xfId="5817" xr:uid="{00000000-0005-0000-0000-000007000000}"/>
    <cellStyle name="2x indented GHG Textfiels 4 3 5 2" xfId="16340" xr:uid="{00000000-0005-0000-0000-000007000000}"/>
    <cellStyle name="2x indented GHG Textfiels 4 3 6" xfId="12138" xr:uid="{00000000-0005-0000-0000-000007000000}"/>
    <cellStyle name="2x indented GHG Textfiels 4 4" xfId="1252" xr:uid="{00000000-0005-0000-0000-000007000000}"/>
    <cellStyle name="2x indented GHG Textfiels 4 4 2" xfId="2494" xr:uid="{00000000-0005-0000-0000-000007000000}"/>
    <cellStyle name="2x indented GHG Textfiels 4 4 2 2" xfId="8064" xr:uid="{00000000-0005-0000-0000-000007000000}"/>
    <cellStyle name="2x indented GHG Textfiels 4 4 2 2 2" xfId="18609" xr:uid="{00000000-0005-0000-0000-000007000000}"/>
    <cellStyle name="2x indented GHG Textfiels 4 4 2 3" xfId="12922" xr:uid="{00000000-0005-0000-0000-000007000000}"/>
    <cellStyle name="2x indented GHG Textfiels 4 4 3" xfId="3917" xr:uid="{00000000-0005-0000-0000-000007000000}"/>
    <cellStyle name="2x indented GHG Textfiels 4 4 3 2" xfId="9461" xr:uid="{00000000-0005-0000-0000-000007000000}"/>
    <cellStyle name="2x indented GHG Textfiels 4 4 3 2 2" xfId="20014" xr:uid="{00000000-0005-0000-0000-000007000000}"/>
    <cellStyle name="2x indented GHG Textfiels 4 4 3 3" xfId="14395" xr:uid="{00000000-0005-0000-0000-000007000000}"/>
    <cellStyle name="2x indented GHG Textfiels 4 4 4" xfId="6900" xr:uid="{00000000-0005-0000-0000-000007000000}"/>
    <cellStyle name="2x indented GHG Textfiels 4 4 4 2" xfId="17445" xr:uid="{00000000-0005-0000-0000-000007000000}"/>
    <cellStyle name="2x indented GHG Textfiels 4 4 5" xfId="5345" xr:uid="{00000000-0005-0000-0000-000007000000}"/>
    <cellStyle name="2x indented GHG Textfiels 4 4 5 2" xfId="12706" xr:uid="{00000000-0005-0000-0000-000007000000}"/>
    <cellStyle name="2x indented GHG Textfiels 4 4 6" xfId="13602" xr:uid="{00000000-0005-0000-0000-000007000000}"/>
    <cellStyle name="2x indented GHG Textfiels 4 5" xfId="860" xr:uid="{00000000-0005-0000-0000-000007000000}"/>
    <cellStyle name="2x indented GHG Textfiels 4 5 2" xfId="3382" xr:uid="{00000000-0005-0000-0000-000007000000}"/>
    <cellStyle name="2x indented GHG Textfiels 4 5 2 2" xfId="8950" xr:uid="{00000000-0005-0000-0000-000007000000}"/>
    <cellStyle name="2x indented GHG Textfiels 4 5 2 2 2" xfId="19494" xr:uid="{00000000-0005-0000-0000-000007000000}"/>
    <cellStyle name="2x indented GHG Textfiels 4 5 2 3" xfId="14669" xr:uid="{00000000-0005-0000-0000-000007000000}"/>
    <cellStyle name="2x indented GHG Textfiels 4 5 3" xfId="6520" xr:uid="{00000000-0005-0000-0000-000007000000}"/>
    <cellStyle name="2x indented GHG Textfiels 4 5 3 2" xfId="17065" xr:uid="{00000000-0005-0000-0000-000007000000}"/>
    <cellStyle name="2x indented GHG Textfiels 4 5 4" xfId="4815" xr:uid="{00000000-0005-0000-0000-000007000000}"/>
    <cellStyle name="2x indented GHG Textfiels 4 5 4 2" xfId="13826" xr:uid="{00000000-0005-0000-0000-000007000000}"/>
    <cellStyle name="2x indented GHG Textfiels 4 5 5" xfId="13935" xr:uid="{00000000-0005-0000-0000-000007000000}"/>
    <cellStyle name="2x indented GHG Textfiels 4 6" xfId="2104" xr:uid="{00000000-0005-0000-0000-000007000000}"/>
    <cellStyle name="2x indented GHG Textfiels 4 6 2" xfId="7674" xr:uid="{00000000-0005-0000-0000-000007000000}"/>
    <cellStyle name="2x indented GHG Textfiels 4 6 2 2" xfId="18219" xr:uid="{00000000-0005-0000-0000-000007000000}"/>
    <cellStyle name="2x indented GHG Textfiels 4 6 3" xfId="13083" xr:uid="{00000000-0005-0000-0000-000007000000}"/>
    <cellStyle name="2x indented GHG Textfiels 4 7" xfId="515" xr:uid="{00000000-0005-0000-0000-000007000000}"/>
    <cellStyle name="2x indented GHG Textfiels 4 7 2" xfId="6250" xr:uid="{00000000-0005-0000-0000-000007000000}"/>
    <cellStyle name="2x indented GHG Textfiels 4 7 2 2" xfId="16797" xr:uid="{00000000-0005-0000-0000-000007000000}"/>
    <cellStyle name="2x indented GHG Textfiels 4 7 3" xfId="13201" xr:uid="{00000000-0005-0000-0000-000007000000}"/>
    <cellStyle name="2x indented GHG Textfiels 4 8" xfId="4853" xr:uid="{00000000-0005-0000-0000-000007000000}"/>
    <cellStyle name="2x indented GHG Textfiels 4 8 2" xfId="10800" xr:uid="{00000000-0005-0000-0000-000007000000}"/>
    <cellStyle name="2x indented GHG Textfiels 4 9" xfId="14856" xr:uid="{00000000-0005-0000-0000-000007000000}"/>
    <cellStyle name="2x indented GHG Textfiels 4 9 2" xfId="12687" xr:uid="{00000000-0005-0000-0000-000007000000}"/>
    <cellStyle name="2x indented GHG Textfiels 5" xfId="411" xr:uid="{00000000-0005-0000-0000-000007000000}"/>
    <cellStyle name="2x indented GHG Textfiels 5 2" xfId="1833" xr:uid="{00000000-0005-0000-0000-000007000000}"/>
    <cellStyle name="2x indented GHG Textfiels 5 2 2" xfId="3072" xr:uid="{00000000-0005-0000-0000-000007000000}"/>
    <cellStyle name="2x indented GHG Textfiels 5 2 2 2" xfId="8642" xr:uid="{00000000-0005-0000-0000-000007000000}"/>
    <cellStyle name="2x indented GHG Textfiels 5 2 2 2 2" xfId="19187" xr:uid="{00000000-0005-0000-0000-000007000000}"/>
    <cellStyle name="2x indented GHG Textfiels 5 2 2 3" xfId="12636" xr:uid="{00000000-0005-0000-0000-000007000000}"/>
    <cellStyle name="2x indented GHG Textfiels 5 2 3" xfId="4484" xr:uid="{00000000-0005-0000-0000-000007000000}"/>
    <cellStyle name="2x indented GHG Textfiels 5 2 3 2" xfId="9989" xr:uid="{00000000-0005-0000-0000-000007000000}"/>
    <cellStyle name="2x indented GHG Textfiels 5 2 3 2 2" xfId="20545" xr:uid="{00000000-0005-0000-0000-000007000000}"/>
    <cellStyle name="2x indented GHG Textfiels 5 2 3 3" xfId="13877" xr:uid="{00000000-0005-0000-0000-000007000000}"/>
    <cellStyle name="2x indented GHG Textfiels 5 2 4" xfId="7428" xr:uid="{00000000-0005-0000-0000-000007000000}"/>
    <cellStyle name="2x indented GHG Textfiels 5 2 4 2" xfId="17973" xr:uid="{00000000-0005-0000-0000-000007000000}"/>
    <cellStyle name="2x indented GHG Textfiels 5 2 5" xfId="5873" xr:uid="{00000000-0005-0000-0000-000007000000}"/>
    <cellStyle name="2x indented GHG Textfiels 5 2 5 2" xfId="16396" xr:uid="{00000000-0005-0000-0000-000007000000}"/>
    <cellStyle name="2x indented GHG Textfiels 5 2 6" xfId="12504" xr:uid="{00000000-0005-0000-0000-000007000000}"/>
    <cellStyle name="2x indented GHG Textfiels 5 3" xfId="1242" xr:uid="{00000000-0005-0000-0000-000007000000}"/>
    <cellStyle name="2x indented GHG Textfiels 5 3 2" xfId="2484" xr:uid="{00000000-0005-0000-0000-000007000000}"/>
    <cellStyle name="2x indented GHG Textfiels 5 3 2 2" xfId="8054" xr:uid="{00000000-0005-0000-0000-000007000000}"/>
    <cellStyle name="2x indented GHG Textfiels 5 3 2 2 2" xfId="18599" xr:uid="{00000000-0005-0000-0000-000007000000}"/>
    <cellStyle name="2x indented GHG Textfiels 5 3 2 3" xfId="13189" xr:uid="{00000000-0005-0000-0000-000007000000}"/>
    <cellStyle name="2x indented GHG Textfiels 5 3 3" xfId="3908" xr:uid="{00000000-0005-0000-0000-000007000000}"/>
    <cellStyle name="2x indented GHG Textfiels 5 3 3 2" xfId="9455" xr:uid="{00000000-0005-0000-0000-000007000000}"/>
    <cellStyle name="2x indented GHG Textfiels 5 3 3 2 2" xfId="20008" xr:uid="{00000000-0005-0000-0000-000007000000}"/>
    <cellStyle name="2x indented GHG Textfiels 5 3 3 3" xfId="15586" xr:uid="{00000000-0005-0000-0000-000007000000}"/>
    <cellStyle name="2x indented GHG Textfiels 5 3 4" xfId="6892" xr:uid="{00000000-0005-0000-0000-000007000000}"/>
    <cellStyle name="2x indented GHG Textfiels 5 3 4 2" xfId="17437" xr:uid="{00000000-0005-0000-0000-000007000000}"/>
    <cellStyle name="2x indented GHG Textfiels 5 3 5" xfId="5339" xr:uid="{00000000-0005-0000-0000-000007000000}"/>
    <cellStyle name="2x indented GHG Textfiels 5 3 5 2" xfId="14309" xr:uid="{00000000-0005-0000-0000-000007000000}"/>
    <cellStyle name="2x indented GHG Textfiels 5 3 6" xfId="13964" xr:uid="{00000000-0005-0000-0000-000007000000}"/>
    <cellStyle name="2x indented GHG Textfiels 5 4" xfId="466" xr:uid="{00000000-0005-0000-0000-000007000000}"/>
    <cellStyle name="2x indented GHG Textfiels 5 4 2" xfId="3405" xr:uid="{00000000-0005-0000-0000-000007000000}"/>
    <cellStyle name="2x indented GHG Textfiels 5 4 2 2" xfId="8972" xr:uid="{00000000-0005-0000-0000-000007000000}"/>
    <cellStyle name="2x indented GHG Textfiels 5 4 2 2 2" xfId="19517" xr:uid="{00000000-0005-0000-0000-000007000000}"/>
    <cellStyle name="2x indented GHG Textfiels 5 4 2 3" xfId="15421" xr:uid="{00000000-0005-0000-0000-000007000000}"/>
    <cellStyle name="2x indented GHG Textfiels 5 4 3" xfId="6205" xr:uid="{00000000-0005-0000-0000-000007000000}"/>
    <cellStyle name="2x indented GHG Textfiels 5 4 3 2" xfId="16751" xr:uid="{00000000-0005-0000-0000-000007000000}"/>
    <cellStyle name="2x indented GHG Textfiels 5 4 4" xfId="4837" xr:uid="{00000000-0005-0000-0000-000007000000}"/>
    <cellStyle name="2x indented GHG Textfiels 5 4 4 2" xfId="10883" xr:uid="{00000000-0005-0000-0000-000007000000}"/>
    <cellStyle name="2x indented GHG Textfiels 5 4 5" xfId="10968" xr:uid="{00000000-0005-0000-0000-000007000000}"/>
    <cellStyle name="2x indented GHG Textfiels 5 5" xfId="2094" xr:uid="{00000000-0005-0000-0000-000007000000}"/>
    <cellStyle name="2x indented GHG Textfiels 5 5 2" xfId="7664" xr:uid="{00000000-0005-0000-0000-000007000000}"/>
    <cellStyle name="2x indented GHG Textfiels 5 5 2 2" xfId="18209" xr:uid="{00000000-0005-0000-0000-000007000000}"/>
    <cellStyle name="2x indented GHG Textfiels 5 5 3" xfId="15381" xr:uid="{00000000-0005-0000-0000-000007000000}"/>
    <cellStyle name="2x indented GHG Textfiels 5 6" xfId="3384" xr:uid="{00000000-0005-0000-0000-000007000000}"/>
    <cellStyle name="2x indented GHG Textfiels 5 6 2" xfId="8952" xr:uid="{00000000-0005-0000-0000-000007000000}"/>
    <cellStyle name="2x indented GHG Textfiels 5 6 2 2" xfId="19496" xr:uid="{00000000-0005-0000-0000-000007000000}"/>
    <cellStyle name="2x indented GHG Textfiels 5 6 3" xfId="12664" xr:uid="{00000000-0005-0000-0000-000007000000}"/>
    <cellStyle name="2x indented GHG Textfiels 5 7" xfId="4817" xr:uid="{00000000-0005-0000-0000-000007000000}"/>
    <cellStyle name="2x indented GHG Textfiels 5 7 2" xfId="12297" xr:uid="{00000000-0005-0000-0000-000007000000}"/>
    <cellStyle name="2x indented GHG Textfiels 5 8" xfId="14848" xr:uid="{00000000-0005-0000-0000-000007000000}"/>
    <cellStyle name="2x indented GHG Textfiels 5 8 2" xfId="15677" xr:uid="{00000000-0005-0000-0000-000007000000}"/>
    <cellStyle name="2x indented GHG Textfiels 5 9" xfId="14674" xr:uid="{00000000-0005-0000-0000-000007000000}"/>
    <cellStyle name="2x indented GHG Textfiels 6" xfId="415" xr:uid="{00000000-0005-0000-0000-000007000000}"/>
    <cellStyle name="2x indented GHG Textfiels 6 2" xfId="1831" xr:uid="{00000000-0005-0000-0000-000007000000}"/>
    <cellStyle name="2x indented GHG Textfiels 6 2 2" xfId="3070" xr:uid="{00000000-0005-0000-0000-000007000000}"/>
    <cellStyle name="2x indented GHG Textfiels 6 2 2 2" xfId="8640" xr:uid="{00000000-0005-0000-0000-000007000000}"/>
    <cellStyle name="2x indented GHG Textfiels 6 2 2 2 2" xfId="19185" xr:uid="{00000000-0005-0000-0000-000007000000}"/>
    <cellStyle name="2x indented GHG Textfiels 6 2 2 3" xfId="10807" xr:uid="{00000000-0005-0000-0000-000007000000}"/>
    <cellStyle name="2x indented GHG Textfiels 6 2 3" xfId="4482" xr:uid="{00000000-0005-0000-0000-000007000000}"/>
    <cellStyle name="2x indented GHG Textfiels 6 2 3 2" xfId="9988" xr:uid="{00000000-0005-0000-0000-000007000000}"/>
    <cellStyle name="2x indented GHG Textfiels 6 2 3 2 2" xfId="20544" xr:uid="{00000000-0005-0000-0000-000007000000}"/>
    <cellStyle name="2x indented GHG Textfiels 6 2 3 3" xfId="12417" xr:uid="{00000000-0005-0000-0000-000007000000}"/>
    <cellStyle name="2x indented GHG Textfiels 6 2 4" xfId="7427" xr:uid="{00000000-0005-0000-0000-000007000000}"/>
    <cellStyle name="2x indented GHG Textfiels 6 2 4 2" xfId="17972" xr:uid="{00000000-0005-0000-0000-000007000000}"/>
    <cellStyle name="2x indented GHG Textfiels 6 2 5" xfId="5872" xr:uid="{00000000-0005-0000-0000-000007000000}"/>
    <cellStyle name="2x indented GHG Textfiels 6 2 5 2" xfId="16395" xr:uid="{00000000-0005-0000-0000-000007000000}"/>
    <cellStyle name="2x indented GHG Textfiels 6 2 6" xfId="16181" xr:uid="{00000000-0005-0000-0000-000007000000}"/>
    <cellStyle name="2x indented GHG Textfiels 6 3" xfId="1221" xr:uid="{00000000-0005-0000-0000-000007000000}"/>
    <cellStyle name="2x indented GHG Textfiels 6 3 2" xfId="2463" xr:uid="{00000000-0005-0000-0000-000007000000}"/>
    <cellStyle name="2x indented GHG Textfiels 6 3 2 2" xfId="8033" xr:uid="{00000000-0005-0000-0000-000007000000}"/>
    <cellStyle name="2x indented GHG Textfiels 6 3 2 2 2" xfId="18578" xr:uid="{00000000-0005-0000-0000-000007000000}"/>
    <cellStyle name="2x indented GHG Textfiels 6 3 2 3" xfId="13246" xr:uid="{00000000-0005-0000-0000-000007000000}"/>
    <cellStyle name="2x indented GHG Textfiels 6 3 3" xfId="3887" xr:uid="{00000000-0005-0000-0000-000007000000}"/>
    <cellStyle name="2x indented GHG Textfiels 6 3 3 2" xfId="9436" xr:uid="{00000000-0005-0000-0000-000007000000}"/>
    <cellStyle name="2x indented GHG Textfiels 6 3 3 2 2" xfId="19989" xr:uid="{00000000-0005-0000-0000-000007000000}"/>
    <cellStyle name="2x indented GHG Textfiels 6 3 3 3" xfId="14807" xr:uid="{00000000-0005-0000-0000-000007000000}"/>
    <cellStyle name="2x indented GHG Textfiels 6 3 4" xfId="6874" xr:uid="{00000000-0005-0000-0000-000007000000}"/>
    <cellStyle name="2x indented GHG Textfiels 6 3 4 2" xfId="17419" xr:uid="{00000000-0005-0000-0000-000007000000}"/>
    <cellStyle name="2x indented GHG Textfiels 6 3 5" xfId="5320" xr:uid="{00000000-0005-0000-0000-000007000000}"/>
    <cellStyle name="2x indented GHG Textfiels 6 3 5 2" xfId="15076" xr:uid="{00000000-0005-0000-0000-000007000000}"/>
    <cellStyle name="2x indented GHG Textfiels 6 3 6" xfId="11868" xr:uid="{00000000-0005-0000-0000-000007000000}"/>
    <cellStyle name="2x indented GHG Textfiels 6 4" xfId="413" xr:uid="{00000000-0005-0000-0000-000007000000}"/>
    <cellStyle name="2x indented GHG Textfiels 6 4 2" xfId="6160" xr:uid="{00000000-0005-0000-0000-000007000000}"/>
    <cellStyle name="2x indented GHG Textfiels 6 4 2 2" xfId="16705" xr:uid="{00000000-0005-0000-0000-000007000000}"/>
    <cellStyle name="2x indented GHG Textfiels 6 4 3" xfId="13973" xr:uid="{00000000-0005-0000-0000-000007000000}"/>
    <cellStyle name="2x indented GHG Textfiels 6 5" xfId="2092" xr:uid="{00000000-0005-0000-0000-000007000000}"/>
    <cellStyle name="2x indented GHG Textfiels 6 5 2" xfId="7662" xr:uid="{00000000-0005-0000-0000-000007000000}"/>
    <cellStyle name="2x indented GHG Textfiels 6 5 2 2" xfId="18207" xr:uid="{00000000-0005-0000-0000-000007000000}"/>
    <cellStyle name="2x indented GHG Textfiels 6 5 3" xfId="13668" xr:uid="{00000000-0005-0000-0000-000007000000}"/>
    <cellStyle name="2x indented GHG Textfiels 6 6" xfId="3383" xr:uid="{00000000-0005-0000-0000-000007000000}"/>
    <cellStyle name="2x indented GHG Textfiels 6 6 2" xfId="8951" xr:uid="{00000000-0005-0000-0000-000007000000}"/>
    <cellStyle name="2x indented GHG Textfiels 6 6 2 2" xfId="19495" xr:uid="{00000000-0005-0000-0000-000007000000}"/>
    <cellStyle name="2x indented GHG Textfiels 6 6 3" xfId="11588" xr:uid="{00000000-0005-0000-0000-000007000000}"/>
    <cellStyle name="2x indented GHG Textfiels 6 7" xfId="6162" xr:uid="{00000000-0005-0000-0000-000007000000}"/>
    <cellStyle name="2x indented GHG Textfiels 6 7 2" xfId="14959" xr:uid="{00000000-0005-0000-0000-000007000000}"/>
    <cellStyle name="2x indented GHG Textfiels 6 7 2 2" xfId="16707" xr:uid="{00000000-0005-0000-0000-000007000000}"/>
    <cellStyle name="2x indented GHG Textfiels 6 7 3" xfId="13456" xr:uid="{00000000-0005-0000-0000-000007000000}"/>
    <cellStyle name="2x indented GHG Textfiels 6 8" xfId="4816" xr:uid="{00000000-0005-0000-0000-000007000000}"/>
    <cellStyle name="2x indented GHG Textfiels 6 8 2" xfId="11445" xr:uid="{00000000-0005-0000-0000-000007000000}"/>
    <cellStyle name="2x indented GHG Textfiels 6 9" xfId="13169" xr:uid="{00000000-0005-0000-0000-000007000000}"/>
    <cellStyle name="2x indented GHG Textfiels 7" xfId="451" xr:uid="{00000000-0005-0000-0000-000007000000}"/>
    <cellStyle name="2x indented GHG Textfiels 7 2" xfId="1844" xr:uid="{00000000-0005-0000-0000-000007000000}"/>
    <cellStyle name="2x indented GHG Textfiels 7 2 2" xfId="3083" xr:uid="{00000000-0005-0000-0000-000007000000}"/>
    <cellStyle name="2x indented GHG Textfiels 7 2 2 2" xfId="8653" xr:uid="{00000000-0005-0000-0000-000007000000}"/>
    <cellStyle name="2x indented GHG Textfiels 7 2 2 2 2" xfId="19198" xr:uid="{00000000-0005-0000-0000-000007000000}"/>
    <cellStyle name="2x indented GHG Textfiels 7 2 2 3" xfId="11805" xr:uid="{00000000-0005-0000-0000-000007000000}"/>
    <cellStyle name="2x indented GHG Textfiels 7 2 3" xfId="4495" xr:uid="{00000000-0005-0000-0000-000007000000}"/>
    <cellStyle name="2x indented GHG Textfiels 7 2 3 2" xfId="9998" xr:uid="{00000000-0005-0000-0000-000007000000}"/>
    <cellStyle name="2x indented GHG Textfiels 7 2 3 2 2" xfId="20554" xr:uid="{00000000-0005-0000-0000-000007000000}"/>
    <cellStyle name="2x indented GHG Textfiels 7 2 3 3" xfId="12358" xr:uid="{00000000-0005-0000-0000-000007000000}"/>
    <cellStyle name="2x indented GHG Textfiels 7 2 4" xfId="7435" xr:uid="{00000000-0005-0000-0000-000007000000}"/>
    <cellStyle name="2x indented GHG Textfiels 7 2 4 2" xfId="17980" xr:uid="{00000000-0005-0000-0000-000007000000}"/>
    <cellStyle name="2x indented GHG Textfiels 7 2 5" xfId="5882" xr:uid="{00000000-0005-0000-0000-000007000000}"/>
    <cellStyle name="2x indented GHG Textfiels 7 2 5 2" xfId="16405" xr:uid="{00000000-0005-0000-0000-000007000000}"/>
    <cellStyle name="2x indented GHG Textfiels 7 2 6" xfId="14314" xr:uid="{00000000-0005-0000-0000-000007000000}"/>
    <cellStyle name="2x indented GHG Textfiels 7 3" xfId="1420" xr:uid="{00000000-0005-0000-0000-000007000000}"/>
    <cellStyle name="2x indented GHG Textfiels 7 3 2" xfId="7055" xr:uid="{00000000-0005-0000-0000-000007000000}"/>
    <cellStyle name="2x indented GHG Textfiels 7 3 2 2" xfId="17600" xr:uid="{00000000-0005-0000-0000-000007000000}"/>
    <cellStyle name="2x indented GHG Textfiels 7 3 3" xfId="14068" xr:uid="{00000000-0005-0000-0000-000007000000}"/>
    <cellStyle name="2x indented GHG Textfiels 7 4" xfId="2661" xr:uid="{00000000-0005-0000-0000-000007000000}"/>
    <cellStyle name="2x indented GHG Textfiels 7 4 2" xfId="8231" xr:uid="{00000000-0005-0000-0000-000007000000}"/>
    <cellStyle name="2x indented GHG Textfiels 7 4 2 2" xfId="18776" xr:uid="{00000000-0005-0000-0000-000007000000}"/>
    <cellStyle name="2x indented GHG Textfiels 7 4 3" xfId="14485" xr:uid="{00000000-0005-0000-0000-000007000000}"/>
    <cellStyle name="2x indented GHG Textfiels 7 5" xfId="4081" xr:uid="{00000000-0005-0000-0000-000007000000}"/>
    <cellStyle name="2x indented GHG Textfiels 7 5 2" xfId="9614" xr:uid="{00000000-0005-0000-0000-000007000000}"/>
    <cellStyle name="2x indented GHG Textfiels 7 5 2 2" xfId="20167" xr:uid="{00000000-0005-0000-0000-000007000000}"/>
    <cellStyle name="2x indented GHG Textfiels 7 5 3" xfId="14336" xr:uid="{00000000-0005-0000-0000-000007000000}"/>
    <cellStyle name="2x indented GHG Textfiels 7 6" xfId="6193" xr:uid="{00000000-0005-0000-0000-000007000000}"/>
    <cellStyle name="2x indented GHG Textfiels 7 6 2" xfId="16738" xr:uid="{00000000-0005-0000-0000-000007000000}"/>
    <cellStyle name="2x indented GHG Textfiels 7 7" xfId="5498" xr:uid="{00000000-0005-0000-0000-000007000000}"/>
    <cellStyle name="2x indented GHG Textfiels 7 7 2" xfId="13684" xr:uid="{00000000-0005-0000-0000-000007000000}"/>
    <cellStyle name="2x indented GHG Textfiels 7 8" xfId="12609" xr:uid="{00000000-0005-0000-0000-000007000000}"/>
    <cellStyle name="2x indented GHG Textfiels 8" xfId="1503" xr:uid="{00000000-0005-0000-0000-000007000000}"/>
    <cellStyle name="2x indented GHG Textfiels 8 2" xfId="2743" xr:uid="{00000000-0005-0000-0000-000007000000}"/>
    <cellStyle name="2x indented GHG Textfiels 8 2 2" xfId="8313" xr:uid="{00000000-0005-0000-0000-000007000000}"/>
    <cellStyle name="2x indented GHG Textfiels 8 2 2 2" xfId="18858" xr:uid="{00000000-0005-0000-0000-000007000000}"/>
    <cellStyle name="2x indented GHG Textfiels 8 2 3" xfId="15455" xr:uid="{00000000-0005-0000-0000-000007000000}"/>
    <cellStyle name="2x indented GHG Textfiels 8 3" xfId="4157" xr:uid="{00000000-0005-0000-0000-000007000000}"/>
    <cellStyle name="2x indented GHG Textfiels 8 3 2" xfId="9682" xr:uid="{00000000-0005-0000-0000-000007000000}"/>
    <cellStyle name="2x indented GHG Textfiels 8 3 2 2" xfId="20236" xr:uid="{00000000-0005-0000-0000-000007000000}"/>
    <cellStyle name="2x indented GHG Textfiels 8 3 3" xfId="11524" xr:uid="{00000000-0005-0000-0000-000007000000}"/>
    <cellStyle name="2x indented GHG Textfiels 8 4" xfId="7126" xr:uid="{00000000-0005-0000-0000-000007000000}"/>
    <cellStyle name="2x indented GHG Textfiels 8 4 2" xfId="17671" xr:uid="{00000000-0005-0000-0000-000007000000}"/>
    <cellStyle name="2x indented GHG Textfiels 8 5" xfId="5566" xr:uid="{00000000-0005-0000-0000-000007000000}"/>
    <cellStyle name="2x indented GHG Textfiels 8 5 2" xfId="14675" xr:uid="{00000000-0005-0000-0000-000007000000}"/>
    <cellStyle name="2x indented GHG Textfiels 8 6" xfId="14051" xr:uid="{00000000-0005-0000-0000-000007000000}"/>
    <cellStyle name="2x indented GHG Textfiels 9" xfId="559" xr:uid="{00000000-0005-0000-0000-000007000000}"/>
    <cellStyle name="2x indented GHG Textfiels 9 2" xfId="3582" xr:uid="{00000000-0005-0000-0000-000007000000}"/>
    <cellStyle name="2x indented GHG Textfiels 9 2 2" xfId="9143" xr:uid="{00000000-0005-0000-0000-000007000000}"/>
    <cellStyle name="2x indented GHG Textfiels 9 2 2 2" xfId="19690" xr:uid="{00000000-0005-0000-0000-000007000000}"/>
    <cellStyle name="2x indented GHG Textfiels 9 2 3" xfId="12021" xr:uid="{00000000-0005-0000-0000-000007000000}"/>
    <cellStyle name="2x indented GHG Textfiels 9 3" xfId="6260" xr:uid="{00000000-0005-0000-0000-000007000000}"/>
    <cellStyle name="2x indented GHG Textfiels 9 3 2" xfId="16805" xr:uid="{00000000-0005-0000-0000-000007000000}"/>
    <cellStyle name="2x indented GHG Textfiels 9 4" xfId="5027" xr:uid="{00000000-0005-0000-0000-000007000000}"/>
    <cellStyle name="2x indented GHG Textfiels 9 4 2" xfId="13800" xr:uid="{00000000-0005-0000-0000-000007000000}"/>
    <cellStyle name="2x indented GHG Textfiels 9 5" xfId="12247" xr:uid="{00000000-0005-0000-0000-000007000000}"/>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xr:uid="{00000000-0005-0000-0000-00000E000000}"/>
    <cellStyle name="60% - Accent1 2" xfId="217" xr:uid="{00000000-0005-0000-0000-0000DC000000}"/>
    <cellStyle name="60% - Accent2 2" xfId="218" xr:uid="{00000000-0005-0000-0000-0000DD000000}"/>
    <cellStyle name="60% - Accent3 2" xfId="219" xr:uid="{00000000-0005-0000-0000-0000DE000000}"/>
    <cellStyle name="60% - Accent4 2" xfId="220" xr:uid="{00000000-0005-0000-0000-0000DF000000}"/>
    <cellStyle name="60% - Accent5 2" xfId="221" xr:uid="{00000000-0005-0000-0000-0000E0000000}"/>
    <cellStyle name="60% - Accent6 2" xfId="222" xr:uid="{00000000-0005-0000-0000-0000E1000000}"/>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xr:uid="{00000000-0005-0000-0000-000001000000}"/>
    <cellStyle name="Background table" xfId="7" xr:uid="{00000000-0005-0000-0000-000002000000}"/>
    <cellStyle name="Bad" xfId="176" builtinId="27" customBuiltin="1"/>
    <cellStyle name="Bad 3" xfId="8" xr:uid="{00000000-0005-0000-0000-000003000000}"/>
    <cellStyle name="Bold GHG Numbers (0.00)" xfId="242" xr:uid="{00000000-0005-0000-0000-00001F000000}"/>
    <cellStyle name="Bron" xfId="9" xr:uid="{00000000-0005-0000-0000-000004000000}"/>
    <cellStyle name="Calc cel" xfId="10" xr:uid="{00000000-0005-0000-0000-000005000000}"/>
    <cellStyle name="Calc cel 2" xfId="11" xr:uid="{00000000-0005-0000-0000-000006000000}"/>
    <cellStyle name="Calc cel 2 2" xfId="267" xr:uid="{00000000-0005-0000-0000-000023000000}"/>
    <cellStyle name="Calc cel 2 2 10" xfId="601" xr:uid="{00000000-0005-0000-0000-000023000000}"/>
    <cellStyle name="Calc cel 2 2 10 2" xfId="6297" xr:uid="{00000000-0005-0000-0000-000023000000}"/>
    <cellStyle name="Calc cel 2 2 10 2 2" xfId="16842" xr:uid="{00000000-0005-0000-0000-000023000000}"/>
    <cellStyle name="Calc cel 2 2 10 3" xfId="10953" xr:uid="{00000000-0005-0000-0000-000023000000}"/>
    <cellStyle name="Calc cel 2 2 11" xfId="399" xr:uid="{00000000-0005-0000-0000-000023000000}"/>
    <cellStyle name="Calc cel 2 2 11 2" xfId="6148" xr:uid="{00000000-0005-0000-0000-000023000000}"/>
    <cellStyle name="Calc cel 2 2 11 2 2" xfId="16692" xr:uid="{00000000-0005-0000-0000-000023000000}"/>
    <cellStyle name="Calc cel 2 2 11 3" xfId="12903" xr:uid="{00000000-0005-0000-0000-000023000000}"/>
    <cellStyle name="Calc cel 2 2 12" xfId="4746" xr:uid="{00000000-0005-0000-0000-000023000000}"/>
    <cellStyle name="Calc cel 2 2 12 2" xfId="10527" xr:uid="{00000000-0005-0000-0000-000023000000}"/>
    <cellStyle name="Calc cel 2 2 13" xfId="10671" xr:uid="{00000000-0005-0000-0000-000023000000}"/>
    <cellStyle name="Calc cel 2 2 2" xfId="326" xr:uid="{00000000-0005-0000-0000-000023000000}"/>
    <cellStyle name="Calc cel 2 2 2 10" xfId="494" xr:uid="{00000000-0005-0000-0000-000023000000}"/>
    <cellStyle name="Calc cel 2 2 2 10 2" xfId="6232" xr:uid="{00000000-0005-0000-0000-000023000000}"/>
    <cellStyle name="Calc cel 2 2 2 10 2 2" xfId="16778" xr:uid="{00000000-0005-0000-0000-000023000000}"/>
    <cellStyle name="Calc cel 2 2 2 10 3" xfId="13089" xr:uid="{00000000-0005-0000-0000-000023000000}"/>
    <cellStyle name="Calc cel 2 2 2 11" xfId="3431" xr:uid="{00000000-0005-0000-0000-000023000000}"/>
    <cellStyle name="Calc cel 2 2 2 11 2" xfId="8996" xr:uid="{00000000-0005-0000-0000-000023000000}"/>
    <cellStyle name="Calc cel 2 2 2 11 2 2" xfId="19542" xr:uid="{00000000-0005-0000-0000-000023000000}"/>
    <cellStyle name="Calc cel 2 2 2 12" xfId="4867" xr:uid="{00000000-0005-0000-0000-000023000000}"/>
    <cellStyle name="Calc cel 2 2 2 12 2" xfId="13844" xr:uid="{00000000-0005-0000-0000-000023000000}"/>
    <cellStyle name="Calc cel 2 2 2 13" xfId="15596" xr:uid="{00000000-0005-0000-0000-000023000000}"/>
    <cellStyle name="Calc cel 2 2 2 2" xfId="548" xr:uid="{00000000-0005-0000-0000-000023000000}"/>
    <cellStyle name="Calc cel 2 2 2 2 10" xfId="15395" xr:uid="{00000000-0005-0000-0000-000023000000}"/>
    <cellStyle name="Calc cel 2 2 2 2 2" xfId="645" xr:uid="{00000000-0005-0000-0000-000023000000}"/>
    <cellStyle name="Calc cel 2 2 2 2 2 2" xfId="1886" xr:uid="{00000000-0005-0000-0000-000023000000}"/>
    <cellStyle name="Calc cel 2 2 2 2 2 2 2" xfId="3125" xr:uid="{00000000-0005-0000-0000-000023000000}"/>
    <cellStyle name="Calc cel 2 2 2 2 2 2 2 2" xfId="8695" xr:uid="{00000000-0005-0000-0000-000023000000}"/>
    <cellStyle name="Calc cel 2 2 2 2 2 2 2 2 2" xfId="19240" xr:uid="{00000000-0005-0000-0000-000023000000}"/>
    <cellStyle name="Calc cel 2 2 2 2 2 2 2 3" xfId="11289" xr:uid="{00000000-0005-0000-0000-000023000000}"/>
    <cellStyle name="Calc cel 2 2 2 2 2 2 3" xfId="4537" xr:uid="{00000000-0005-0000-0000-000023000000}"/>
    <cellStyle name="Calc cel 2 2 2 2 2 2 3 2" xfId="10039" xr:uid="{00000000-0005-0000-0000-000023000000}"/>
    <cellStyle name="Calc cel 2 2 2 2 2 2 3 2 2" xfId="20594" xr:uid="{00000000-0005-0000-0000-000023000000}"/>
    <cellStyle name="Calc cel 2 2 2 2 2 2 3 3" xfId="11233" xr:uid="{00000000-0005-0000-0000-000023000000}"/>
    <cellStyle name="Calc cel 2 2 2 2 2 2 4" xfId="7466" xr:uid="{00000000-0005-0000-0000-000023000000}"/>
    <cellStyle name="Calc cel 2 2 2 2 2 2 4 2" xfId="18011" xr:uid="{00000000-0005-0000-0000-000023000000}"/>
    <cellStyle name="Calc cel 2 2 2 2 2 2 5" xfId="5923" xr:uid="{00000000-0005-0000-0000-000023000000}"/>
    <cellStyle name="Calc cel 2 2 2 2 2 2 5 2" xfId="16445" xr:uid="{00000000-0005-0000-0000-000023000000}"/>
    <cellStyle name="Calc cel 2 2 2 2 2 2 6" xfId="15939" xr:uid="{00000000-0005-0000-0000-000023000000}"/>
    <cellStyle name="Calc cel 2 2 2 2 2 3" xfId="1567" xr:uid="{00000000-0005-0000-0000-000023000000}"/>
    <cellStyle name="Calc cel 2 2 2 2 2 3 2" xfId="7177" xr:uid="{00000000-0005-0000-0000-000023000000}"/>
    <cellStyle name="Calc cel 2 2 2 2 2 3 2 2" xfId="17722" xr:uid="{00000000-0005-0000-0000-000023000000}"/>
    <cellStyle name="Calc cel 2 2 2 2 2 3 3" xfId="15629" xr:uid="{00000000-0005-0000-0000-000023000000}"/>
    <cellStyle name="Calc cel 2 2 2 2 2 4" xfId="2807" xr:uid="{00000000-0005-0000-0000-000023000000}"/>
    <cellStyle name="Calc cel 2 2 2 2 2 4 2" xfId="8377" xr:uid="{00000000-0005-0000-0000-000023000000}"/>
    <cellStyle name="Calc cel 2 2 2 2 2 4 2 2" xfId="18922" xr:uid="{00000000-0005-0000-0000-000023000000}"/>
    <cellStyle name="Calc cel 2 2 2 2 2 4 3" xfId="12081" xr:uid="{00000000-0005-0000-0000-000023000000}"/>
    <cellStyle name="Calc cel 2 2 2 2 2 5" xfId="4221" xr:uid="{00000000-0005-0000-0000-000023000000}"/>
    <cellStyle name="Calc cel 2 2 2 2 2 5 2" xfId="9742" xr:uid="{00000000-0005-0000-0000-000023000000}"/>
    <cellStyle name="Calc cel 2 2 2 2 2 5 2 2" xfId="20296" xr:uid="{00000000-0005-0000-0000-000023000000}"/>
    <cellStyle name="Calc cel 2 2 2 2 2 5 3" xfId="15007" xr:uid="{00000000-0005-0000-0000-000023000000}"/>
    <cellStyle name="Calc cel 2 2 2 2 2 6" xfId="6340" xr:uid="{00000000-0005-0000-0000-000023000000}"/>
    <cellStyle name="Calc cel 2 2 2 2 2 6 2" xfId="15049" xr:uid="{00000000-0005-0000-0000-000023000000}"/>
    <cellStyle name="Calc cel 2 2 2 2 2 6 2 2" xfId="16885" xr:uid="{00000000-0005-0000-0000-000023000000}"/>
    <cellStyle name="Calc cel 2 2 2 2 2 6 3" xfId="11283" xr:uid="{00000000-0005-0000-0000-000023000000}"/>
    <cellStyle name="Calc cel 2 2 2 2 2 7" xfId="5626" xr:uid="{00000000-0005-0000-0000-000023000000}"/>
    <cellStyle name="Calc cel 2 2 2 2 2 7 2" xfId="13200" xr:uid="{00000000-0005-0000-0000-000023000000}"/>
    <cellStyle name="Calc cel 2 2 2 2 2 8" xfId="15277" xr:uid="{00000000-0005-0000-0000-000023000000}"/>
    <cellStyle name="Calc cel 2 2 2 2 3" xfId="1484" xr:uid="{00000000-0005-0000-0000-000023000000}"/>
    <cellStyle name="Calc cel 2 2 2 2 3 2" xfId="2724" xr:uid="{00000000-0005-0000-0000-000023000000}"/>
    <cellStyle name="Calc cel 2 2 2 2 3 2 2" xfId="8294" xr:uid="{00000000-0005-0000-0000-000023000000}"/>
    <cellStyle name="Calc cel 2 2 2 2 3 2 2 2" xfId="18839" xr:uid="{00000000-0005-0000-0000-000023000000}"/>
    <cellStyle name="Calc cel 2 2 2 2 3 2 3" xfId="11527" xr:uid="{00000000-0005-0000-0000-000023000000}"/>
    <cellStyle name="Calc cel 2 2 2 2 3 3" xfId="4140" xr:uid="{00000000-0005-0000-0000-000023000000}"/>
    <cellStyle name="Calc cel 2 2 2 2 3 3 2" xfId="9667" xr:uid="{00000000-0005-0000-0000-000023000000}"/>
    <cellStyle name="Calc cel 2 2 2 2 3 3 2 2" xfId="20221" xr:uid="{00000000-0005-0000-0000-000023000000}"/>
    <cellStyle name="Calc cel 2 2 2 2 3 3 3" xfId="10866" xr:uid="{00000000-0005-0000-0000-000023000000}"/>
    <cellStyle name="Calc cel 2 2 2 2 3 4" xfId="7109" xr:uid="{00000000-0005-0000-0000-000023000000}"/>
    <cellStyle name="Calc cel 2 2 2 2 3 4 2" xfId="17654" xr:uid="{00000000-0005-0000-0000-000023000000}"/>
    <cellStyle name="Calc cel 2 2 2 2 3 5" xfId="5551" xr:uid="{00000000-0005-0000-0000-000023000000}"/>
    <cellStyle name="Calc cel 2 2 2 2 3 5 2" xfId="11152" xr:uid="{00000000-0005-0000-0000-000023000000}"/>
    <cellStyle name="Calc cel 2 2 2 2 3 6" xfId="15081" xr:uid="{00000000-0005-0000-0000-000023000000}"/>
    <cellStyle name="Calc cel 2 2 2 2 4" xfId="1274" xr:uid="{00000000-0005-0000-0000-000023000000}"/>
    <cellStyle name="Calc cel 2 2 2 2 4 2" xfId="2515" xr:uid="{00000000-0005-0000-0000-000023000000}"/>
    <cellStyle name="Calc cel 2 2 2 2 4 2 2" xfId="8085" xr:uid="{00000000-0005-0000-0000-000023000000}"/>
    <cellStyle name="Calc cel 2 2 2 2 4 2 2 2" xfId="18630" xr:uid="{00000000-0005-0000-0000-000023000000}"/>
    <cellStyle name="Calc cel 2 2 2 2 4 2 3" xfId="15285" xr:uid="{00000000-0005-0000-0000-000023000000}"/>
    <cellStyle name="Calc cel 2 2 2 2 4 3" xfId="3936" xr:uid="{00000000-0005-0000-0000-000023000000}"/>
    <cellStyle name="Calc cel 2 2 2 2 4 3 2" xfId="9479" xr:uid="{00000000-0005-0000-0000-000023000000}"/>
    <cellStyle name="Calc cel 2 2 2 2 4 3 2 2" xfId="20032" xr:uid="{00000000-0005-0000-0000-000023000000}"/>
    <cellStyle name="Calc cel 2 2 2 2 4 3 3" xfId="13336" xr:uid="{00000000-0005-0000-0000-000023000000}"/>
    <cellStyle name="Calc cel 2 2 2 2 4 4" xfId="6920" xr:uid="{00000000-0005-0000-0000-000023000000}"/>
    <cellStyle name="Calc cel 2 2 2 2 4 4 2" xfId="17465" xr:uid="{00000000-0005-0000-0000-000023000000}"/>
    <cellStyle name="Calc cel 2 2 2 2 4 5" xfId="5363" xr:uid="{00000000-0005-0000-0000-000023000000}"/>
    <cellStyle name="Calc cel 2 2 2 2 4 5 2" xfId="12048" xr:uid="{00000000-0005-0000-0000-000023000000}"/>
    <cellStyle name="Calc cel 2 2 2 2 4 6" xfId="12241" xr:uid="{00000000-0005-0000-0000-000023000000}"/>
    <cellStyle name="Calc cel 2 2 2 2 5" xfId="1306" xr:uid="{00000000-0005-0000-0000-000023000000}"/>
    <cellStyle name="Calc cel 2 2 2 2 5 2" xfId="2547" xr:uid="{00000000-0005-0000-0000-000023000000}"/>
    <cellStyle name="Calc cel 2 2 2 2 5 2 2" xfId="8117" xr:uid="{00000000-0005-0000-0000-000023000000}"/>
    <cellStyle name="Calc cel 2 2 2 2 5 2 2 2" xfId="18662" xr:uid="{00000000-0005-0000-0000-000023000000}"/>
    <cellStyle name="Calc cel 2 2 2 2 5 2 3" xfId="12055" xr:uid="{00000000-0005-0000-0000-000023000000}"/>
    <cellStyle name="Calc cel 2 2 2 2 5 3" xfId="3967" xr:uid="{00000000-0005-0000-0000-000023000000}"/>
    <cellStyle name="Calc cel 2 2 2 2 5 3 2" xfId="9507" xr:uid="{00000000-0005-0000-0000-000023000000}"/>
    <cellStyle name="Calc cel 2 2 2 2 5 3 2 2" xfId="20060" xr:uid="{00000000-0005-0000-0000-000023000000}"/>
    <cellStyle name="Calc cel 2 2 2 2 5 3 3" xfId="13265" xr:uid="{00000000-0005-0000-0000-000023000000}"/>
    <cellStyle name="Calc cel 2 2 2 2 5 4" xfId="6949" xr:uid="{00000000-0005-0000-0000-000023000000}"/>
    <cellStyle name="Calc cel 2 2 2 2 5 4 2" xfId="17494" xr:uid="{00000000-0005-0000-0000-000023000000}"/>
    <cellStyle name="Calc cel 2 2 2 2 5 5" xfId="5391" xr:uid="{00000000-0005-0000-0000-000023000000}"/>
    <cellStyle name="Calc cel 2 2 2 2 5 5 2" xfId="15461" xr:uid="{00000000-0005-0000-0000-000023000000}"/>
    <cellStyle name="Calc cel 2 2 2 2 5 6" xfId="14791" xr:uid="{00000000-0005-0000-0000-000023000000}"/>
    <cellStyle name="Calc cel 2 2 2 2 6" xfId="946" xr:uid="{00000000-0005-0000-0000-000023000000}"/>
    <cellStyle name="Calc cel 2 2 2 2 6 2" xfId="3614" xr:uid="{00000000-0005-0000-0000-000023000000}"/>
    <cellStyle name="Calc cel 2 2 2 2 6 2 2" xfId="9175" xr:uid="{00000000-0005-0000-0000-000023000000}"/>
    <cellStyle name="Calc cel 2 2 2 2 6 2 2 2" xfId="19722" xr:uid="{00000000-0005-0000-0000-000023000000}"/>
    <cellStyle name="Calc cel 2 2 2 2 6 2 3" xfId="11831" xr:uid="{00000000-0005-0000-0000-000023000000}"/>
    <cellStyle name="Calc cel 2 2 2 2 6 3" xfId="6606" xr:uid="{00000000-0005-0000-0000-000023000000}"/>
    <cellStyle name="Calc cel 2 2 2 2 6 3 2" xfId="17151" xr:uid="{00000000-0005-0000-0000-000023000000}"/>
    <cellStyle name="Calc cel 2 2 2 2 6 4" xfId="5059" xr:uid="{00000000-0005-0000-0000-000023000000}"/>
    <cellStyle name="Calc cel 2 2 2 2 6 4 2" xfId="13114" xr:uid="{00000000-0005-0000-0000-000023000000}"/>
    <cellStyle name="Calc cel 2 2 2 2 6 5" xfId="11678" xr:uid="{00000000-0005-0000-0000-000023000000}"/>
    <cellStyle name="Calc cel 2 2 2 2 7" xfId="2189" xr:uid="{00000000-0005-0000-0000-000023000000}"/>
    <cellStyle name="Calc cel 2 2 2 2 7 2" xfId="7759" xr:uid="{00000000-0005-0000-0000-000023000000}"/>
    <cellStyle name="Calc cel 2 2 2 2 7 2 2" xfId="18304" xr:uid="{00000000-0005-0000-0000-000023000000}"/>
    <cellStyle name="Calc cel 2 2 2 2 7 3" xfId="11071" xr:uid="{00000000-0005-0000-0000-000023000000}"/>
    <cellStyle name="Calc cel 2 2 2 2 8" xfId="3511" xr:uid="{00000000-0005-0000-0000-000023000000}"/>
    <cellStyle name="Calc cel 2 2 2 2 8 2" xfId="9075" xr:uid="{00000000-0005-0000-0000-000023000000}"/>
    <cellStyle name="Calc cel 2 2 2 2 8 2 2" xfId="19621" xr:uid="{00000000-0005-0000-0000-000023000000}"/>
    <cellStyle name="Calc cel 2 2 2 2 8 3" xfId="15628" xr:uid="{00000000-0005-0000-0000-000023000000}"/>
    <cellStyle name="Calc cel 2 2 2 2 9" xfId="4958" xr:uid="{00000000-0005-0000-0000-000023000000}"/>
    <cellStyle name="Calc cel 2 2 2 2 9 2" xfId="15962" xr:uid="{00000000-0005-0000-0000-000023000000}"/>
    <cellStyle name="Calc cel 2 2 2 3" xfId="694" xr:uid="{00000000-0005-0000-0000-000023000000}"/>
    <cellStyle name="Calc cel 2 2 2 3 2" xfId="1920" xr:uid="{00000000-0005-0000-0000-000023000000}"/>
    <cellStyle name="Calc cel 2 2 2 3 2 2" xfId="3159" xr:uid="{00000000-0005-0000-0000-000023000000}"/>
    <cellStyle name="Calc cel 2 2 2 3 2 2 2" xfId="8729" xr:uid="{00000000-0005-0000-0000-000023000000}"/>
    <cellStyle name="Calc cel 2 2 2 3 2 2 2 2" xfId="19274" xr:uid="{00000000-0005-0000-0000-000023000000}"/>
    <cellStyle name="Calc cel 2 2 2 3 2 2 3" xfId="14693" xr:uid="{00000000-0005-0000-0000-000023000000}"/>
    <cellStyle name="Calc cel 2 2 2 3 2 3" xfId="4571" xr:uid="{00000000-0005-0000-0000-000023000000}"/>
    <cellStyle name="Calc cel 2 2 2 3 2 3 2" xfId="10071" xr:uid="{00000000-0005-0000-0000-000023000000}"/>
    <cellStyle name="Calc cel 2 2 2 3 2 3 2 2" xfId="20626" xr:uid="{00000000-0005-0000-0000-000023000000}"/>
    <cellStyle name="Calc cel 2 2 2 3 2 3 3" xfId="11615" xr:uid="{00000000-0005-0000-0000-000023000000}"/>
    <cellStyle name="Calc cel 2 2 2 3 2 4" xfId="7498" xr:uid="{00000000-0005-0000-0000-000023000000}"/>
    <cellStyle name="Calc cel 2 2 2 3 2 4 2" xfId="18043" xr:uid="{00000000-0005-0000-0000-000023000000}"/>
    <cellStyle name="Calc cel 2 2 2 3 2 5" xfId="5955" xr:uid="{00000000-0005-0000-0000-000023000000}"/>
    <cellStyle name="Calc cel 2 2 2 3 2 5 2" xfId="16477" xr:uid="{00000000-0005-0000-0000-000023000000}"/>
    <cellStyle name="Calc cel 2 2 2 3 2 6" xfId="15364" xr:uid="{00000000-0005-0000-0000-000023000000}"/>
    <cellStyle name="Calc cel 2 2 2 3 3" xfId="1368" xr:uid="{00000000-0005-0000-0000-000023000000}"/>
    <cellStyle name="Calc cel 2 2 2 3 3 2" xfId="2609" xr:uid="{00000000-0005-0000-0000-000023000000}"/>
    <cellStyle name="Calc cel 2 2 2 3 3 2 2" xfId="8179" xr:uid="{00000000-0005-0000-0000-000023000000}"/>
    <cellStyle name="Calc cel 2 2 2 3 3 2 2 2" xfId="18724" xr:uid="{00000000-0005-0000-0000-000023000000}"/>
    <cellStyle name="Calc cel 2 2 2 3 3 2 3" xfId="11023" xr:uid="{00000000-0005-0000-0000-000023000000}"/>
    <cellStyle name="Calc cel 2 2 2 3 3 3" xfId="4029" xr:uid="{00000000-0005-0000-0000-000023000000}"/>
    <cellStyle name="Calc cel 2 2 2 3 3 3 2" xfId="9564" xr:uid="{00000000-0005-0000-0000-000023000000}"/>
    <cellStyle name="Calc cel 2 2 2 3 3 3 2 2" xfId="20117" xr:uid="{00000000-0005-0000-0000-000023000000}"/>
    <cellStyle name="Calc cel 2 2 2 3 3 3 3" xfId="10580" xr:uid="{00000000-0005-0000-0000-000023000000}"/>
    <cellStyle name="Calc cel 2 2 2 3 3 4" xfId="7005" xr:uid="{00000000-0005-0000-0000-000023000000}"/>
    <cellStyle name="Calc cel 2 2 2 3 3 4 2" xfId="17550" xr:uid="{00000000-0005-0000-0000-000023000000}"/>
    <cellStyle name="Calc cel 2 2 2 3 3 5" xfId="5448" xr:uid="{00000000-0005-0000-0000-000023000000}"/>
    <cellStyle name="Calc cel 2 2 2 3 3 5 2" xfId="11896" xr:uid="{00000000-0005-0000-0000-000023000000}"/>
    <cellStyle name="Calc cel 2 2 2 3 3 6" xfId="12892" xr:uid="{00000000-0005-0000-0000-000023000000}"/>
    <cellStyle name="Calc cel 2 2 2 3 4" xfId="994" xr:uid="{00000000-0005-0000-0000-000023000000}"/>
    <cellStyle name="Calc cel 2 2 2 3 4 2" xfId="6654" xr:uid="{00000000-0005-0000-0000-000023000000}"/>
    <cellStyle name="Calc cel 2 2 2 3 4 2 2" xfId="17199" xr:uid="{00000000-0005-0000-0000-000023000000}"/>
    <cellStyle name="Calc cel 2 2 2 3 4 3" xfId="11557" xr:uid="{00000000-0005-0000-0000-000023000000}"/>
    <cellStyle name="Calc cel 2 2 2 3 5" xfId="2237" xr:uid="{00000000-0005-0000-0000-000023000000}"/>
    <cellStyle name="Calc cel 2 2 2 3 5 2" xfId="7807" xr:uid="{00000000-0005-0000-0000-000023000000}"/>
    <cellStyle name="Calc cel 2 2 2 3 5 2 2" xfId="18352" xr:uid="{00000000-0005-0000-0000-000023000000}"/>
    <cellStyle name="Calc cel 2 2 2 3 5 3" xfId="11379" xr:uid="{00000000-0005-0000-0000-000023000000}"/>
    <cellStyle name="Calc cel 2 2 2 3 6" xfId="3662" xr:uid="{00000000-0005-0000-0000-000023000000}"/>
    <cellStyle name="Calc cel 2 2 2 3 6 2" xfId="9222" xr:uid="{00000000-0005-0000-0000-000023000000}"/>
    <cellStyle name="Calc cel 2 2 2 3 6 2 2" xfId="19770" xr:uid="{00000000-0005-0000-0000-000023000000}"/>
    <cellStyle name="Calc cel 2 2 2 3 6 3" xfId="12310" xr:uid="{00000000-0005-0000-0000-000023000000}"/>
    <cellStyle name="Calc cel 2 2 2 3 7" xfId="6388" xr:uid="{00000000-0005-0000-0000-000023000000}"/>
    <cellStyle name="Calc cel 2 2 2 3 7 2" xfId="15096" xr:uid="{00000000-0005-0000-0000-000023000000}"/>
    <cellStyle name="Calc cel 2 2 2 3 7 2 2" xfId="16933" xr:uid="{00000000-0005-0000-0000-000023000000}"/>
    <cellStyle name="Calc cel 2 2 2 3 7 3" xfId="13751" xr:uid="{00000000-0005-0000-0000-000023000000}"/>
    <cellStyle name="Calc cel 2 2 2 3 8" xfId="5106" xr:uid="{00000000-0005-0000-0000-000023000000}"/>
    <cellStyle name="Calc cel 2 2 2 3 8 2" xfId="13779" xr:uid="{00000000-0005-0000-0000-000023000000}"/>
    <cellStyle name="Calc cel 2 2 2 3 9" xfId="15882" xr:uid="{00000000-0005-0000-0000-000023000000}"/>
    <cellStyle name="Calc cel 2 2 2 4" xfId="758" xr:uid="{00000000-0005-0000-0000-000023000000}"/>
    <cellStyle name="Calc cel 2 2 2 4 2" xfId="1984" xr:uid="{00000000-0005-0000-0000-000023000000}"/>
    <cellStyle name="Calc cel 2 2 2 4 2 2" xfId="3223" xr:uid="{00000000-0005-0000-0000-000023000000}"/>
    <cellStyle name="Calc cel 2 2 2 4 2 2 2" xfId="8793" xr:uid="{00000000-0005-0000-0000-000023000000}"/>
    <cellStyle name="Calc cel 2 2 2 4 2 2 2 2" xfId="19338" xr:uid="{00000000-0005-0000-0000-000023000000}"/>
    <cellStyle name="Calc cel 2 2 2 4 2 2 3" xfId="11488" xr:uid="{00000000-0005-0000-0000-000023000000}"/>
    <cellStyle name="Calc cel 2 2 2 4 2 3" xfId="4635" xr:uid="{00000000-0005-0000-0000-000023000000}"/>
    <cellStyle name="Calc cel 2 2 2 4 2 3 2" xfId="10131" xr:uid="{00000000-0005-0000-0000-000023000000}"/>
    <cellStyle name="Calc cel 2 2 2 4 2 3 2 2" xfId="20686" xr:uid="{00000000-0005-0000-0000-000023000000}"/>
    <cellStyle name="Calc cel 2 2 2 4 2 3 3" xfId="11808" xr:uid="{00000000-0005-0000-0000-000023000000}"/>
    <cellStyle name="Calc cel 2 2 2 4 2 4" xfId="7558" xr:uid="{00000000-0005-0000-0000-000023000000}"/>
    <cellStyle name="Calc cel 2 2 2 4 2 4 2" xfId="18103" xr:uid="{00000000-0005-0000-0000-000023000000}"/>
    <cellStyle name="Calc cel 2 2 2 4 2 5" xfId="6015" xr:uid="{00000000-0005-0000-0000-000023000000}"/>
    <cellStyle name="Calc cel 2 2 2 4 2 5 2" xfId="16537" xr:uid="{00000000-0005-0000-0000-000023000000}"/>
    <cellStyle name="Calc cel 2 2 2 4 2 6" xfId="16062" xr:uid="{00000000-0005-0000-0000-000023000000}"/>
    <cellStyle name="Calc cel 2 2 2 4 3" xfId="1666" xr:uid="{00000000-0005-0000-0000-000023000000}"/>
    <cellStyle name="Calc cel 2 2 2 4 3 2" xfId="2906" xr:uid="{00000000-0005-0000-0000-000023000000}"/>
    <cellStyle name="Calc cel 2 2 2 4 3 2 2" xfId="8476" xr:uid="{00000000-0005-0000-0000-000023000000}"/>
    <cellStyle name="Calc cel 2 2 2 4 3 2 2 2" xfId="19021" xr:uid="{00000000-0005-0000-0000-000023000000}"/>
    <cellStyle name="Calc cel 2 2 2 4 3 2 3" xfId="13011" xr:uid="{00000000-0005-0000-0000-000023000000}"/>
    <cellStyle name="Calc cel 2 2 2 4 3 3" xfId="4319" xr:uid="{00000000-0005-0000-0000-000023000000}"/>
    <cellStyle name="Calc cel 2 2 2 4 3 3 2" xfId="9834" xr:uid="{00000000-0005-0000-0000-000023000000}"/>
    <cellStyle name="Calc cel 2 2 2 4 3 3 2 2" xfId="20390" xr:uid="{00000000-0005-0000-0000-000023000000}"/>
    <cellStyle name="Calc cel 2 2 2 4 3 3 3" xfId="11477" xr:uid="{00000000-0005-0000-0000-000023000000}"/>
    <cellStyle name="Calc cel 2 2 2 4 3 4" xfId="7274" xr:uid="{00000000-0005-0000-0000-000023000000}"/>
    <cellStyle name="Calc cel 2 2 2 4 3 4 2" xfId="17819" xr:uid="{00000000-0005-0000-0000-000023000000}"/>
    <cellStyle name="Calc cel 2 2 2 4 3 5" xfId="5718" xr:uid="{00000000-0005-0000-0000-000023000000}"/>
    <cellStyle name="Calc cel 2 2 2 4 3 5 2" xfId="16241" xr:uid="{00000000-0005-0000-0000-000023000000}"/>
    <cellStyle name="Calc cel 2 2 2 4 3 6" xfId="14178" xr:uid="{00000000-0005-0000-0000-000023000000}"/>
    <cellStyle name="Calc cel 2 2 2 4 4" xfId="1058" xr:uid="{00000000-0005-0000-0000-000023000000}"/>
    <cellStyle name="Calc cel 2 2 2 4 4 2" xfId="6715" xr:uid="{00000000-0005-0000-0000-000023000000}"/>
    <cellStyle name="Calc cel 2 2 2 4 4 2 2" xfId="17260" xr:uid="{00000000-0005-0000-0000-000023000000}"/>
    <cellStyle name="Calc cel 2 2 2 4 4 3" xfId="10884" xr:uid="{00000000-0005-0000-0000-000023000000}"/>
    <cellStyle name="Calc cel 2 2 2 4 5" xfId="2301" xr:uid="{00000000-0005-0000-0000-000023000000}"/>
    <cellStyle name="Calc cel 2 2 2 4 5 2" xfId="7871" xr:uid="{00000000-0005-0000-0000-000023000000}"/>
    <cellStyle name="Calc cel 2 2 2 4 5 2 2" xfId="18416" xr:uid="{00000000-0005-0000-0000-000023000000}"/>
    <cellStyle name="Calc cel 2 2 2 4 5 3" xfId="14226" xr:uid="{00000000-0005-0000-0000-000023000000}"/>
    <cellStyle name="Calc cel 2 2 2 4 6" xfId="3726" xr:uid="{00000000-0005-0000-0000-000023000000}"/>
    <cellStyle name="Calc cel 2 2 2 4 6 2" xfId="9282" xr:uid="{00000000-0005-0000-0000-000023000000}"/>
    <cellStyle name="Calc cel 2 2 2 4 6 2 2" xfId="19831" xr:uid="{00000000-0005-0000-0000-000023000000}"/>
    <cellStyle name="Calc cel 2 2 2 4 6 3" xfId="10752" xr:uid="{00000000-0005-0000-0000-000023000000}"/>
    <cellStyle name="Calc cel 2 2 2 4 7" xfId="6422" xr:uid="{00000000-0005-0000-0000-000023000000}"/>
    <cellStyle name="Calc cel 2 2 2 4 7 2" xfId="15130" xr:uid="{00000000-0005-0000-0000-000023000000}"/>
    <cellStyle name="Calc cel 2 2 2 4 7 2 2" xfId="16967" xr:uid="{00000000-0005-0000-0000-000023000000}"/>
    <cellStyle name="Calc cel 2 2 2 4 7 3" xfId="15567" xr:uid="{00000000-0005-0000-0000-000023000000}"/>
    <cellStyle name="Calc cel 2 2 2 4 8" xfId="5166" xr:uid="{00000000-0005-0000-0000-000023000000}"/>
    <cellStyle name="Calc cel 2 2 2 4 8 2" xfId="13344" xr:uid="{00000000-0005-0000-0000-000023000000}"/>
    <cellStyle name="Calc cel 2 2 2 4 9" xfId="12874" xr:uid="{00000000-0005-0000-0000-000023000000}"/>
    <cellStyle name="Calc cel 2 2 2 5" xfId="820" xr:uid="{00000000-0005-0000-0000-000023000000}"/>
    <cellStyle name="Calc cel 2 2 2 5 2" xfId="2046" xr:uid="{00000000-0005-0000-0000-000023000000}"/>
    <cellStyle name="Calc cel 2 2 2 5 2 2" xfId="3285" xr:uid="{00000000-0005-0000-0000-000023000000}"/>
    <cellStyle name="Calc cel 2 2 2 5 2 2 2" xfId="8855" xr:uid="{00000000-0005-0000-0000-000023000000}"/>
    <cellStyle name="Calc cel 2 2 2 5 2 2 2 2" xfId="19400" xr:uid="{00000000-0005-0000-0000-000023000000}"/>
    <cellStyle name="Calc cel 2 2 2 5 2 2 3" xfId="12768" xr:uid="{00000000-0005-0000-0000-000023000000}"/>
    <cellStyle name="Calc cel 2 2 2 5 2 3" xfId="4697" xr:uid="{00000000-0005-0000-0000-000023000000}"/>
    <cellStyle name="Calc cel 2 2 2 5 2 3 2" xfId="10190" xr:uid="{00000000-0005-0000-0000-000023000000}"/>
    <cellStyle name="Calc cel 2 2 2 5 2 3 2 2" xfId="20745" xr:uid="{00000000-0005-0000-0000-000023000000}"/>
    <cellStyle name="Calc cel 2 2 2 5 2 3 3" xfId="10819" xr:uid="{00000000-0005-0000-0000-000023000000}"/>
    <cellStyle name="Calc cel 2 2 2 5 2 4" xfId="7617" xr:uid="{00000000-0005-0000-0000-000023000000}"/>
    <cellStyle name="Calc cel 2 2 2 5 2 4 2" xfId="18162" xr:uid="{00000000-0005-0000-0000-000023000000}"/>
    <cellStyle name="Calc cel 2 2 2 5 2 5" xfId="6074" xr:uid="{00000000-0005-0000-0000-000023000000}"/>
    <cellStyle name="Calc cel 2 2 2 5 2 5 2" xfId="16596" xr:uid="{00000000-0005-0000-0000-000023000000}"/>
    <cellStyle name="Calc cel 2 2 2 5 2 6" xfId="14111" xr:uid="{00000000-0005-0000-0000-000023000000}"/>
    <cellStyle name="Calc cel 2 2 2 5 3" xfId="1724" xr:uid="{00000000-0005-0000-0000-000023000000}"/>
    <cellStyle name="Calc cel 2 2 2 5 3 2" xfId="2963" xr:uid="{00000000-0005-0000-0000-000023000000}"/>
    <cellStyle name="Calc cel 2 2 2 5 3 2 2" xfId="8533" xr:uid="{00000000-0005-0000-0000-000023000000}"/>
    <cellStyle name="Calc cel 2 2 2 5 3 2 2 2" xfId="19078" xr:uid="{00000000-0005-0000-0000-000023000000}"/>
    <cellStyle name="Calc cel 2 2 2 5 3 2 3" xfId="14217" xr:uid="{00000000-0005-0000-0000-000023000000}"/>
    <cellStyle name="Calc cel 2 2 2 5 3 3" xfId="4375" xr:uid="{00000000-0005-0000-0000-000023000000}"/>
    <cellStyle name="Calc cel 2 2 2 5 3 3 2" xfId="9887" xr:uid="{00000000-0005-0000-0000-000023000000}"/>
    <cellStyle name="Calc cel 2 2 2 5 3 3 2 2" xfId="20443" xr:uid="{00000000-0005-0000-0000-000023000000}"/>
    <cellStyle name="Calc cel 2 2 2 5 3 3 3" xfId="10268" xr:uid="{00000000-0005-0000-0000-000023000000}"/>
    <cellStyle name="Calc cel 2 2 2 5 3 4" xfId="7328" xr:uid="{00000000-0005-0000-0000-000023000000}"/>
    <cellStyle name="Calc cel 2 2 2 5 3 4 2" xfId="17873" xr:uid="{00000000-0005-0000-0000-000023000000}"/>
    <cellStyle name="Calc cel 2 2 2 5 3 5" xfId="5771" xr:uid="{00000000-0005-0000-0000-000023000000}"/>
    <cellStyle name="Calc cel 2 2 2 5 3 5 2" xfId="16294" xr:uid="{00000000-0005-0000-0000-000023000000}"/>
    <cellStyle name="Calc cel 2 2 2 5 3 6" xfId="11820" xr:uid="{00000000-0005-0000-0000-000023000000}"/>
    <cellStyle name="Calc cel 2 2 2 5 4" xfId="1120" xr:uid="{00000000-0005-0000-0000-000023000000}"/>
    <cellStyle name="Calc cel 2 2 2 5 4 2" xfId="6777" xr:uid="{00000000-0005-0000-0000-000023000000}"/>
    <cellStyle name="Calc cel 2 2 2 5 4 2 2" xfId="17322" xr:uid="{00000000-0005-0000-0000-000023000000}"/>
    <cellStyle name="Calc cel 2 2 2 5 4 3" xfId="12871" xr:uid="{00000000-0005-0000-0000-000023000000}"/>
    <cellStyle name="Calc cel 2 2 2 5 5" xfId="2363" xr:uid="{00000000-0005-0000-0000-000023000000}"/>
    <cellStyle name="Calc cel 2 2 2 5 5 2" xfId="7933" xr:uid="{00000000-0005-0000-0000-000023000000}"/>
    <cellStyle name="Calc cel 2 2 2 5 5 2 2" xfId="18478" xr:uid="{00000000-0005-0000-0000-000023000000}"/>
    <cellStyle name="Calc cel 2 2 2 5 5 3" xfId="10564" xr:uid="{00000000-0005-0000-0000-000023000000}"/>
    <cellStyle name="Calc cel 2 2 2 5 6" xfId="3788" xr:uid="{00000000-0005-0000-0000-000023000000}"/>
    <cellStyle name="Calc cel 2 2 2 5 6 2" xfId="9341" xr:uid="{00000000-0005-0000-0000-000023000000}"/>
    <cellStyle name="Calc cel 2 2 2 5 6 2 2" xfId="19893" xr:uid="{00000000-0005-0000-0000-000023000000}"/>
    <cellStyle name="Calc cel 2 2 2 5 6 3" xfId="10711" xr:uid="{00000000-0005-0000-0000-000023000000}"/>
    <cellStyle name="Calc cel 2 2 2 5 7" xfId="6481" xr:uid="{00000000-0005-0000-0000-000023000000}"/>
    <cellStyle name="Calc cel 2 2 2 5 7 2" xfId="15189" xr:uid="{00000000-0005-0000-0000-000023000000}"/>
    <cellStyle name="Calc cel 2 2 2 5 7 2 2" xfId="17026" xr:uid="{00000000-0005-0000-0000-000023000000}"/>
    <cellStyle name="Calc cel 2 2 2 5 7 3" xfId="13458" xr:uid="{00000000-0005-0000-0000-000023000000}"/>
    <cellStyle name="Calc cel 2 2 2 5 8" xfId="5225" xr:uid="{00000000-0005-0000-0000-000023000000}"/>
    <cellStyle name="Calc cel 2 2 2 5 8 2" xfId="10909" xr:uid="{00000000-0005-0000-0000-000023000000}"/>
    <cellStyle name="Calc cel 2 2 2 5 9" xfId="10686" xr:uid="{00000000-0005-0000-0000-000023000000}"/>
    <cellStyle name="Calc cel 2 2 2 6" xfId="625" xr:uid="{00000000-0005-0000-0000-000023000000}"/>
    <cellStyle name="Calc cel 2 2 2 6 2" xfId="1548" xr:uid="{00000000-0005-0000-0000-000023000000}"/>
    <cellStyle name="Calc cel 2 2 2 6 2 2" xfId="7158" xr:uid="{00000000-0005-0000-0000-000023000000}"/>
    <cellStyle name="Calc cel 2 2 2 6 2 2 2" xfId="17703" xr:uid="{00000000-0005-0000-0000-000023000000}"/>
    <cellStyle name="Calc cel 2 2 2 6 2 3" xfId="12171" xr:uid="{00000000-0005-0000-0000-000023000000}"/>
    <cellStyle name="Calc cel 2 2 2 6 3" xfId="2788" xr:uid="{00000000-0005-0000-0000-000023000000}"/>
    <cellStyle name="Calc cel 2 2 2 6 3 2" xfId="8358" xr:uid="{00000000-0005-0000-0000-000023000000}"/>
    <cellStyle name="Calc cel 2 2 2 6 3 2 2" xfId="18903" xr:uid="{00000000-0005-0000-0000-000023000000}"/>
    <cellStyle name="Calc cel 2 2 2 6 3 3" xfId="11286" xr:uid="{00000000-0005-0000-0000-000023000000}"/>
    <cellStyle name="Calc cel 2 2 2 6 4" xfId="4202" xr:uid="{00000000-0005-0000-0000-000023000000}"/>
    <cellStyle name="Calc cel 2 2 2 6 4 2" xfId="9723" xr:uid="{00000000-0005-0000-0000-000023000000}"/>
    <cellStyle name="Calc cel 2 2 2 6 4 2 2" xfId="20277" xr:uid="{00000000-0005-0000-0000-000023000000}"/>
    <cellStyle name="Calc cel 2 2 2 6 4 3" xfId="11914" xr:uid="{00000000-0005-0000-0000-000023000000}"/>
    <cellStyle name="Calc cel 2 2 2 6 5" xfId="6321" xr:uid="{00000000-0005-0000-0000-000023000000}"/>
    <cellStyle name="Calc cel 2 2 2 6 5 2" xfId="16866" xr:uid="{00000000-0005-0000-0000-000023000000}"/>
    <cellStyle name="Calc cel 2 2 2 6 6" xfId="5607" xr:uid="{00000000-0005-0000-0000-000023000000}"/>
    <cellStyle name="Calc cel 2 2 2 6 6 2" xfId="13916" xr:uid="{00000000-0005-0000-0000-000023000000}"/>
    <cellStyle name="Calc cel 2 2 2 6 7" xfId="16104" xr:uid="{00000000-0005-0000-0000-000023000000}"/>
    <cellStyle name="Calc cel 2 2 2 7" xfId="1434" xr:uid="{00000000-0005-0000-0000-000023000000}"/>
    <cellStyle name="Calc cel 2 2 2 7 2" xfId="2675" xr:uid="{00000000-0005-0000-0000-000023000000}"/>
    <cellStyle name="Calc cel 2 2 2 7 2 2" xfId="8245" xr:uid="{00000000-0005-0000-0000-000023000000}"/>
    <cellStyle name="Calc cel 2 2 2 7 2 2 2" xfId="18790" xr:uid="{00000000-0005-0000-0000-000023000000}"/>
    <cellStyle name="Calc cel 2 2 2 7 2 3" xfId="13220" xr:uid="{00000000-0005-0000-0000-000023000000}"/>
    <cellStyle name="Calc cel 2 2 2 7 3" xfId="4095" xr:uid="{00000000-0005-0000-0000-000023000000}"/>
    <cellStyle name="Calc cel 2 2 2 7 3 2" xfId="9626" xr:uid="{00000000-0005-0000-0000-000023000000}"/>
    <cellStyle name="Calc cel 2 2 2 7 3 2 2" xfId="20179" xr:uid="{00000000-0005-0000-0000-000023000000}"/>
    <cellStyle name="Calc cel 2 2 2 7 3 3" xfId="13271" xr:uid="{00000000-0005-0000-0000-000023000000}"/>
    <cellStyle name="Calc cel 2 2 2 7 4" xfId="7067" xr:uid="{00000000-0005-0000-0000-000023000000}"/>
    <cellStyle name="Calc cel 2 2 2 7 4 2" xfId="17612" xr:uid="{00000000-0005-0000-0000-000023000000}"/>
    <cellStyle name="Calc cel 2 2 2 7 5" xfId="5510" xr:uid="{00000000-0005-0000-0000-000023000000}"/>
    <cellStyle name="Calc cel 2 2 2 7 5 2" xfId="11307" xr:uid="{00000000-0005-0000-0000-000023000000}"/>
    <cellStyle name="Calc cel 2 2 2 7 6" xfId="13295" xr:uid="{00000000-0005-0000-0000-000023000000}"/>
    <cellStyle name="Calc cel 2 2 2 8" xfId="923" xr:uid="{00000000-0005-0000-0000-000023000000}"/>
    <cellStyle name="Calc cel 2 2 2 8 2" xfId="3357" xr:uid="{00000000-0005-0000-0000-000023000000}"/>
    <cellStyle name="Calc cel 2 2 2 8 2 2" xfId="8925" xr:uid="{00000000-0005-0000-0000-000023000000}"/>
    <cellStyle name="Calc cel 2 2 2 8 2 2 2" xfId="19469" xr:uid="{00000000-0005-0000-0000-000023000000}"/>
    <cellStyle name="Calc cel 2 2 2 8 2 3" xfId="10770" xr:uid="{00000000-0005-0000-0000-000023000000}"/>
    <cellStyle name="Calc cel 2 2 2 8 3" xfId="6583" xr:uid="{00000000-0005-0000-0000-000023000000}"/>
    <cellStyle name="Calc cel 2 2 2 8 3 2" xfId="17128" xr:uid="{00000000-0005-0000-0000-000023000000}"/>
    <cellStyle name="Calc cel 2 2 2 8 4" xfId="4790" xr:uid="{00000000-0005-0000-0000-000023000000}"/>
    <cellStyle name="Calc cel 2 2 2 8 4 2" xfId="15788" xr:uid="{00000000-0005-0000-0000-000023000000}"/>
    <cellStyle name="Calc cel 2 2 2 8 5" xfId="12157" xr:uid="{00000000-0005-0000-0000-000023000000}"/>
    <cellStyle name="Calc cel 2 2 2 9" xfId="2166" xr:uid="{00000000-0005-0000-0000-000023000000}"/>
    <cellStyle name="Calc cel 2 2 2 9 2" xfId="7736" xr:uid="{00000000-0005-0000-0000-000023000000}"/>
    <cellStyle name="Calc cel 2 2 2 9 2 2" xfId="18281" xr:uid="{00000000-0005-0000-0000-000023000000}"/>
    <cellStyle name="Calc cel 2 2 2 9 3" xfId="11990" xr:uid="{00000000-0005-0000-0000-000023000000}"/>
    <cellStyle name="Calc cel 2 2 3" xfId="381" xr:uid="{00000000-0005-0000-0000-000023000000}"/>
    <cellStyle name="Calc cel 2 2 3 10" xfId="2145" xr:uid="{00000000-0005-0000-0000-000023000000}"/>
    <cellStyle name="Calc cel 2 2 3 10 2" xfId="7715" xr:uid="{00000000-0005-0000-0000-000023000000}"/>
    <cellStyle name="Calc cel 2 2 3 10 2 2" xfId="18260" xr:uid="{00000000-0005-0000-0000-000023000000}"/>
    <cellStyle name="Calc cel 2 2 3 10 3" xfId="15688" xr:uid="{00000000-0005-0000-0000-000023000000}"/>
    <cellStyle name="Calc cel 2 2 3 11" xfId="473" xr:uid="{00000000-0005-0000-0000-000023000000}"/>
    <cellStyle name="Calc cel 2 2 3 11 2" xfId="6211" xr:uid="{00000000-0005-0000-0000-000023000000}"/>
    <cellStyle name="Calc cel 2 2 3 11 2 2" xfId="16757" xr:uid="{00000000-0005-0000-0000-000023000000}"/>
    <cellStyle name="Calc cel 2 2 3 11 3" xfId="12167" xr:uid="{00000000-0005-0000-0000-000023000000}"/>
    <cellStyle name="Calc cel 2 2 3 12" xfId="3463" xr:uid="{00000000-0005-0000-0000-000023000000}"/>
    <cellStyle name="Calc cel 2 2 3 12 2" xfId="9027" xr:uid="{00000000-0005-0000-0000-000023000000}"/>
    <cellStyle name="Calc cel 2 2 3 12 2 2" xfId="19573" xr:uid="{00000000-0005-0000-0000-000023000000}"/>
    <cellStyle name="Calc cel 2 2 3 13" xfId="4909" xr:uid="{00000000-0005-0000-0000-000023000000}"/>
    <cellStyle name="Calc cel 2 2 3 13 2" xfId="14162" xr:uid="{00000000-0005-0000-0000-000023000000}"/>
    <cellStyle name="Calc cel 2 2 3 14" xfId="10736" xr:uid="{00000000-0005-0000-0000-000023000000}"/>
    <cellStyle name="Calc cel 2 2 3 2" xfId="528" xr:uid="{00000000-0005-0000-0000-000023000000}"/>
    <cellStyle name="Calc cel 2 2 3 2 2" xfId="674" xr:uid="{00000000-0005-0000-0000-000023000000}"/>
    <cellStyle name="Calc cel 2 2 3 2 2 2" xfId="1595" xr:uid="{00000000-0005-0000-0000-000023000000}"/>
    <cellStyle name="Calc cel 2 2 3 2 2 2 2" xfId="7205" xr:uid="{00000000-0005-0000-0000-000023000000}"/>
    <cellStyle name="Calc cel 2 2 3 2 2 2 2 2" xfId="17750" xr:uid="{00000000-0005-0000-0000-000023000000}"/>
    <cellStyle name="Calc cel 2 2 3 2 2 2 3" xfId="14590" xr:uid="{00000000-0005-0000-0000-000023000000}"/>
    <cellStyle name="Calc cel 2 2 3 2 2 3" xfId="2835" xr:uid="{00000000-0005-0000-0000-000023000000}"/>
    <cellStyle name="Calc cel 2 2 3 2 2 3 2" xfId="8405" xr:uid="{00000000-0005-0000-0000-000023000000}"/>
    <cellStyle name="Calc cel 2 2 3 2 2 3 2 2" xfId="18950" xr:uid="{00000000-0005-0000-0000-000023000000}"/>
    <cellStyle name="Calc cel 2 2 3 2 2 3 3" xfId="15530" xr:uid="{00000000-0005-0000-0000-000023000000}"/>
    <cellStyle name="Calc cel 2 2 3 2 2 4" xfId="4249" xr:uid="{00000000-0005-0000-0000-000023000000}"/>
    <cellStyle name="Calc cel 2 2 3 2 2 4 2" xfId="9769" xr:uid="{00000000-0005-0000-0000-000023000000}"/>
    <cellStyle name="Calc cel 2 2 3 2 2 4 2 2" xfId="20323" xr:uid="{00000000-0005-0000-0000-000023000000}"/>
    <cellStyle name="Calc cel 2 2 3 2 2 4 3" xfId="11452" xr:uid="{00000000-0005-0000-0000-000023000000}"/>
    <cellStyle name="Calc cel 2 2 3 2 2 5" xfId="6368" xr:uid="{00000000-0005-0000-0000-000023000000}"/>
    <cellStyle name="Calc cel 2 2 3 2 2 5 2" xfId="16913" xr:uid="{00000000-0005-0000-0000-000023000000}"/>
    <cellStyle name="Calc cel 2 2 3 2 2 6" xfId="5653" xr:uid="{00000000-0005-0000-0000-000023000000}"/>
    <cellStyle name="Calc cel 2 2 3 2 2 6 2" xfId="12866" xr:uid="{00000000-0005-0000-0000-000023000000}"/>
    <cellStyle name="Calc cel 2 2 3 2 2 7" xfId="12370" xr:uid="{00000000-0005-0000-0000-000023000000}"/>
    <cellStyle name="Calc cel 2 2 3 2 3" xfId="1799" xr:uid="{00000000-0005-0000-0000-000023000000}"/>
    <cellStyle name="Calc cel 2 2 3 2 3 2" xfId="3038" xr:uid="{00000000-0005-0000-0000-000023000000}"/>
    <cellStyle name="Calc cel 2 2 3 2 3 2 2" xfId="8608" xr:uid="{00000000-0005-0000-0000-000023000000}"/>
    <cellStyle name="Calc cel 2 2 3 2 3 2 2 2" xfId="19153" xr:uid="{00000000-0005-0000-0000-000023000000}"/>
    <cellStyle name="Calc cel 2 2 3 2 3 2 3" xfId="12305" xr:uid="{00000000-0005-0000-0000-000023000000}"/>
    <cellStyle name="Calc cel 2 2 3 2 3 3" xfId="4450" xr:uid="{00000000-0005-0000-0000-000023000000}"/>
    <cellStyle name="Calc cel 2 2 3 2 3 3 2" xfId="9958" xr:uid="{00000000-0005-0000-0000-000023000000}"/>
    <cellStyle name="Calc cel 2 2 3 2 3 3 2 2" xfId="20514" xr:uid="{00000000-0005-0000-0000-000023000000}"/>
    <cellStyle name="Calc cel 2 2 3 2 3 3 3" xfId="15566" xr:uid="{00000000-0005-0000-0000-000023000000}"/>
    <cellStyle name="Calc cel 2 2 3 2 3 4" xfId="7399" xr:uid="{00000000-0005-0000-0000-000023000000}"/>
    <cellStyle name="Calc cel 2 2 3 2 3 4 2" xfId="17944" xr:uid="{00000000-0005-0000-0000-000023000000}"/>
    <cellStyle name="Calc cel 2 2 3 2 3 5" xfId="5842" xr:uid="{00000000-0005-0000-0000-000023000000}"/>
    <cellStyle name="Calc cel 2 2 3 2 3 5 2" xfId="16365" xr:uid="{00000000-0005-0000-0000-000023000000}"/>
    <cellStyle name="Calc cel 2 2 3 2 3 6" xfId="15969" xr:uid="{00000000-0005-0000-0000-000023000000}"/>
    <cellStyle name="Calc cel 2 2 3 2 4" xfId="1348" xr:uid="{00000000-0005-0000-0000-000023000000}"/>
    <cellStyle name="Calc cel 2 2 3 2 4 2" xfId="2589" xr:uid="{00000000-0005-0000-0000-000023000000}"/>
    <cellStyle name="Calc cel 2 2 3 2 4 2 2" xfId="8159" xr:uid="{00000000-0005-0000-0000-000023000000}"/>
    <cellStyle name="Calc cel 2 2 3 2 4 2 2 2" xfId="18704" xr:uid="{00000000-0005-0000-0000-000023000000}"/>
    <cellStyle name="Calc cel 2 2 3 2 4 2 3" xfId="13123" xr:uid="{00000000-0005-0000-0000-000023000000}"/>
    <cellStyle name="Calc cel 2 2 3 2 4 3" xfId="4009" xr:uid="{00000000-0005-0000-0000-000023000000}"/>
    <cellStyle name="Calc cel 2 2 3 2 4 3 2" xfId="9544" xr:uid="{00000000-0005-0000-0000-000023000000}"/>
    <cellStyle name="Calc cel 2 2 3 2 4 3 2 2" xfId="20097" xr:uid="{00000000-0005-0000-0000-000023000000}"/>
    <cellStyle name="Calc cel 2 2 3 2 4 3 3" xfId="15517" xr:uid="{00000000-0005-0000-0000-000023000000}"/>
    <cellStyle name="Calc cel 2 2 3 2 4 4" xfId="6985" xr:uid="{00000000-0005-0000-0000-000023000000}"/>
    <cellStyle name="Calc cel 2 2 3 2 4 4 2" xfId="17530" xr:uid="{00000000-0005-0000-0000-000023000000}"/>
    <cellStyle name="Calc cel 2 2 3 2 4 5" xfId="5428" xr:uid="{00000000-0005-0000-0000-000023000000}"/>
    <cellStyle name="Calc cel 2 2 3 2 4 5 2" xfId="10412" xr:uid="{00000000-0005-0000-0000-000023000000}"/>
    <cellStyle name="Calc cel 2 2 3 2 4 6" xfId="10436" xr:uid="{00000000-0005-0000-0000-000023000000}"/>
    <cellStyle name="Calc cel 2 2 3 2 5" xfId="974" xr:uid="{00000000-0005-0000-0000-000023000000}"/>
    <cellStyle name="Calc cel 2 2 3 2 5 2" xfId="3642" xr:uid="{00000000-0005-0000-0000-000023000000}"/>
    <cellStyle name="Calc cel 2 2 3 2 5 2 2" xfId="9202" xr:uid="{00000000-0005-0000-0000-000023000000}"/>
    <cellStyle name="Calc cel 2 2 3 2 5 2 2 2" xfId="19750" xr:uid="{00000000-0005-0000-0000-000023000000}"/>
    <cellStyle name="Calc cel 2 2 3 2 5 2 3" xfId="14714" xr:uid="{00000000-0005-0000-0000-000023000000}"/>
    <cellStyle name="Calc cel 2 2 3 2 5 3" xfId="6634" xr:uid="{00000000-0005-0000-0000-000023000000}"/>
    <cellStyle name="Calc cel 2 2 3 2 5 3 2" xfId="17179" xr:uid="{00000000-0005-0000-0000-000023000000}"/>
    <cellStyle name="Calc cel 2 2 3 2 5 4" xfId="5086" xr:uid="{00000000-0005-0000-0000-000023000000}"/>
    <cellStyle name="Calc cel 2 2 3 2 5 4 2" xfId="16120" xr:uid="{00000000-0005-0000-0000-000023000000}"/>
    <cellStyle name="Calc cel 2 2 3 2 5 5" xfId="10525" xr:uid="{00000000-0005-0000-0000-000023000000}"/>
    <cellStyle name="Calc cel 2 2 3 2 6" xfId="2217" xr:uid="{00000000-0005-0000-0000-000023000000}"/>
    <cellStyle name="Calc cel 2 2 3 2 6 2" xfId="7787" xr:uid="{00000000-0005-0000-0000-000023000000}"/>
    <cellStyle name="Calc cel 2 2 3 2 6 2 2" xfId="18332" xr:uid="{00000000-0005-0000-0000-000023000000}"/>
    <cellStyle name="Calc cel 2 2 3 2 6 3" xfId="11138" xr:uid="{00000000-0005-0000-0000-000023000000}"/>
    <cellStyle name="Calc cel 2 2 3 2 7" xfId="3555" xr:uid="{00000000-0005-0000-0000-000023000000}"/>
    <cellStyle name="Calc cel 2 2 3 2 7 2" xfId="9118" xr:uid="{00000000-0005-0000-0000-000023000000}"/>
    <cellStyle name="Calc cel 2 2 3 2 7 2 2" xfId="19664" xr:uid="{00000000-0005-0000-0000-000023000000}"/>
    <cellStyle name="Calc cel 2 2 3 2 7 3" xfId="12924" xr:uid="{00000000-0005-0000-0000-000023000000}"/>
    <cellStyle name="Calc cel 2 2 3 2 8" xfId="5001" xr:uid="{00000000-0005-0000-0000-000023000000}"/>
    <cellStyle name="Calc cel 2 2 3 2 8 2" xfId="11252" xr:uid="{00000000-0005-0000-0000-000023000000}"/>
    <cellStyle name="Calc cel 2 2 3 2 9" xfId="12767" xr:uid="{00000000-0005-0000-0000-000023000000}"/>
    <cellStyle name="Calc cel 2 2 3 3" xfId="723" xr:uid="{00000000-0005-0000-0000-000023000000}"/>
    <cellStyle name="Calc cel 2 2 3 3 10" xfId="12403" xr:uid="{00000000-0005-0000-0000-000023000000}"/>
    <cellStyle name="Calc cel 2 2 3 3 2" xfId="1634" xr:uid="{00000000-0005-0000-0000-000023000000}"/>
    <cellStyle name="Calc cel 2 2 3 3 2 2" xfId="1949" xr:uid="{00000000-0005-0000-0000-000023000000}"/>
    <cellStyle name="Calc cel 2 2 3 3 2 2 2" xfId="3188" xr:uid="{00000000-0005-0000-0000-000023000000}"/>
    <cellStyle name="Calc cel 2 2 3 3 2 2 2 2" xfId="8758" xr:uid="{00000000-0005-0000-0000-000023000000}"/>
    <cellStyle name="Calc cel 2 2 3 3 2 2 2 2 2" xfId="19303" xr:uid="{00000000-0005-0000-0000-000023000000}"/>
    <cellStyle name="Calc cel 2 2 3 3 2 2 2 3" xfId="11124" xr:uid="{00000000-0005-0000-0000-000023000000}"/>
    <cellStyle name="Calc cel 2 2 3 3 2 2 3" xfId="4600" xr:uid="{00000000-0005-0000-0000-000023000000}"/>
    <cellStyle name="Calc cel 2 2 3 3 2 2 3 2" xfId="10098" xr:uid="{00000000-0005-0000-0000-000023000000}"/>
    <cellStyle name="Calc cel 2 2 3 3 2 2 3 2 2" xfId="20653" xr:uid="{00000000-0005-0000-0000-000023000000}"/>
    <cellStyle name="Calc cel 2 2 3 3 2 2 3 3" xfId="11915" xr:uid="{00000000-0005-0000-0000-000023000000}"/>
    <cellStyle name="Calc cel 2 2 3 3 2 2 4" xfId="7525" xr:uid="{00000000-0005-0000-0000-000023000000}"/>
    <cellStyle name="Calc cel 2 2 3 3 2 2 4 2" xfId="18070" xr:uid="{00000000-0005-0000-0000-000023000000}"/>
    <cellStyle name="Calc cel 2 2 3 3 2 2 5" xfId="5982" xr:uid="{00000000-0005-0000-0000-000023000000}"/>
    <cellStyle name="Calc cel 2 2 3 3 2 2 5 2" xfId="16504" xr:uid="{00000000-0005-0000-0000-000023000000}"/>
    <cellStyle name="Calc cel 2 2 3 3 2 2 6" xfId="13678" xr:uid="{00000000-0005-0000-0000-000023000000}"/>
    <cellStyle name="Calc cel 2 2 3 3 2 3" xfId="2874" xr:uid="{00000000-0005-0000-0000-000023000000}"/>
    <cellStyle name="Calc cel 2 2 3 3 2 3 2" xfId="8444" xr:uid="{00000000-0005-0000-0000-000023000000}"/>
    <cellStyle name="Calc cel 2 2 3 3 2 3 2 2" xfId="18989" xr:uid="{00000000-0005-0000-0000-000023000000}"/>
    <cellStyle name="Calc cel 2 2 3 3 2 3 3" xfId="15768" xr:uid="{00000000-0005-0000-0000-000023000000}"/>
    <cellStyle name="Calc cel 2 2 3 3 2 4" xfId="4287" xr:uid="{00000000-0005-0000-0000-000023000000}"/>
    <cellStyle name="Calc cel 2 2 3 3 2 4 2" xfId="9804" xr:uid="{00000000-0005-0000-0000-000023000000}"/>
    <cellStyle name="Calc cel 2 2 3 3 2 4 2 2" xfId="20359" xr:uid="{00000000-0005-0000-0000-000023000000}"/>
    <cellStyle name="Calc cel 2 2 3 3 2 4 3" xfId="10924" xr:uid="{00000000-0005-0000-0000-000023000000}"/>
    <cellStyle name="Calc cel 2 2 3 3 2 5" xfId="7242" xr:uid="{00000000-0005-0000-0000-000023000000}"/>
    <cellStyle name="Calc cel 2 2 3 3 2 5 2" xfId="17787" xr:uid="{00000000-0005-0000-0000-000023000000}"/>
    <cellStyle name="Calc cel 2 2 3 3 2 6" xfId="5688" xr:uid="{00000000-0005-0000-0000-000023000000}"/>
    <cellStyle name="Calc cel 2 2 3 3 2 6 2" xfId="16211" xr:uid="{00000000-0005-0000-0000-000023000000}"/>
    <cellStyle name="Calc cel 2 2 3 3 2 7" xfId="13947" xr:uid="{00000000-0005-0000-0000-000023000000}"/>
    <cellStyle name="Calc cel 2 2 3 3 3" xfId="1815" xr:uid="{00000000-0005-0000-0000-000023000000}"/>
    <cellStyle name="Calc cel 2 2 3 3 3 2" xfId="3054" xr:uid="{00000000-0005-0000-0000-000023000000}"/>
    <cellStyle name="Calc cel 2 2 3 3 3 2 2" xfId="8624" xr:uid="{00000000-0005-0000-0000-000023000000}"/>
    <cellStyle name="Calc cel 2 2 3 3 3 2 2 2" xfId="19169" xr:uid="{00000000-0005-0000-0000-000023000000}"/>
    <cellStyle name="Calc cel 2 2 3 3 3 2 3" xfId="14517" xr:uid="{00000000-0005-0000-0000-000023000000}"/>
    <cellStyle name="Calc cel 2 2 3 3 3 3" xfId="4466" xr:uid="{00000000-0005-0000-0000-000023000000}"/>
    <cellStyle name="Calc cel 2 2 3 3 3 3 2" xfId="9973" xr:uid="{00000000-0005-0000-0000-000023000000}"/>
    <cellStyle name="Calc cel 2 2 3 3 3 3 2 2" xfId="20529" xr:uid="{00000000-0005-0000-0000-000023000000}"/>
    <cellStyle name="Calc cel 2 2 3 3 3 3 3" xfId="15911" xr:uid="{00000000-0005-0000-0000-000023000000}"/>
    <cellStyle name="Calc cel 2 2 3 3 3 4" xfId="7414" xr:uid="{00000000-0005-0000-0000-000023000000}"/>
    <cellStyle name="Calc cel 2 2 3 3 3 4 2" xfId="17959" xr:uid="{00000000-0005-0000-0000-000023000000}"/>
    <cellStyle name="Calc cel 2 2 3 3 3 5" xfId="5857" xr:uid="{00000000-0005-0000-0000-000023000000}"/>
    <cellStyle name="Calc cel 2 2 3 3 3 5 2" xfId="16380" xr:uid="{00000000-0005-0000-0000-000023000000}"/>
    <cellStyle name="Calc cel 2 2 3 3 3 6" xfId="12920" xr:uid="{00000000-0005-0000-0000-000023000000}"/>
    <cellStyle name="Calc cel 2 2 3 3 4" xfId="1408" xr:uid="{00000000-0005-0000-0000-000023000000}"/>
    <cellStyle name="Calc cel 2 2 3 3 4 2" xfId="2649" xr:uid="{00000000-0005-0000-0000-000023000000}"/>
    <cellStyle name="Calc cel 2 2 3 3 4 2 2" xfId="8219" xr:uid="{00000000-0005-0000-0000-000023000000}"/>
    <cellStyle name="Calc cel 2 2 3 3 4 2 2 2" xfId="18764" xr:uid="{00000000-0005-0000-0000-000023000000}"/>
    <cellStyle name="Calc cel 2 2 3 3 4 2 3" xfId="13127" xr:uid="{00000000-0005-0000-0000-000023000000}"/>
    <cellStyle name="Calc cel 2 2 3 3 4 3" xfId="4069" xr:uid="{00000000-0005-0000-0000-000023000000}"/>
    <cellStyle name="Calc cel 2 2 3 3 4 3 2" xfId="9602" xr:uid="{00000000-0005-0000-0000-000023000000}"/>
    <cellStyle name="Calc cel 2 2 3 3 4 3 2 2" xfId="20155" xr:uid="{00000000-0005-0000-0000-000023000000}"/>
    <cellStyle name="Calc cel 2 2 3 3 4 3 3" xfId="14165" xr:uid="{00000000-0005-0000-0000-000023000000}"/>
    <cellStyle name="Calc cel 2 2 3 3 4 4" xfId="7043" xr:uid="{00000000-0005-0000-0000-000023000000}"/>
    <cellStyle name="Calc cel 2 2 3 3 4 4 2" xfId="17588" xr:uid="{00000000-0005-0000-0000-000023000000}"/>
    <cellStyle name="Calc cel 2 2 3 3 4 5" xfId="5486" xr:uid="{00000000-0005-0000-0000-000023000000}"/>
    <cellStyle name="Calc cel 2 2 3 3 4 5 2" xfId="12457" xr:uid="{00000000-0005-0000-0000-000023000000}"/>
    <cellStyle name="Calc cel 2 2 3 3 4 6" xfId="14281" xr:uid="{00000000-0005-0000-0000-000023000000}"/>
    <cellStyle name="Calc cel 2 2 3 3 5" xfId="1023" xr:uid="{00000000-0005-0000-0000-000023000000}"/>
    <cellStyle name="Calc cel 2 2 3 3 5 2" xfId="6682" xr:uid="{00000000-0005-0000-0000-000023000000}"/>
    <cellStyle name="Calc cel 2 2 3 3 5 2 2" xfId="17227" xr:uid="{00000000-0005-0000-0000-000023000000}"/>
    <cellStyle name="Calc cel 2 2 3 3 5 3" xfId="12957" xr:uid="{00000000-0005-0000-0000-000023000000}"/>
    <cellStyle name="Calc cel 2 2 3 3 6" xfId="2266" xr:uid="{00000000-0005-0000-0000-000023000000}"/>
    <cellStyle name="Calc cel 2 2 3 3 6 2" xfId="7836" xr:uid="{00000000-0005-0000-0000-000023000000}"/>
    <cellStyle name="Calc cel 2 2 3 3 6 2 2" xfId="18381" xr:uid="{00000000-0005-0000-0000-000023000000}"/>
    <cellStyle name="Calc cel 2 2 3 3 6 3" xfId="11308" xr:uid="{00000000-0005-0000-0000-000023000000}"/>
    <cellStyle name="Calc cel 2 2 3 3 7" xfId="3691" xr:uid="{00000000-0005-0000-0000-000023000000}"/>
    <cellStyle name="Calc cel 2 2 3 3 7 2" xfId="9249" xr:uid="{00000000-0005-0000-0000-000023000000}"/>
    <cellStyle name="Calc cel 2 2 3 3 7 2 2" xfId="19798" xr:uid="{00000000-0005-0000-0000-000023000000}"/>
    <cellStyle name="Calc cel 2 2 3 3 7 3" xfId="11346" xr:uid="{00000000-0005-0000-0000-000023000000}"/>
    <cellStyle name="Calc cel 2 2 3 3 8" xfId="6402" xr:uid="{00000000-0005-0000-0000-000023000000}"/>
    <cellStyle name="Calc cel 2 2 3 3 8 2" xfId="15110" xr:uid="{00000000-0005-0000-0000-000023000000}"/>
    <cellStyle name="Calc cel 2 2 3 3 8 2 2" xfId="16947" xr:uid="{00000000-0005-0000-0000-000023000000}"/>
    <cellStyle name="Calc cel 2 2 3 3 8 3" xfId="10488" xr:uid="{00000000-0005-0000-0000-000023000000}"/>
    <cellStyle name="Calc cel 2 2 3 3 9" xfId="5133" xr:uid="{00000000-0005-0000-0000-000023000000}"/>
    <cellStyle name="Calc cel 2 2 3 3 9 2" xfId="15789" xr:uid="{00000000-0005-0000-0000-000023000000}"/>
    <cellStyle name="Calc cel 2 2 3 4" xfId="787" xr:uid="{00000000-0005-0000-0000-000023000000}"/>
    <cellStyle name="Calc cel 2 2 3 4 2" xfId="2013" xr:uid="{00000000-0005-0000-0000-000023000000}"/>
    <cellStyle name="Calc cel 2 2 3 4 2 2" xfId="3252" xr:uid="{00000000-0005-0000-0000-000023000000}"/>
    <cellStyle name="Calc cel 2 2 3 4 2 2 2" xfId="8822" xr:uid="{00000000-0005-0000-0000-000023000000}"/>
    <cellStyle name="Calc cel 2 2 3 4 2 2 2 2" xfId="19367" xr:uid="{00000000-0005-0000-0000-000023000000}"/>
    <cellStyle name="Calc cel 2 2 3 4 2 2 3" xfId="15305" xr:uid="{00000000-0005-0000-0000-000023000000}"/>
    <cellStyle name="Calc cel 2 2 3 4 2 3" xfId="4664" xr:uid="{00000000-0005-0000-0000-000023000000}"/>
    <cellStyle name="Calc cel 2 2 3 4 2 3 2" xfId="10158" xr:uid="{00000000-0005-0000-0000-000023000000}"/>
    <cellStyle name="Calc cel 2 2 3 4 2 3 2 2" xfId="20713" xr:uid="{00000000-0005-0000-0000-000023000000}"/>
    <cellStyle name="Calc cel 2 2 3 4 2 3 3" xfId="13142" xr:uid="{00000000-0005-0000-0000-000023000000}"/>
    <cellStyle name="Calc cel 2 2 3 4 2 4" xfId="7585" xr:uid="{00000000-0005-0000-0000-000023000000}"/>
    <cellStyle name="Calc cel 2 2 3 4 2 4 2" xfId="18130" xr:uid="{00000000-0005-0000-0000-000023000000}"/>
    <cellStyle name="Calc cel 2 2 3 4 2 5" xfId="6042" xr:uid="{00000000-0005-0000-0000-000023000000}"/>
    <cellStyle name="Calc cel 2 2 3 4 2 5 2" xfId="16564" xr:uid="{00000000-0005-0000-0000-000023000000}"/>
    <cellStyle name="Calc cel 2 2 3 4 2 6" xfId="13154" xr:uid="{00000000-0005-0000-0000-000023000000}"/>
    <cellStyle name="Calc cel 2 2 3 4 3" xfId="1695" xr:uid="{00000000-0005-0000-0000-000023000000}"/>
    <cellStyle name="Calc cel 2 2 3 4 3 2" xfId="2935" xr:uid="{00000000-0005-0000-0000-000023000000}"/>
    <cellStyle name="Calc cel 2 2 3 4 3 2 2" xfId="8505" xr:uid="{00000000-0005-0000-0000-000023000000}"/>
    <cellStyle name="Calc cel 2 2 3 4 3 2 2 2" xfId="19050" xr:uid="{00000000-0005-0000-0000-000023000000}"/>
    <cellStyle name="Calc cel 2 2 3 4 3 2 3" xfId="10632" xr:uid="{00000000-0005-0000-0000-000023000000}"/>
    <cellStyle name="Calc cel 2 2 3 4 3 3" xfId="4348" xr:uid="{00000000-0005-0000-0000-000023000000}"/>
    <cellStyle name="Calc cel 2 2 3 4 3 3 2" xfId="9861" xr:uid="{00000000-0005-0000-0000-000023000000}"/>
    <cellStyle name="Calc cel 2 2 3 4 3 3 2 2" xfId="20417" xr:uid="{00000000-0005-0000-0000-000023000000}"/>
    <cellStyle name="Calc cel 2 2 3 4 3 3 3" xfId="14087" xr:uid="{00000000-0005-0000-0000-000023000000}"/>
    <cellStyle name="Calc cel 2 2 3 4 3 4" xfId="7301" xr:uid="{00000000-0005-0000-0000-000023000000}"/>
    <cellStyle name="Calc cel 2 2 3 4 3 4 2" xfId="17846" xr:uid="{00000000-0005-0000-0000-000023000000}"/>
    <cellStyle name="Calc cel 2 2 3 4 3 5" xfId="5745" xr:uid="{00000000-0005-0000-0000-000023000000}"/>
    <cellStyle name="Calc cel 2 2 3 4 3 5 2" xfId="16268" xr:uid="{00000000-0005-0000-0000-000023000000}"/>
    <cellStyle name="Calc cel 2 2 3 4 3 6" xfId="14158" xr:uid="{00000000-0005-0000-0000-000023000000}"/>
    <cellStyle name="Calc cel 2 2 3 4 4" xfId="1087" xr:uid="{00000000-0005-0000-0000-000023000000}"/>
    <cellStyle name="Calc cel 2 2 3 4 4 2" xfId="6744" xr:uid="{00000000-0005-0000-0000-000023000000}"/>
    <cellStyle name="Calc cel 2 2 3 4 4 2 2" xfId="17289" xr:uid="{00000000-0005-0000-0000-000023000000}"/>
    <cellStyle name="Calc cel 2 2 3 4 4 3" xfId="13859" xr:uid="{00000000-0005-0000-0000-000023000000}"/>
    <cellStyle name="Calc cel 2 2 3 4 5" xfId="2330" xr:uid="{00000000-0005-0000-0000-000023000000}"/>
    <cellStyle name="Calc cel 2 2 3 4 5 2" xfId="7900" xr:uid="{00000000-0005-0000-0000-000023000000}"/>
    <cellStyle name="Calc cel 2 2 3 4 5 2 2" xfId="18445" xr:uid="{00000000-0005-0000-0000-000023000000}"/>
    <cellStyle name="Calc cel 2 2 3 4 5 3" xfId="15730" xr:uid="{00000000-0005-0000-0000-000023000000}"/>
    <cellStyle name="Calc cel 2 2 3 4 6" xfId="3755" xr:uid="{00000000-0005-0000-0000-000023000000}"/>
    <cellStyle name="Calc cel 2 2 3 4 6 2" xfId="9309" xr:uid="{00000000-0005-0000-0000-000023000000}"/>
    <cellStyle name="Calc cel 2 2 3 4 6 2 2" xfId="19860" xr:uid="{00000000-0005-0000-0000-000023000000}"/>
    <cellStyle name="Calc cel 2 2 3 4 6 3" xfId="13033" xr:uid="{00000000-0005-0000-0000-000023000000}"/>
    <cellStyle name="Calc cel 2 2 3 4 7" xfId="6449" xr:uid="{00000000-0005-0000-0000-000023000000}"/>
    <cellStyle name="Calc cel 2 2 3 4 7 2" xfId="15157" xr:uid="{00000000-0005-0000-0000-000023000000}"/>
    <cellStyle name="Calc cel 2 2 3 4 7 2 2" xfId="16994" xr:uid="{00000000-0005-0000-0000-000023000000}"/>
    <cellStyle name="Calc cel 2 2 3 4 7 3" xfId="16066" xr:uid="{00000000-0005-0000-0000-000023000000}"/>
    <cellStyle name="Calc cel 2 2 3 4 8" xfId="5193" xr:uid="{00000000-0005-0000-0000-000023000000}"/>
    <cellStyle name="Calc cel 2 2 3 4 8 2" xfId="10911" xr:uid="{00000000-0005-0000-0000-000023000000}"/>
    <cellStyle name="Calc cel 2 2 3 4 9" xfId="10281" xr:uid="{00000000-0005-0000-0000-000023000000}"/>
    <cellStyle name="Calc cel 2 2 3 5" xfId="848" xr:uid="{00000000-0005-0000-0000-000023000000}"/>
    <cellStyle name="Calc cel 2 2 3 5 2" xfId="2074" xr:uid="{00000000-0005-0000-0000-000023000000}"/>
    <cellStyle name="Calc cel 2 2 3 5 2 2" xfId="3313" xr:uid="{00000000-0005-0000-0000-000023000000}"/>
    <cellStyle name="Calc cel 2 2 3 5 2 2 2" xfId="8883" xr:uid="{00000000-0005-0000-0000-000023000000}"/>
    <cellStyle name="Calc cel 2 2 3 5 2 2 2 2" xfId="19428" xr:uid="{00000000-0005-0000-0000-000023000000}"/>
    <cellStyle name="Calc cel 2 2 3 5 2 2 3" xfId="13767" xr:uid="{00000000-0005-0000-0000-000023000000}"/>
    <cellStyle name="Calc cel 2 2 3 5 2 3" xfId="4725" xr:uid="{00000000-0005-0000-0000-000023000000}"/>
    <cellStyle name="Calc cel 2 2 3 5 2 3 2" xfId="10217" xr:uid="{00000000-0005-0000-0000-000023000000}"/>
    <cellStyle name="Calc cel 2 2 3 5 2 3 2 2" xfId="20772" xr:uid="{00000000-0005-0000-0000-000023000000}"/>
    <cellStyle name="Calc cel 2 2 3 5 2 3 3" xfId="12541" xr:uid="{00000000-0005-0000-0000-000023000000}"/>
    <cellStyle name="Calc cel 2 2 3 5 2 4" xfId="7644" xr:uid="{00000000-0005-0000-0000-000023000000}"/>
    <cellStyle name="Calc cel 2 2 3 5 2 4 2" xfId="18189" xr:uid="{00000000-0005-0000-0000-000023000000}"/>
    <cellStyle name="Calc cel 2 2 3 5 2 5" xfId="6101" xr:uid="{00000000-0005-0000-0000-000023000000}"/>
    <cellStyle name="Calc cel 2 2 3 5 2 5 2" xfId="16623" xr:uid="{00000000-0005-0000-0000-000023000000}"/>
    <cellStyle name="Calc cel 2 2 3 5 2 6" xfId="12035" xr:uid="{00000000-0005-0000-0000-000023000000}"/>
    <cellStyle name="Calc cel 2 2 3 5 3" xfId="1752" xr:uid="{00000000-0005-0000-0000-000023000000}"/>
    <cellStyle name="Calc cel 2 2 3 5 3 2" xfId="2991" xr:uid="{00000000-0005-0000-0000-000023000000}"/>
    <cellStyle name="Calc cel 2 2 3 5 3 2 2" xfId="8561" xr:uid="{00000000-0005-0000-0000-000023000000}"/>
    <cellStyle name="Calc cel 2 2 3 5 3 2 2 2" xfId="19106" xr:uid="{00000000-0005-0000-0000-000023000000}"/>
    <cellStyle name="Calc cel 2 2 3 5 3 2 3" xfId="12266" xr:uid="{00000000-0005-0000-0000-000023000000}"/>
    <cellStyle name="Calc cel 2 2 3 5 3 3" xfId="4403" xr:uid="{00000000-0005-0000-0000-000023000000}"/>
    <cellStyle name="Calc cel 2 2 3 5 3 3 2" xfId="9914" xr:uid="{00000000-0005-0000-0000-000023000000}"/>
    <cellStyle name="Calc cel 2 2 3 5 3 3 2 2" xfId="20470" xr:uid="{00000000-0005-0000-0000-000023000000}"/>
    <cellStyle name="Calc cel 2 2 3 5 3 3 3" xfId="10560" xr:uid="{00000000-0005-0000-0000-000023000000}"/>
    <cellStyle name="Calc cel 2 2 3 5 3 4" xfId="7355" xr:uid="{00000000-0005-0000-0000-000023000000}"/>
    <cellStyle name="Calc cel 2 2 3 5 3 4 2" xfId="17900" xr:uid="{00000000-0005-0000-0000-000023000000}"/>
    <cellStyle name="Calc cel 2 2 3 5 3 5" xfId="5798" xr:uid="{00000000-0005-0000-0000-000023000000}"/>
    <cellStyle name="Calc cel 2 2 3 5 3 5 2" xfId="16321" xr:uid="{00000000-0005-0000-0000-000023000000}"/>
    <cellStyle name="Calc cel 2 2 3 5 3 6" xfId="15382" xr:uid="{00000000-0005-0000-0000-000023000000}"/>
    <cellStyle name="Calc cel 2 2 3 5 4" xfId="1148" xr:uid="{00000000-0005-0000-0000-000023000000}"/>
    <cellStyle name="Calc cel 2 2 3 5 4 2" xfId="6805" xr:uid="{00000000-0005-0000-0000-000023000000}"/>
    <cellStyle name="Calc cel 2 2 3 5 4 2 2" xfId="17350" xr:uid="{00000000-0005-0000-0000-000023000000}"/>
    <cellStyle name="Calc cel 2 2 3 5 4 3" xfId="10395" xr:uid="{00000000-0005-0000-0000-000023000000}"/>
    <cellStyle name="Calc cel 2 2 3 5 5" xfId="2391" xr:uid="{00000000-0005-0000-0000-000023000000}"/>
    <cellStyle name="Calc cel 2 2 3 5 5 2" xfId="7961" xr:uid="{00000000-0005-0000-0000-000023000000}"/>
    <cellStyle name="Calc cel 2 2 3 5 5 2 2" xfId="18506" xr:uid="{00000000-0005-0000-0000-000023000000}"/>
    <cellStyle name="Calc cel 2 2 3 5 5 3" xfId="11184" xr:uid="{00000000-0005-0000-0000-000023000000}"/>
    <cellStyle name="Calc cel 2 2 3 5 6" xfId="3816" xr:uid="{00000000-0005-0000-0000-000023000000}"/>
    <cellStyle name="Calc cel 2 2 3 5 6 2" xfId="9368" xr:uid="{00000000-0005-0000-0000-000023000000}"/>
    <cellStyle name="Calc cel 2 2 3 5 6 2 2" xfId="19921" xr:uid="{00000000-0005-0000-0000-000023000000}"/>
    <cellStyle name="Calc cel 2 2 3 5 6 3" xfId="14263" xr:uid="{00000000-0005-0000-0000-000023000000}"/>
    <cellStyle name="Calc cel 2 2 3 5 7" xfId="6508" xr:uid="{00000000-0005-0000-0000-000023000000}"/>
    <cellStyle name="Calc cel 2 2 3 5 7 2" xfId="15216" xr:uid="{00000000-0005-0000-0000-000023000000}"/>
    <cellStyle name="Calc cel 2 2 3 5 7 2 2" xfId="17053" xr:uid="{00000000-0005-0000-0000-000023000000}"/>
    <cellStyle name="Calc cel 2 2 3 5 7 3" xfId="15754" xr:uid="{00000000-0005-0000-0000-000023000000}"/>
    <cellStyle name="Calc cel 2 2 3 5 8" xfId="5252" xr:uid="{00000000-0005-0000-0000-000023000000}"/>
    <cellStyle name="Calc cel 2 2 3 5 8 2" xfId="14052" xr:uid="{00000000-0005-0000-0000-000023000000}"/>
    <cellStyle name="Calc cel 2 2 3 5 9" xfId="13689" xr:uid="{00000000-0005-0000-0000-000023000000}"/>
    <cellStyle name="Calc cel 2 2 3 6" xfId="604" xr:uid="{00000000-0005-0000-0000-000023000000}"/>
    <cellStyle name="Calc cel 2 2 3 6 2" xfId="1527" xr:uid="{00000000-0005-0000-0000-000023000000}"/>
    <cellStyle name="Calc cel 2 2 3 6 2 2" xfId="7138" xr:uid="{00000000-0005-0000-0000-000023000000}"/>
    <cellStyle name="Calc cel 2 2 3 6 2 2 2" xfId="17683" xr:uid="{00000000-0005-0000-0000-000023000000}"/>
    <cellStyle name="Calc cel 2 2 3 6 2 3" xfId="11475" xr:uid="{00000000-0005-0000-0000-000023000000}"/>
    <cellStyle name="Calc cel 2 2 3 6 3" xfId="2767" xr:uid="{00000000-0005-0000-0000-000023000000}"/>
    <cellStyle name="Calc cel 2 2 3 6 3 2" xfId="8337" xr:uid="{00000000-0005-0000-0000-000023000000}"/>
    <cellStyle name="Calc cel 2 2 3 6 3 2 2" xfId="18882" xr:uid="{00000000-0005-0000-0000-000023000000}"/>
    <cellStyle name="Calc cel 2 2 3 6 3 3" xfId="14214" xr:uid="{00000000-0005-0000-0000-000023000000}"/>
    <cellStyle name="Calc cel 2 2 3 6 4" xfId="4181" xr:uid="{00000000-0005-0000-0000-000023000000}"/>
    <cellStyle name="Calc cel 2 2 3 6 4 2" xfId="9702" xr:uid="{00000000-0005-0000-0000-000023000000}"/>
    <cellStyle name="Calc cel 2 2 3 6 4 2 2" xfId="20256" xr:uid="{00000000-0005-0000-0000-000023000000}"/>
    <cellStyle name="Calc cel 2 2 3 6 4 3" xfId="11041" xr:uid="{00000000-0005-0000-0000-000023000000}"/>
    <cellStyle name="Calc cel 2 2 3 6 5" xfId="6300" xr:uid="{00000000-0005-0000-0000-000023000000}"/>
    <cellStyle name="Calc cel 2 2 3 6 5 2" xfId="16845" xr:uid="{00000000-0005-0000-0000-000023000000}"/>
    <cellStyle name="Calc cel 2 2 3 6 6" xfId="5586" xr:uid="{00000000-0005-0000-0000-000023000000}"/>
    <cellStyle name="Calc cel 2 2 3 6 6 2" xfId="13134" xr:uid="{00000000-0005-0000-0000-000023000000}"/>
    <cellStyle name="Calc cel 2 2 3 6 7" xfId="12849" xr:uid="{00000000-0005-0000-0000-000023000000}"/>
    <cellStyle name="Calc cel 2 2 3 7" xfId="1259" xr:uid="{00000000-0005-0000-0000-000023000000}"/>
    <cellStyle name="Calc cel 2 2 3 7 2" xfId="2500" xr:uid="{00000000-0005-0000-0000-000023000000}"/>
    <cellStyle name="Calc cel 2 2 3 7 2 2" xfId="8070" xr:uid="{00000000-0005-0000-0000-000023000000}"/>
    <cellStyle name="Calc cel 2 2 3 7 2 2 2" xfId="18615" xr:uid="{00000000-0005-0000-0000-000023000000}"/>
    <cellStyle name="Calc cel 2 2 3 7 2 3" xfId="15086" xr:uid="{00000000-0005-0000-0000-000023000000}"/>
    <cellStyle name="Calc cel 2 2 3 7 3" xfId="3923" xr:uid="{00000000-0005-0000-0000-000023000000}"/>
    <cellStyle name="Calc cel 2 2 3 7 3 2" xfId="9467" xr:uid="{00000000-0005-0000-0000-000023000000}"/>
    <cellStyle name="Calc cel 2 2 3 7 3 2 2" xfId="20020" xr:uid="{00000000-0005-0000-0000-000023000000}"/>
    <cellStyle name="Calc cel 2 2 3 7 3 3" xfId="12023" xr:uid="{00000000-0005-0000-0000-000023000000}"/>
    <cellStyle name="Calc cel 2 2 3 7 4" xfId="6906" xr:uid="{00000000-0005-0000-0000-000023000000}"/>
    <cellStyle name="Calc cel 2 2 3 7 4 2" xfId="17451" xr:uid="{00000000-0005-0000-0000-000023000000}"/>
    <cellStyle name="Calc cel 2 2 3 7 5" xfId="5351" xr:uid="{00000000-0005-0000-0000-000023000000}"/>
    <cellStyle name="Calc cel 2 2 3 7 5 2" xfId="16052" xr:uid="{00000000-0005-0000-0000-000023000000}"/>
    <cellStyle name="Calc cel 2 2 3 7 6" xfId="12909" xr:uid="{00000000-0005-0000-0000-000023000000}"/>
    <cellStyle name="Calc cel 2 2 3 8" xfId="1172" xr:uid="{00000000-0005-0000-0000-000023000000}"/>
    <cellStyle name="Calc cel 2 2 3 8 2" xfId="2415" xr:uid="{00000000-0005-0000-0000-000023000000}"/>
    <cellStyle name="Calc cel 2 2 3 8 2 2" xfId="7985" xr:uid="{00000000-0005-0000-0000-000023000000}"/>
    <cellStyle name="Calc cel 2 2 3 8 2 2 2" xfId="18530" xr:uid="{00000000-0005-0000-0000-000023000000}"/>
    <cellStyle name="Calc cel 2 2 3 8 2 3" xfId="15232" xr:uid="{00000000-0005-0000-0000-000023000000}"/>
    <cellStyle name="Calc cel 2 2 3 8 3" xfId="3840" xr:uid="{00000000-0005-0000-0000-000023000000}"/>
    <cellStyle name="Calc cel 2 2 3 8 3 2" xfId="9391" xr:uid="{00000000-0005-0000-0000-000023000000}"/>
    <cellStyle name="Calc cel 2 2 3 8 3 2 2" xfId="19944" xr:uid="{00000000-0005-0000-0000-000023000000}"/>
    <cellStyle name="Calc cel 2 2 3 8 3 3" xfId="12483" xr:uid="{00000000-0005-0000-0000-000023000000}"/>
    <cellStyle name="Calc cel 2 2 3 8 4" xfId="6828" xr:uid="{00000000-0005-0000-0000-000023000000}"/>
    <cellStyle name="Calc cel 2 2 3 8 4 2" xfId="17373" xr:uid="{00000000-0005-0000-0000-000023000000}"/>
    <cellStyle name="Calc cel 2 2 3 8 5" xfId="5275" xr:uid="{00000000-0005-0000-0000-000023000000}"/>
    <cellStyle name="Calc cel 2 2 3 8 5 2" xfId="12674" xr:uid="{00000000-0005-0000-0000-000023000000}"/>
    <cellStyle name="Calc cel 2 2 3 8 6" xfId="10316" xr:uid="{00000000-0005-0000-0000-000023000000}"/>
    <cellStyle name="Calc cel 2 2 3 9" xfId="902" xr:uid="{00000000-0005-0000-0000-000023000000}"/>
    <cellStyle name="Calc cel 2 2 3 9 2" xfId="3361" xr:uid="{00000000-0005-0000-0000-000023000000}"/>
    <cellStyle name="Calc cel 2 2 3 9 2 2" xfId="8929" xr:uid="{00000000-0005-0000-0000-000023000000}"/>
    <cellStyle name="Calc cel 2 2 3 9 2 2 2" xfId="19473" xr:uid="{00000000-0005-0000-0000-000023000000}"/>
    <cellStyle name="Calc cel 2 2 3 9 2 3" xfId="13815" xr:uid="{00000000-0005-0000-0000-000023000000}"/>
    <cellStyle name="Calc cel 2 2 3 9 3" xfId="6562" xr:uid="{00000000-0005-0000-0000-000023000000}"/>
    <cellStyle name="Calc cel 2 2 3 9 3 2" xfId="17107" xr:uid="{00000000-0005-0000-0000-000023000000}"/>
    <cellStyle name="Calc cel 2 2 3 9 4" xfId="4794" xr:uid="{00000000-0005-0000-0000-000023000000}"/>
    <cellStyle name="Calc cel 2 2 3 9 4 2" xfId="16075" xr:uid="{00000000-0005-0000-0000-000023000000}"/>
    <cellStyle name="Calc cel 2 2 3 9 5" xfId="12294" xr:uid="{00000000-0005-0000-0000-000023000000}"/>
    <cellStyle name="Calc cel 2 2 4" xfId="355" xr:uid="{00000000-0005-0000-0000-000023000000}"/>
    <cellStyle name="Calc cel 2 2 4 10" xfId="10368" xr:uid="{00000000-0005-0000-0000-000023000000}"/>
    <cellStyle name="Calc cel 2 2 4 2" xfId="1227" xr:uid="{00000000-0005-0000-0000-000023000000}"/>
    <cellStyle name="Calc cel 2 2 4 2 2" xfId="1834" xr:uid="{00000000-0005-0000-0000-000023000000}"/>
    <cellStyle name="Calc cel 2 2 4 2 2 2" xfId="3073" xr:uid="{00000000-0005-0000-0000-000023000000}"/>
    <cellStyle name="Calc cel 2 2 4 2 2 2 2" xfId="8643" xr:uid="{00000000-0005-0000-0000-000023000000}"/>
    <cellStyle name="Calc cel 2 2 4 2 2 2 2 2" xfId="19188" xr:uid="{00000000-0005-0000-0000-000023000000}"/>
    <cellStyle name="Calc cel 2 2 4 2 2 2 3" xfId="15360" xr:uid="{00000000-0005-0000-0000-000023000000}"/>
    <cellStyle name="Calc cel 2 2 4 2 2 3" xfId="4485" xr:uid="{00000000-0005-0000-0000-000023000000}"/>
    <cellStyle name="Calc cel 2 2 4 2 2 3 2" xfId="9990" xr:uid="{00000000-0005-0000-0000-000023000000}"/>
    <cellStyle name="Calc cel 2 2 4 2 2 3 2 2" xfId="20546" xr:uid="{00000000-0005-0000-0000-000023000000}"/>
    <cellStyle name="Calc cel 2 2 4 2 2 3 3" xfId="11207" xr:uid="{00000000-0005-0000-0000-000023000000}"/>
    <cellStyle name="Calc cel 2 2 4 2 2 4" xfId="7429" xr:uid="{00000000-0005-0000-0000-000023000000}"/>
    <cellStyle name="Calc cel 2 2 4 2 2 4 2" xfId="17974" xr:uid="{00000000-0005-0000-0000-000023000000}"/>
    <cellStyle name="Calc cel 2 2 4 2 2 5" xfId="5874" xr:uid="{00000000-0005-0000-0000-000023000000}"/>
    <cellStyle name="Calc cel 2 2 4 2 2 5 2" xfId="16397" xr:uid="{00000000-0005-0000-0000-000023000000}"/>
    <cellStyle name="Calc cel 2 2 4 2 2 6" xfId="10606" xr:uid="{00000000-0005-0000-0000-000023000000}"/>
    <cellStyle name="Calc cel 2 2 4 2 3" xfId="2469" xr:uid="{00000000-0005-0000-0000-000023000000}"/>
    <cellStyle name="Calc cel 2 2 4 2 3 2" xfId="3893" xr:uid="{00000000-0005-0000-0000-000023000000}"/>
    <cellStyle name="Calc cel 2 2 4 2 3 2 2" xfId="9440" xr:uid="{00000000-0005-0000-0000-000023000000}"/>
    <cellStyle name="Calc cel 2 2 4 2 3 2 2 2" xfId="19993" xr:uid="{00000000-0005-0000-0000-000023000000}"/>
    <cellStyle name="Calc cel 2 2 4 2 3 2 3" xfId="12678" xr:uid="{00000000-0005-0000-0000-000023000000}"/>
    <cellStyle name="Calc cel 2 2 4 2 3 3" xfId="8039" xr:uid="{00000000-0005-0000-0000-000023000000}"/>
    <cellStyle name="Calc cel 2 2 4 2 3 3 2" xfId="18584" xr:uid="{00000000-0005-0000-0000-000023000000}"/>
    <cellStyle name="Calc cel 2 2 4 2 3 4" xfId="5324" xr:uid="{00000000-0005-0000-0000-000023000000}"/>
    <cellStyle name="Calc cel 2 2 4 2 3 4 2" xfId="11115" xr:uid="{00000000-0005-0000-0000-000023000000}"/>
    <cellStyle name="Calc cel 2 2 4 2 3 5" xfId="10795" xr:uid="{00000000-0005-0000-0000-000023000000}"/>
    <cellStyle name="Calc cel 2 2 4 2 4" xfId="3531" xr:uid="{00000000-0005-0000-0000-000023000000}"/>
    <cellStyle name="Calc cel 2 2 4 2 4 2" xfId="9095" xr:uid="{00000000-0005-0000-0000-000023000000}"/>
    <cellStyle name="Calc cel 2 2 4 2 4 2 2" xfId="19641" xr:uid="{00000000-0005-0000-0000-000023000000}"/>
    <cellStyle name="Calc cel 2 2 4 2 4 3" xfId="12433" xr:uid="{00000000-0005-0000-0000-000023000000}"/>
    <cellStyle name="Calc cel 2 2 4 2 5" xfId="4978" xr:uid="{00000000-0005-0000-0000-000023000000}"/>
    <cellStyle name="Calc cel 2 2 4 2 5 2" xfId="14356" xr:uid="{00000000-0005-0000-0000-000023000000}"/>
    <cellStyle name="Calc cel 2 2 4 2 6" xfId="10440" xr:uid="{00000000-0005-0000-0000-000023000000}"/>
    <cellStyle name="Calc cel 2 2 4 3" xfId="1454" xr:uid="{00000000-0005-0000-0000-000023000000}"/>
    <cellStyle name="Calc cel 2 2 4 3 2" xfId="2695" xr:uid="{00000000-0005-0000-0000-000023000000}"/>
    <cellStyle name="Calc cel 2 2 4 3 2 2" xfId="8265" xr:uid="{00000000-0005-0000-0000-000023000000}"/>
    <cellStyle name="Calc cel 2 2 4 3 2 2 2" xfId="18810" xr:uid="{00000000-0005-0000-0000-000023000000}"/>
    <cellStyle name="Calc cel 2 2 4 3 2 3" xfId="15665" xr:uid="{00000000-0005-0000-0000-000023000000}"/>
    <cellStyle name="Calc cel 2 2 4 3 3" xfId="4113" xr:uid="{00000000-0005-0000-0000-000023000000}"/>
    <cellStyle name="Calc cel 2 2 4 3 3 2" xfId="9643" xr:uid="{00000000-0005-0000-0000-000023000000}"/>
    <cellStyle name="Calc cel 2 2 4 3 3 2 2" xfId="20196" xr:uid="{00000000-0005-0000-0000-000023000000}"/>
    <cellStyle name="Calc cel 2 2 4 3 3 3" xfId="12353" xr:uid="{00000000-0005-0000-0000-000023000000}"/>
    <cellStyle name="Calc cel 2 2 4 3 4" xfId="7085" xr:uid="{00000000-0005-0000-0000-000023000000}"/>
    <cellStyle name="Calc cel 2 2 4 3 4 2" xfId="17630" xr:uid="{00000000-0005-0000-0000-000023000000}"/>
    <cellStyle name="Calc cel 2 2 4 3 5" xfId="5527" xr:uid="{00000000-0005-0000-0000-000023000000}"/>
    <cellStyle name="Calc cel 2 2 4 3 5 2" xfId="11559" xr:uid="{00000000-0005-0000-0000-000023000000}"/>
    <cellStyle name="Calc cel 2 2 4 3 6" xfId="13835" xr:uid="{00000000-0005-0000-0000-000023000000}"/>
    <cellStyle name="Calc cel 2 2 4 4" xfId="1283" xr:uid="{00000000-0005-0000-0000-000023000000}"/>
    <cellStyle name="Calc cel 2 2 4 4 2" xfId="2524" xr:uid="{00000000-0005-0000-0000-000023000000}"/>
    <cellStyle name="Calc cel 2 2 4 4 2 2" xfId="8094" xr:uid="{00000000-0005-0000-0000-000023000000}"/>
    <cellStyle name="Calc cel 2 2 4 4 2 2 2" xfId="18639" xr:uid="{00000000-0005-0000-0000-000023000000}"/>
    <cellStyle name="Calc cel 2 2 4 4 2 3" xfId="13104" xr:uid="{00000000-0005-0000-0000-000023000000}"/>
    <cellStyle name="Calc cel 2 2 4 4 3" xfId="3945" xr:uid="{00000000-0005-0000-0000-000023000000}"/>
    <cellStyle name="Calc cel 2 2 4 4 3 2" xfId="9486" xr:uid="{00000000-0005-0000-0000-000023000000}"/>
    <cellStyle name="Calc cel 2 2 4 4 3 2 2" xfId="20039" xr:uid="{00000000-0005-0000-0000-000023000000}"/>
    <cellStyle name="Calc cel 2 2 4 4 3 3" xfId="10925" xr:uid="{00000000-0005-0000-0000-000023000000}"/>
    <cellStyle name="Calc cel 2 2 4 4 4" xfId="6926" xr:uid="{00000000-0005-0000-0000-000023000000}"/>
    <cellStyle name="Calc cel 2 2 4 4 4 2" xfId="17471" xr:uid="{00000000-0005-0000-0000-000023000000}"/>
    <cellStyle name="Calc cel 2 2 4 4 5" xfId="5370" xr:uid="{00000000-0005-0000-0000-000023000000}"/>
    <cellStyle name="Calc cel 2 2 4 4 5 2" xfId="11134" xr:uid="{00000000-0005-0000-0000-000023000000}"/>
    <cellStyle name="Calc cel 2 2 4 4 6" xfId="11665" xr:uid="{00000000-0005-0000-0000-000023000000}"/>
    <cellStyle name="Calc cel 2 2 4 5" xfId="465" xr:uid="{00000000-0005-0000-0000-000023000000}"/>
    <cellStyle name="Calc cel 2 2 4 5 2" xfId="3488" xr:uid="{00000000-0005-0000-0000-000023000000}"/>
    <cellStyle name="Calc cel 2 2 4 5 2 2" xfId="9052" xr:uid="{00000000-0005-0000-0000-000023000000}"/>
    <cellStyle name="Calc cel 2 2 4 5 2 2 2" xfId="19598" xr:uid="{00000000-0005-0000-0000-000023000000}"/>
    <cellStyle name="Calc cel 2 2 4 5 2 3" xfId="13673" xr:uid="{00000000-0005-0000-0000-000023000000}"/>
    <cellStyle name="Calc cel 2 2 4 5 3" xfId="6204" xr:uid="{00000000-0005-0000-0000-000023000000}"/>
    <cellStyle name="Calc cel 2 2 4 5 3 2" xfId="16750" xr:uid="{00000000-0005-0000-0000-000023000000}"/>
    <cellStyle name="Calc cel 2 2 4 5 4" xfId="4935" xr:uid="{00000000-0005-0000-0000-000023000000}"/>
    <cellStyle name="Calc cel 2 2 4 5 4 2" xfId="14450" xr:uid="{00000000-0005-0000-0000-000023000000}"/>
    <cellStyle name="Calc cel 2 2 4 5 5" xfId="10721" xr:uid="{00000000-0005-0000-0000-000023000000}"/>
    <cellStyle name="Calc cel 2 2 4 6" xfId="2095" xr:uid="{00000000-0005-0000-0000-000023000000}"/>
    <cellStyle name="Calc cel 2 2 4 6 2" xfId="7665" xr:uid="{00000000-0005-0000-0000-000023000000}"/>
    <cellStyle name="Calc cel 2 2 4 6 2 2" xfId="18210" xr:uid="{00000000-0005-0000-0000-000023000000}"/>
    <cellStyle name="Calc cel 2 2 4 6 3" xfId="13983" xr:uid="{00000000-0005-0000-0000-000023000000}"/>
    <cellStyle name="Calc cel 2 2 4 7" xfId="436" xr:uid="{00000000-0005-0000-0000-000023000000}"/>
    <cellStyle name="Calc cel 2 2 4 7 2" xfId="6181" xr:uid="{00000000-0005-0000-0000-000023000000}"/>
    <cellStyle name="Calc cel 2 2 4 7 2 2" xfId="16726" xr:uid="{00000000-0005-0000-0000-000023000000}"/>
    <cellStyle name="Calc cel 2 2 4 7 3" xfId="12426" xr:uid="{00000000-0005-0000-0000-000023000000}"/>
    <cellStyle name="Calc cel 2 2 4 8" xfId="4885" xr:uid="{00000000-0005-0000-0000-000023000000}"/>
    <cellStyle name="Calc cel 2 2 4 8 2" xfId="15241" xr:uid="{00000000-0005-0000-0000-000023000000}"/>
    <cellStyle name="Calc cel 2 2 4 9" xfId="14871" xr:uid="{00000000-0005-0000-0000-000023000000}"/>
    <cellStyle name="Calc cel 2 2 4 9 2" xfId="12854" xr:uid="{00000000-0005-0000-0000-000023000000}"/>
    <cellStyle name="Calc cel 2 2 5" xfId="737" xr:uid="{00000000-0005-0000-0000-000023000000}"/>
    <cellStyle name="Calc cel 2 2 5 2" xfId="1963" xr:uid="{00000000-0005-0000-0000-000023000000}"/>
    <cellStyle name="Calc cel 2 2 5 2 2" xfId="3202" xr:uid="{00000000-0005-0000-0000-000023000000}"/>
    <cellStyle name="Calc cel 2 2 5 2 2 2" xfId="8772" xr:uid="{00000000-0005-0000-0000-000023000000}"/>
    <cellStyle name="Calc cel 2 2 5 2 2 2 2" xfId="19317" xr:uid="{00000000-0005-0000-0000-000023000000}"/>
    <cellStyle name="Calc cel 2 2 5 2 2 3" xfId="15036" xr:uid="{00000000-0005-0000-0000-000023000000}"/>
    <cellStyle name="Calc cel 2 2 5 2 3" xfId="4614" xr:uid="{00000000-0005-0000-0000-000023000000}"/>
    <cellStyle name="Calc cel 2 2 5 2 3 2" xfId="10111" xr:uid="{00000000-0005-0000-0000-000023000000}"/>
    <cellStyle name="Calc cel 2 2 5 2 3 2 2" xfId="20666" xr:uid="{00000000-0005-0000-0000-000023000000}"/>
    <cellStyle name="Calc cel 2 2 5 2 3 3" xfId="10844" xr:uid="{00000000-0005-0000-0000-000023000000}"/>
    <cellStyle name="Calc cel 2 2 5 2 4" xfId="7538" xr:uid="{00000000-0005-0000-0000-000023000000}"/>
    <cellStyle name="Calc cel 2 2 5 2 4 2" xfId="18083" xr:uid="{00000000-0005-0000-0000-000023000000}"/>
    <cellStyle name="Calc cel 2 2 5 2 5" xfId="5995" xr:uid="{00000000-0005-0000-0000-000023000000}"/>
    <cellStyle name="Calc cel 2 2 5 2 5 2" xfId="16517" xr:uid="{00000000-0005-0000-0000-000023000000}"/>
    <cellStyle name="Calc cel 2 2 5 2 6" xfId="15433" xr:uid="{00000000-0005-0000-0000-000023000000}"/>
    <cellStyle name="Calc cel 2 2 5 3" xfId="1320" xr:uid="{00000000-0005-0000-0000-000023000000}"/>
    <cellStyle name="Calc cel 2 2 5 3 2" xfId="2561" xr:uid="{00000000-0005-0000-0000-000023000000}"/>
    <cellStyle name="Calc cel 2 2 5 3 2 2" xfId="8131" xr:uid="{00000000-0005-0000-0000-000023000000}"/>
    <cellStyle name="Calc cel 2 2 5 3 2 2 2" xfId="18676" xr:uid="{00000000-0005-0000-0000-000023000000}"/>
    <cellStyle name="Calc cel 2 2 5 3 2 3" xfId="15456" xr:uid="{00000000-0005-0000-0000-000023000000}"/>
    <cellStyle name="Calc cel 2 2 5 3 3" xfId="3981" xr:uid="{00000000-0005-0000-0000-000023000000}"/>
    <cellStyle name="Calc cel 2 2 5 3 3 2" xfId="9519" xr:uid="{00000000-0005-0000-0000-000023000000}"/>
    <cellStyle name="Calc cel 2 2 5 3 3 2 2" xfId="20072" xr:uid="{00000000-0005-0000-0000-000023000000}"/>
    <cellStyle name="Calc cel 2 2 5 3 3 3" xfId="12050" xr:uid="{00000000-0005-0000-0000-000023000000}"/>
    <cellStyle name="Calc cel 2 2 5 3 4" xfId="6961" xr:uid="{00000000-0005-0000-0000-000023000000}"/>
    <cellStyle name="Calc cel 2 2 5 3 4 2" xfId="17506" xr:uid="{00000000-0005-0000-0000-000023000000}"/>
    <cellStyle name="Calc cel 2 2 5 3 5" xfId="5403" xr:uid="{00000000-0005-0000-0000-000023000000}"/>
    <cellStyle name="Calc cel 2 2 5 3 5 2" xfId="15902" xr:uid="{00000000-0005-0000-0000-000023000000}"/>
    <cellStyle name="Calc cel 2 2 5 3 6" xfId="13519" xr:uid="{00000000-0005-0000-0000-000023000000}"/>
    <cellStyle name="Calc cel 2 2 5 4" xfId="1037" xr:uid="{00000000-0005-0000-0000-000023000000}"/>
    <cellStyle name="Calc cel 2 2 5 4 2" xfId="3705" xr:uid="{00000000-0005-0000-0000-000023000000}"/>
    <cellStyle name="Calc cel 2 2 5 4 2 2" xfId="9262" xr:uid="{00000000-0005-0000-0000-000023000000}"/>
    <cellStyle name="Calc cel 2 2 5 4 2 2 2" xfId="19811" xr:uid="{00000000-0005-0000-0000-000023000000}"/>
    <cellStyle name="Calc cel 2 2 5 4 2 3" xfId="14011" xr:uid="{00000000-0005-0000-0000-000023000000}"/>
    <cellStyle name="Calc cel 2 2 5 4 3" xfId="6695" xr:uid="{00000000-0005-0000-0000-000023000000}"/>
    <cellStyle name="Calc cel 2 2 5 4 3 2" xfId="17240" xr:uid="{00000000-0005-0000-0000-000023000000}"/>
    <cellStyle name="Calc cel 2 2 5 4 4" xfId="5146" xr:uid="{00000000-0005-0000-0000-000023000000}"/>
    <cellStyle name="Calc cel 2 2 5 4 4 2" xfId="15735" xr:uid="{00000000-0005-0000-0000-000023000000}"/>
    <cellStyle name="Calc cel 2 2 5 4 5" xfId="10717" xr:uid="{00000000-0005-0000-0000-000023000000}"/>
    <cellStyle name="Calc cel 2 2 5 5" xfId="2280" xr:uid="{00000000-0005-0000-0000-000023000000}"/>
    <cellStyle name="Calc cel 2 2 5 5 2" xfId="7850" xr:uid="{00000000-0005-0000-0000-000023000000}"/>
    <cellStyle name="Calc cel 2 2 5 5 2 2" xfId="18395" xr:uid="{00000000-0005-0000-0000-000023000000}"/>
    <cellStyle name="Calc cel 2 2 5 5 3" xfId="13608" xr:uid="{00000000-0005-0000-0000-000023000000}"/>
    <cellStyle name="Calc cel 2 2 5 6" xfId="3477" xr:uid="{00000000-0005-0000-0000-000023000000}"/>
    <cellStyle name="Calc cel 2 2 5 6 2" xfId="9041" xr:uid="{00000000-0005-0000-0000-000023000000}"/>
    <cellStyle name="Calc cel 2 2 5 6 2 2" xfId="19587" xr:uid="{00000000-0005-0000-0000-000023000000}"/>
    <cellStyle name="Calc cel 2 2 5 6 3" xfId="15759" xr:uid="{00000000-0005-0000-0000-000023000000}"/>
    <cellStyle name="Calc cel 2 2 5 7" xfId="4924" xr:uid="{00000000-0005-0000-0000-000023000000}"/>
    <cellStyle name="Calc cel 2 2 5 7 2" xfId="13705" xr:uid="{00000000-0005-0000-0000-000023000000}"/>
    <cellStyle name="Calc cel 2 2 5 8" xfId="14880" xr:uid="{00000000-0005-0000-0000-000023000000}"/>
    <cellStyle name="Calc cel 2 2 5 8 2" xfId="12131" xr:uid="{00000000-0005-0000-0000-000023000000}"/>
    <cellStyle name="Calc cel 2 2 5 9" xfId="10757" xr:uid="{00000000-0005-0000-0000-000023000000}"/>
    <cellStyle name="Calc cel 2 2 6" xfId="800" xr:uid="{00000000-0005-0000-0000-000023000000}"/>
    <cellStyle name="Calc cel 2 2 6 2" xfId="2026" xr:uid="{00000000-0005-0000-0000-000023000000}"/>
    <cellStyle name="Calc cel 2 2 6 2 2" xfId="3265" xr:uid="{00000000-0005-0000-0000-000023000000}"/>
    <cellStyle name="Calc cel 2 2 6 2 2 2" xfId="8835" xr:uid="{00000000-0005-0000-0000-000023000000}"/>
    <cellStyle name="Calc cel 2 2 6 2 2 2 2" xfId="19380" xr:uid="{00000000-0005-0000-0000-000023000000}"/>
    <cellStyle name="Calc cel 2 2 6 2 2 3" xfId="13045" xr:uid="{00000000-0005-0000-0000-000023000000}"/>
    <cellStyle name="Calc cel 2 2 6 2 3" xfId="4677" xr:uid="{00000000-0005-0000-0000-000023000000}"/>
    <cellStyle name="Calc cel 2 2 6 2 3 2" xfId="10170" xr:uid="{00000000-0005-0000-0000-000023000000}"/>
    <cellStyle name="Calc cel 2 2 6 2 3 2 2" xfId="20725" xr:uid="{00000000-0005-0000-0000-000023000000}"/>
    <cellStyle name="Calc cel 2 2 6 2 3 3" xfId="14042" xr:uid="{00000000-0005-0000-0000-000023000000}"/>
    <cellStyle name="Calc cel 2 2 6 2 4" xfId="7597" xr:uid="{00000000-0005-0000-0000-000023000000}"/>
    <cellStyle name="Calc cel 2 2 6 2 4 2" xfId="18142" xr:uid="{00000000-0005-0000-0000-000023000000}"/>
    <cellStyle name="Calc cel 2 2 6 2 5" xfId="6054" xr:uid="{00000000-0005-0000-0000-000023000000}"/>
    <cellStyle name="Calc cel 2 2 6 2 5 2" xfId="16576" xr:uid="{00000000-0005-0000-0000-000023000000}"/>
    <cellStyle name="Calc cel 2 2 6 2 6" xfId="10511" xr:uid="{00000000-0005-0000-0000-000023000000}"/>
    <cellStyle name="Calc cel 2 2 6 3" xfId="1708" xr:uid="{00000000-0005-0000-0000-000023000000}"/>
    <cellStyle name="Calc cel 2 2 6 3 2" xfId="2948" xr:uid="{00000000-0005-0000-0000-000023000000}"/>
    <cellStyle name="Calc cel 2 2 6 3 2 2" xfId="8518" xr:uid="{00000000-0005-0000-0000-000023000000}"/>
    <cellStyle name="Calc cel 2 2 6 3 2 2 2" xfId="19063" xr:uid="{00000000-0005-0000-0000-000023000000}"/>
    <cellStyle name="Calc cel 2 2 6 3 2 3" xfId="13604" xr:uid="{00000000-0005-0000-0000-000023000000}"/>
    <cellStyle name="Calc cel 2 2 6 3 3" xfId="4361" xr:uid="{00000000-0005-0000-0000-000023000000}"/>
    <cellStyle name="Calc cel 2 2 6 3 3 2" xfId="9873" xr:uid="{00000000-0005-0000-0000-000023000000}"/>
    <cellStyle name="Calc cel 2 2 6 3 3 2 2" xfId="20429" xr:uid="{00000000-0005-0000-0000-000023000000}"/>
    <cellStyle name="Calc cel 2 2 6 3 3 3" xfId="13111" xr:uid="{00000000-0005-0000-0000-000023000000}"/>
    <cellStyle name="Calc cel 2 2 6 3 4" xfId="7313" xr:uid="{00000000-0005-0000-0000-000023000000}"/>
    <cellStyle name="Calc cel 2 2 6 3 4 2" xfId="17858" xr:uid="{00000000-0005-0000-0000-000023000000}"/>
    <cellStyle name="Calc cel 2 2 6 3 5" xfId="5757" xr:uid="{00000000-0005-0000-0000-000023000000}"/>
    <cellStyle name="Calc cel 2 2 6 3 5 2" xfId="16280" xr:uid="{00000000-0005-0000-0000-000023000000}"/>
    <cellStyle name="Calc cel 2 2 6 3 6" xfId="14764" xr:uid="{00000000-0005-0000-0000-000023000000}"/>
    <cellStyle name="Calc cel 2 2 6 4" xfId="1100" xr:uid="{00000000-0005-0000-0000-000023000000}"/>
    <cellStyle name="Calc cel 2 2 6 4 2" xfId="6757" xr:uid="{00000000-0005-0000-0000-000023000000}"/>
    <cellStyle name="Calc cel 2 2 6 4 2 2" xfId="17302" xr:uid="{00000000-0005-0000-0000-000023000000}"/>
    <cellStyle name="Calc cel 2 2 6 4 3" xfId="13798" xr:uid="{00000000-0005-0000-0000-000023000000}"/>
    <cellStyle name="Calc cel 2 2 6 5" xfId="2343" xr:uid="{00000000-0005-0000-0000-000023000000}"/>
    <cellStyle name="Calc cel 2 2 6 5 2" xfId="7913" xr:uid="{00000000-0005-0000-0000-000023000000}"/>
    <cellStyle name="Calc cel 2 2 6 5 2 2" xfId="18458" xr:uid="{00000000-0005-0000-0000-000023000000}"/>
    <cellStyle name="Calc cel 2 2 6 5 3" xfId="11441" xr:uid="{00000000-0005-0000-0000-000023000000}"/>
    <cellStyle name="Calc cel 2 2 6 6" xfId="3768" xr:uid="{00000000-0005-0000-0000-000023000000}"/>
    <cellStyle name="Calc cel 2 2 6 6 2" xfId="9321" xr:uid="{00000000-0005-0000-0000-000023000000}"/>
    <cellStyle name="Calc cel 2 2 6 6 2 2" xfId="19873" xr:uid="{00000000-0005-0000-0000-000023000000}"/>
    <cellStyle name="Calc cel 2 2 6 6 3" xfId="10936" xr:uid="{00000000-0005-0000-0000-000023000000}"/>
    <cellStyle name="Calc cel 2 2 6 7" xfId="6461" xr:uid="{00000000-0005-0000-0000-000023000000}"/>
    <cellStyle name="Calc cel 2 2 6 7 2" xfId="15169" xr:uid="{00000000-0005-0000-0000-000023000000}"/>
    <cellStyle name="Calc cel 2 2 6 7 2 2" xfId="17006" xr:uid="{00000000-0005-0000-0000-000023000000}"/>
    <cellStyle name="Calc cel 2 2 6 7 3" xfId="16007" xr:uid="{00000000-0005-0000-0000-000023000000}"/>
    <cellStyle name="Calc cel 2 2 6 8" xfId="5205" xr:uid="{00000000-0005-0000-0000-000023000000}"/>
    <cellStyle name="Calc cel 2 2 6 8 2" xfId="12384" xr:uid="{00000000-0005-0000-0000-000023000000}"/>
    <cellStyle name="Calc cel 2 2 6 9" xfId="14234" xr:uid="{00000000-0005-0000-0000-000023000000}"/>
    <cellStyle name="Calc cel 2 2 7" xfId="467" xr:uid="{00000000-0005-0000-0000-000023000000}"/>
    <cellStyle name="Calc cel 2 2 7 2" xfId="1202" xr:uid="{00000000-0005-0000-0000-000023000000}"/>
    <cellStyle name="Calc cel 2 2 7 2 2" xfId="2444" xr:uid="{00000000-0005-0000-0000-000023000000}"/>
    <cellStyle name="Calc cel 2 2 7 2 2 2" xfId="8014" xr:uid="{00000000-0005-0000-0000-000023000000}"/>
    <cellStyle name="Calc cel 2 2 7 2 2 2 2" xfId="18559" xr:uid="{00000000-0005-0000-0000-000023000000}"/>
    <cellStyle name="Calc cel 2 2 7 2 2 3" xfId="13963" xr:uid="{00000000-0005-0000-0000-000023000000}"/>
    <cellStyle name="Calc cel 2 2 7 2 3" xfId="3868" xr:uid="{00000000-0005-0000-0000-000023000000}"/>
    <cellStyle name="Calc cel 2 2 7 2 3 2" xfId="9418" xr:uid="{00000000-0005-0000-0000-000023000000}"/>
    <cellStyle name="Calc cel 2 2 7 2 3 2 2" xfId="19971" xr:uid="{00000000-0005-0000-0000-000023000000}"/>
    <cellStyle name="Calc cel 2 2 7 2 3 3" xfId="11595" xr:uid="{00000000-0005-0000-0000-000023000000}"/>
    <cellStyle name="Calc cel 2 2 7 2 4" xfId="6856" xr:uid="{00000000-0005-0000-0000-000023000000}"/>
    <cellStyle name="Calc cel 2 2 7 2 4 2" xfId="17401" xr:uid="{00000000-0005-0000-0000-000023000000}"/>
    <cellStyle name="Calc cel 2 2 7 2 5" xfId="5302" xr:uid="{00000000-0005-0000-0000-000023000000}"/>
    <cellStyle name="Calc cel 2 2 7 2 5 2" xfId="14684" xr:uid="{00000000-0005-0000-0000-000023000000}"/>
    <cellStyle name="Calc cel 2 2 7 2 6" xfId="10276" xr:uid="{00000000-0005-0000-0000-000023000000}"/>
    <cellStyle name="Calc cel 2 2 7 3" xfId="1435" xr:uid="{00000000-0005-0000-0000-000023000000}"/>
    <cellStyle name="Calc cel 2 2 7 3 2" xfId="7068" xr:uid="{00000000-0005-0000-0000-000023000000}"/>
    <cellStyle name="Calc cel 2 2 7 3 2 2" xfId="17613" xr:uid="{00000000-0005-0000-0000-000023000000}"/>
    <cellStyle name="Calc cel 2 2 7 3 3" xfId="12135" xr:uid="{00000000-0005-0000-0000-000023000000}"/>
    <cellStyle name="Calc cel 2 2 7 4" xfId="2676" xr:uid="{00000000-0005-0000-0000-000023000000}"/>
    <cellStyle name="Calc cel 2 2 7 4 2" xfId="8246" xr:uid="{00000000-0005-0000-0000-000023000000}"/>
    <cellStyle name="Calc cel 2 2 7 4 2 2" xfId="18791" xr:uid="{00000000-0005-0000-0000-000023000000}"/>
    <cellStyle name="Calc cel 2 2 7 4 3" xfId="12059" xr:uid="{00000000-0005-0000-0000-000023000000}"/>
    <cellStyle name="Calc cel 2 2 7 5" xfId="4096" xr:uid="{00000000-0005-0000-0000-000023000000}"/>
    <cellStyle name="Calc cel 2 2 7 5 2" xfId="9627" xr:uid="{00000000-0005-0000-0000-000023000000}"/>
    <cellStyle name="Calc cel 2 2 7 5 2 2" xfId="20180" xr:uid="{00000000-0005-0000-0000-000023000000}"/>
    <cellStyle name="Calc cel 2 2 7 5 3" xfId="12111" xr:uid="{00000000-0005-0000-0000-000023000000}"/>
    <cellStyle name="Calc cel 2 2 7 6" xfId="6206" xr:uid="{00000000-0005-0000-0000-000023000000}"/>
    <cellStyle name="Calc cel 2 2 7 6 2" xfId="16752" xr:uid="{00000000-0005-0000-0000-000023000000}"/>
    <cellStyle name="Calc cel 2 2 7 7" xfId="5511" xr:uid="{00000000-0005-0000-0000-000023000000}"/>
    <cellStyle name="Calc cel 2 2 7 7 2" xfId="15368" xr:uid="{00000000-0005-0000-0000-000023000000}"/>
    <cellStyle name="Calc cel 2 2 7 8" xfId="12562" xr:uid="{00000000-0005-0000-0000-000023000000}"/>
    <cellStyle name="Calc cel 2 2 8" xfId="1649" xr:uid="{00000000-0005-0000-0000-000023000000}"/>
    <cellStyle name="Calc cel 2 2 8 2" xfId="2889" xr:uid="{00000000-0005-0000-0000-000023000000}"/>
    <cellStyle name="Calc cel 2 2 8 2 2" xfId="8459" xr:uid="{00000000-0005-0000-0000-000023000000}"/>
    <cellStyle name="Calc cel 2 2 8 2 2 2" xfId="19004" xr:uid="{00000000-0005-0000-0000-000023000000}"/>
    <cellStyle name="Calc cel 2 2 8 2 3" xfId="13212" xr:uid="{00000000-0005-0000-0000-000023000000}"/>
    <cellStyle name="Calc cel 2 2 8 3" xfId="4302" xr:uid="{00000000-0005-0000-0000-000023000000}"/>
    <cellStyle name="Calc cel 2 2 8 3 2" xfId="9818" xr:uid="{00000000-0005-0000-0000-000023000000}"/>
    <cellStyle name="Calc cel 2 2 8 3 2 2" xfId="20374" xr:uid="{00000000-0005-0000-0000-000023000000}"/>
    <cellStyle name="Calc cel 2 2 8 3 3" xfId="11062" xr:uid="{00000000-0005-0000-0000-000023000000}"/>
    <cellStyle name="Calc cel 2 2 8 4" xfId="7257" xr:uid="{00000000-0005-0000-0000-000023000000}"/>
    <cellStyle name="Calc cel 2 2 8 4 2" xfId="17802" xr:uid="{00000000-0005-0000-0000-000023000000}"/>
    <cellStyle name="Calc cel 2 2 8 5" xfId="5702" xr:uid="{00000000-0005-0000-0000-000023000000}"/>
    <cellStyle name="Calc cel 2 2 8 5 2" xfId="16225" xr:uid="{00000000-0005-0000-0000-000023000000}"/>
    <cellStyle name="Calc cel 2 2 8 6" xfId="12668" xr:uid="{00000000-0005-0000-0000-000023000000}"/>
    <cellStyle name="Calc cel 2 2 9" xfId="456" xr:uid="{00000000-0005-0000-0000-000023000000}"/>
    <cellStyle name="Calc cel 2 2 9 2" xfId="3588" xr:uid="{00000000-0005-0000-0000-000023000000}"/>
    <cellStyle name="Calc cel 2 2 9 2 2" xfId="9149" xr:uid="{00000000-0005-0000-0000-000023000000}"/>
    <cellStyle name="Calc cel 2 2 9 2 2 2" xfId="19696" xr:uid="{00000000-0005-0000-0000-000023000000}"/>
    <cellStyle name="Calc cel 2 2 9 2 3" xfId="11404" xr:uid="{00000000-0005-0000-0000-000023000000}"/>
    <cellStyle name="Calc cel 2 2 9 3" xfId="6197" xr:uid="{00000000-0005-0000-0000-000023000000}"/>
    <cellStyle name="Calc cel 2 2 9 3 2" xfId="16743" xr:uid="{00000000-0005-0000-0000-000023000000}"/>
    <cellStyle name="Calc cel 2 2 9 4" xfId="5033" xr:uid="{00000000-0005-0000-0000-000023000000}"/>
    <cellStyle name="Calc cel 2 2 9 4 2" xfId="12930" xr:uid="{00000000-0005-0000-0000-000023000000}"/>
    <cellStyle name="Calc cel 2 2 9 5" xfId="12963" xr:uid="{00000000-0005-0000-0000-000023000000}"/>
    <cellStyle name="Calc cel 2 3" xfId="205" xr:uid="{00000000-0005-0000-0000-000022000000}"/>
    <cellStyle name="Calc cel 2 3 10" xfId="6126" xr:uid="{00000000-0005-0000-0000-000022000000}"/>
    <cellStyle name="Calc cel 2 3 10 2" xfId="14920" xr:uid="{00000000-0005-0000-0000-000022000000}"/>
    <cellStyle name="Calc cel 2 3 10 3" xfId="16648" xr:uid="{00000000-0005-0000-0000-000022000000}"/>
    <cellStyle name="Calc cel 2 3 11" xfId="14832" xr:uid="{00000000-0005-0000-0000-000022000000}"/>
    <cellStyle name="Calc cel 2 3 11 2" xfId="10720" xr:uid="{00000000-0005-0000-0000-000022000000}"/>
    <cellStyle name="Calc cel 2 3 2" xfId="375" xr:uid="{00000000-0005-0000-0000-000022000000}"/>
    <cellStyle name="Calc cel 2 3 2 10" xfId="2214" xr:uid="{00000000-0005-0000-0000-000022000000}"/>
    <cellStyle name="Calc cel 2 3 2 10 2" xfId="7784" xr:uid="{00000000-0005-0000-0000-000022000000}"/>
    <cellStyle name="Calc cel 2 3 2 10 2 2" xfId="18329" xr:uid="{00000000-0005-0000-0000-000022000000}"/>
    <cellStyle name="Calc cel 2 3 2 10 3" xfId="12349" xr:uid="{00000000-0005-0000-0000-000022000000}"/>
    <cellStyle name="Calc cel 2 3 2 11" xfId="575" xr:uid="{00000000-0005-0000-0000-000022000000}"/>
    <cellStyle name="Calc cel 2 3 2 11 2" xfId="6274" xr:uid="{00000000-0005-0000-0000-000022000000}"/>
    <cellStyle name="Calc cel 2 3 2 11 2 2" xfId="16819" xr:uid="{00000000-0005-0000-0000-000022000000}"/>
    <cellStyle name="Calc cel 2 3 2 11 3" xfId="14977" xr:uid="{00000000-0005-0000-0000-000022000000}"/>
    <cellStyle name="Calc cel 2 3 2 12" xfId="3460" xr:uid="{00000000-0005-0000-0000-000022000000}"/>
    <cellStyle name="Calc cel 2 3 2 12 2" xfId="9024" xr:uid="{00000000-0005-0000-0000-000022000000}"/>
    <cellStyle name="Calc cel 2 3 2 12 2 2" xfId="19570" xr:uid="{00000000-0005-0000-0000-000022000000}"/>
    <cellStyle name="Calc cel 2 3 2 13" xfId="4904" xr:uid="{00000000-0005-0000-0000-000022000000}"/>
    <cellStyle name="Calc cel 2 3 2 13 2" xfId="15375" xr:uid="{00000000-0005-0000-0000-000022000000}"/>
    <cellStyle name="Calc cel 2 3 2 14" xfId="13616" xr:uid="{00000000-0005-0000-0000-000022000000}"/>
    <cellStyle name="Calc cel 2 3 2 2" xfId="720" xr:uid="{00000000-0005-0000-0000-000022000000}"/>
    <cellStyle name="Calc cel 2 3 2 2 10" xfId="13385" xr:uid="{00000000-0005-0000-0000-000022000000}"/>
    <cellStyle name="Calc cel 2 3 2 2 2" xfId="1946" xr:uid="{00000000-0005-0000-0000-000022000000}"/>
    <cellStyle name="Calc cel 2 3 2 2 2 2" xfId="3185" xr:uid="{00000000-0005-0000-0000-000022000000}"/>
    <cellStyle name="Calc cel 2 3 2 2 2 2 2" xfId="8755" xr:uid="{00000000-0005-0000-0000-000022000000}"/>
    <cellStyle name="Calc cel 2 3 2 2 2 2 2 2" xfId="19300" xr:uid="{00000000-0005-0000-0000-000022000000}"/>
    <cellStyle name="Calc cel 2 3 2 2 2 2 3" xfId="14646" xr:uid="{00000000-0005-0000-0000-000022000000}"/>
    <cellStyle name="Calc cel 2 3 2 2 2 3" xfId="4597" xr:uid="{00000000-0005-0000-0000-000022000000}"/>
    <cellStyle name="Calc cel 2 3 2 2 2 3 2" xfId="10095" xr:uid="{00000000-0005-0000-0000-000022000000}"/>
    <cellStyle name="Calc cel 2 3 2 2 2 3 2 2" xfId="20650" xr:uid="{00000000-0005-0000-0000-000022000000}"/>
    <cellStyle name="Calc cel 2 3 2 2 2 3 3" xfId="15009" xr:uid="{00000000-0005-0000-0000-000022000000}"/>
    <cellStyle name="Calc cel 2 3 2 2 2 4" xfId="7522" xr:uid="{00000000-0005-0000-0000-000022000000}"/>
    <cellStyle name="Calc cel 2 3 2 2 2 4 2" xfId="18067" xr:uid="{00000000-0005-0000-0000-000022000000}"/>
    <cellStyle name="Calc cel 2 3 2 2 2 5" xfId="5979" xr:uid="{00000000-0005-0000-0000-000022000000}"/>
    <cellStyle name="Calc cel 2 3 2 2 2 5 2" xfId="16501" xr:uid="{00000000-0005-0000-0000-000022000000}"/>
    <cellStyle name="Calc cel 2 3 2 2 2 6" xfId="14205" xr:uid="{00000000-0005-0000-0000-000022000000}"/>
    <cellStyle name="Calc cel 2 3 2 2 3" xfId="1812" xr:uid="{00000000-0005-0000-0000-000022000000}"/>
    <cellStyle name="Calc cel 2 3 2 2 3 2" xfId="3051" xr:uid="{00000000-0005-0000-0000-000022000000}"/>
    <cellStyle name="Calc cel 2 3 2 2 3 2 2" xfId="8621" xr:uid="{00000000-0005-0000-0000-000022000000}"/>
    <cellStyle name="Calc cel 2 3 2 2 3 2 2 2" xfId="19166" xr:uid="{00000000-0005-0000-0000-000022000000}"/>
    <cellStyle name="Calc cel 2 3 2 2 3 2 3" xfId="13061" xr:uid="{00000000-0005-0000-0000-000022000000}"/>
    <cellStyle name="Calc cel 2 3 2 2 3 3" xfId="4463" xr:uid="{00000000-0005-0000-0000-000022000000}"/>
    <cellStyle name="Calc cel 2 3 2 2 3 3 2" xfId="9970" xr:uid="{00000000-0005-0000-0000-000022000000}"/>
    <cellStyle name="Calc cel 2 3 2 2 3 3 2 2" xfId="20526" xr:uid="{00000000-0005-0000-0000-000022000000}"/>
    <cellStyle name="Calc cel 2 3 2 2 3 3 3" xfId="14341" xr:uid="{00000000-0005-0000-0000-000022000000}"/>
    <cellStyle name="Calc cel 2 3 2 2 3 4" xfId="7411" xr:uid="{00000000-0005-0000-0000-000022000000}"/>
    <cellStyle name="Calc cel 2 3 2 2 3 4 2" xfId="17956" xr:uid="{00000000-0005-0000-0000-000022000000}"/>
    <cellStyle name="Calc cel 2 3 2 2 3 5" xfId="5854" xr:uid="{00000000-0005-0000-0000-000022000000}"/>
    <cellStyle name="Calc cel 2 3 2 2 3 5 2" xfId="16377" xr:uid="{00000000-0005-0000-0000-000022000000}"/>
    <cellStyle name="Calc cel 2 3 2 2 3 6" xfId="11410" xr:uid="{00000000-0005-0000-0000-000022000000}"/>
    <cellStyle name="Calc cel 2 3 2 2 4" xfId="1631" xr:uid="{00000000-0005-0000-0000-000022000000}"/>
    <cellStyle name="Calc cel 2 3 2 2 4 2" xfId="2871" xr:uid="{00000000-0005-0000-0000-000022000000}"/>
    <cellStyle name="Calc cel 2 3 2 2 4 2 2" xfId="8441" xr:uid="{00000000-0005-0000-0000-000022000000}"/>
    <cellStyle name="Calc cel 2 3 2 2 4 2 2 2" xfId="18986" xr:uid="{00000000-0005-0000-0000-000022000000}"/>
    <cellStyle name="Calc cel 2 3 2 2 4 2 3" xfId="11257" xr:uid="{00000000-0005-0000-0000-000022000000}"/>
    <cellStyle name="Calc cel 2 3 2 2 4 3" xfId="4284" xr:uid="{00000000-0005-0000-0000-000022000000}"/>
    <cellStyle name="Calc cel 2 3 2 2 4 3 2" xfId="9801" xr:uid="{00000000-0005-0000-0000-000022000000}"/>
    <cellStyle name="Calc cel 2 3 2 2 4 3 2 2" xfId="20356" xr:uid="{00000000-0005-0000-0000-000022000000}"/>
    <cellStyle name="Calc cel 2 3 2 2 4 3 3" xfId="11118" xr:uid="{00000000-0005-0000-0000-000022000000}"/>
    <cellStyle name="Calc cel 2 3 2 2 4 4" xfId="7239" xr:uid="{00000000-0005-0000-0000-000022000000}"/>
    <cellStyle name="Calc cel 2 3 2 2 4 4 2" xfId="17784" xr:uid="{00000000-0005-0000-0000-000022000000}"/>
    <cellStyle name="Calc cel 2 3 2 2 4 5" xfId="5685" xr:uid="{00000000-0005-0000-0000-000022000000}"/>
    <cellStyle name="Calc cel 2 3 2 2 4 5 2" xfId="10413" xr:uid="{00000000-0005-0000-0000-000022000000}"/>
    <cellStyle name="Calc cel 2 3 2 2 4 6" xfId="13426" xr:uid="{00000000-0005-0000-0000-000022000000}"/>
    <cellStyle name="Calc cel 2 3 2 2 5" xfId="1020" xr:uid="{00000000-0005-0000-0000-000022000000}"/>
    <cellStyle name="Calc cel 2 3 2 2 5 2" xfId="3688" xr:uid="{00000000-0005-0000-0000-000022000000}"/>
    <cellStyle name="Calc cel 2 3 2 2 5 2 2" xfId="9246" xr:uid="{00000000-0005-0000-0000-000022000000}"/>
    <cellStyle name="Calc cel 2 3 2 2 5 2 2 2" xfId="19795" xr:uid="{00000000-0005-0000-0000-000022000000}"/>
    <cellStyle name="Calc cel 2 3 2 2 5 2 3" xfId="10578" xr:uid="{00000000-0005-0000-0000-000022000000}"/>
    <cellStyle name="Calc cel 2 3 2 2 5 3" xfId="6679" xr:uid="{00000000-0005-0000-0000-000022000000}"/>
    <cellStyle name="Calc cel 2 3 2 2 5 3 2" xfId="17224" xr:uid="{00000000-0005-0000-0000-000022000000}"/>
    <cellStyle name="Calc cel 2 3 2 2 5 4" xfId="5130" xr:uid="{00000000-0005-0000-0000-000022000000}"/>
    <cellStyle name="Calc cel 2 3 2 2 5 4 2" xfId="11277" xr:uid="{00000000-0005-0000-0000-000022000000}"/>
    <cellStyle name="Calc cel 2 3 2 2 5 5" xfId="11438" xr:uid="{00000000-0005-0000-0000-000022000000}"/>
    <cellStyle name="Calc cel 2 3 2 2 6" xfId="2263" xr:uid="{00000000-0005-0000-0000-000022000000}"/>
    <cellStyle name="Calc cel 2 3 2 2 6 2" xfId="7833" xr:uid="{00000000-0005-0000-0000-000022000000}"/>
    <cellStyle name="Calc cel 2 3 2 2 6 2 2" xfId="18378" xr:uid="{00000000-0005-0000-0000-000022000000}"/>
    <cellStyle name="Calc cel 2 3 2 2 6 3" xfId="12749" xr:uid="{00000000-0005-0000-0000-000022000000}"/>
    <cellStyle name="Calc cel 2 3 2 2 7" xfId="3550" xr:uid="{00000000-0005-0000-0000-000022000000}"/>
    <cellStyle name="Calc cel 2 3 2 2 7 2" xfId="9113" xr:uid="{00000000-0005-0000-0000-000022000000}"/>
    <cellStyle name="Calc cel 2 3 2 2 7 2 2" xfId="19659" xr:uid="{00000000-0005-0000-0000-000022000000}"/>
    <cellStyle name="Calc cel 2 3 2 2 7 3" xfId="12511" xr:uid="{00000000-0005-0000-0000-000022000000}"/>
    <cellStyle name="Calc cel 2 3 2 2 8" xfId="4996" xr:uid="{00000000-0005-0000-0000-000022000000}"/>
    <cellStyle name="Calc cel 2 3 2 2 8 2" xfId="13832" xr:uid="{00000000-0005-0000-0000-000022000000}"/>
    <cellStyle name="Calc cel 2 3 2 2 9" xfId="14903" xr:uid="{00000000-0005-0000-0000-000022000000}"/>
    <cellStyle name="Calc cel 2 3 2 2 9 2" xfId="14307" xr:uid="{00000000-0005-0000-0000-000022000000}"/>
    <cellStyle name="Calc cel 2 3 2 3" xfId="784" xr:uid="{00000000-0005-0000-0000-000022000000}"/>
    <cellStyle name="Calc cel 2 3 2 3 2" xfId="2010" xr:uid="{00000000-0005-0000-0000-000022000000}"/>
    <cellStyle name="Calc cel 2 3 2 3 2 2" xfId="3249" xr:uid="{00000000-0005-0000-0000-000022000000}"/>
    <cellStyle name="Calc cel 2 3 2 3 2 2 2" xfId="8819" xr:uid="{00000000-0005-0000-0000-000022000000}"/>
    <cellStyle name="Calc cel 2 3 2 3 2 2 2 2" xfId="19364" xr:uid="{00000000-0005-0000-0000-000022000000}"/>
    <cellStyle name="Calc cel 2 3 2 3 2 2 3" xfId="10639" xr:uid="{00000000-0005-0000-0000-000022000000}"/>
    <cellStyle name="Calc cel 2 3 2 3 2 3" xfId="4661" xr:uid="{00000000-0005-0000-0000-000022000000}"/>
    <cellStyle name="Calc cel 2 3 2 3 2 3 2" xfId="10155" xr:uid="{00000000-0005-0000-0000-000022000000}"/>
    <cellStyle name="Calc cel 2 3 2 3 2 3 2 2" xfId="20710" xr:uid="{00000000-0005-0000-0000-000022000000}"/>
    <cellStyle name="Calc cel 2 3 2 3 2 3 3" xfId="12173" xr:uid="{00000000-0005-0000-0000-000022000000}"/>
    <cellStyle name="Calc cel 2 3 2 3 2 4" xfId="7582" xr:uid="{00000000-0005-0000-0000-000022000000}"/>
    <cellStyle name="Calc cel 2 3 2 3 2 4 2" xfId="18127" xr:uid="{00000000-0005-0000-0000-000022000000}"/>
    <cellStyle name="Calc cel 2 3 2 3 2 5" xfId="6039" xr:uid="{00000000-0005-0000-0000-000022000000}"/>
    <cellStyle name="Calc cel 2 3 2 3 2 5 2" xfId="16561" xr:uid="{00000000-0005-0000-0000-000022000000}"/>
    <cellStyle name="Calc cel 2 3 2 3 2 6" xfId="11790" xr:uid="{00000000-0005-0000-0000-000022000000}"/>
    <cellStyle name="Calc cel 2 3 2 3 3" xfId="1692" xr:uid="{00000000-0005-0000-0000-000022000000}"/>
    <cellStyle name="Calc cel 2 3 2 3 3 2" xfId="2932" xr:uid="{00000000-0005-0000-0000-000022000000}"/>
    <cellStyle name="Calc cel 2 3 2 3 3 2 2" xfId="8502" xr:uid="{00000000-0005-0000-0000-000022000000}"/>
    <cellStyle name="Calc cel 2 3 2 3 3 2 2 2" xfId="19047" xr:uid="{00000000-0005-0000-0000-000022000000}"/>
    <cellStyle name="Calc cel 2 3 2 3 3 2 3" xfId="13119" xr:uid="{00000000-0005-0000-0000-000022000000}"/>
    <cellStyle name="Calc cel 2 3 2 3 3 3" xfId="4345" xr:uid="{00000000-0005-0000-0000-000022000000}"/>
    <cellStyle name="Calc cel 2 3 2 3 3 3 2" xfId="9858" xr:uid="{00000000-0005-0000-0000-000022000000}"/>
    <cellStyle name="Calc cel 2 3 2 3 3 3 2 2" xfId="20414" xr:uid="{00000000-0005-0000-0000-000022000000}"/>
    <cellStyle name="Calc cel 2 3 2 3 3 3 3" xfId="13749" xr:uid="{00000000-0005-0000-0000-000022000000}"/>
    <cellStyle name="Calc cel 2 3 2 3 3 4" xfId="7298" xr:uid="{00000000-0005-0000-0000-000022000000}"/>
    <cellStyle name="Calc cel 2 3 2 3 3 4 2" xfId="17843" xr:uid="{00000000-0005-0000-0000-000022000000}"/>
    <cellStyle name="Calc cel 2 3 2 3 3 5" xfId="5742" xr:uid="{00000000-0005-0000-0000-000022000000}"/>
    <cellStyle name="Calc cel 2 3 2 3 3 5 2" xfId="16265" xr:uid="{00000000-0005-0000-0000-000022000000}"/>
    <cellStyle name="Calc cel 2 3 2 3 3 6" xfId="12786" xr:uid="{00000000-0005-0000-0000-000022000000}"/>
    <cellStyle name="Calc cel 2 3 2 3 4" xfId="1084" xr:uid="{00000000-0005-0000-0000-000022000000}"/>
    <cellStyle name="Calc cel 2 3 2 3 4 2" xfId="6741" xr:uid="{00000000-0005-0000-0000-000022000000}"/>
    <cellStyle name="Calc cel 2 3 2 3 4 2 2" xfId="17286" xr:uid="{00000000-0005-0000-0000-000022000000}"/>
    <cellStyle name="Calc cel 2 3 2 3 4 3" xfId="13559" xr:uid="{00000000-0005-0000-0000-000022000000}"/>
    <cellStyle name="Calc cel 2 3 2 3 5" xfId="2327" xr:uid="{00000000-0005-0000-0000-000022000000}"/>
    <cellStyle name="Calc cel 2 3 2 3 5 2" xfId="7897" xr:uid="{00000000-0005-0000-0000-000022000000}"/>
    <cellStyle name="Calc cel 2 3 2 3 5 2 2" xfId="18442" xr:uid="{00000000-0005-0000-0000-000022000000}"/>
    <cellStyle name="Calc cel 2 3 2 3 5 3" xfId="11213" xr:uid="{00000000-0005-0000-0000-000022000000}"/>
    <cellStyle name="Calc cel 2 3 2 3 6" xfId="3752" xr:uid="{00000000-0005-0000-0000-000022000000}"/>
    <cellStyle name="Calc cel 2 3 2 3 6 2" xfId="9306" xr:uid="{00000000-0005-0000-0000-000022000000}"/>
    <cellStyle name="Calc cel 2 3 2 3 6 2 2" xfId="19857" xr:uid="{00000000-0005-0000-0000-000022000000}"/>
    <cellStyle name="Calc cel 2 3 2 3 6 3" xfId="11738" xr:uid="{00000000-0005-0000-0000-000022000000}"/>
    <cellStyle name="Calc cel 2 3 2 3 7" xfId="6446" xr:uid="{00000000-0005-0000-0000-000022000000}"/>
    <cellStyle name="Calc cel 2 3 2 3 7 2" xfId="15154" xr:uid="{00000000-0005-0000-0000-000022000000}"/>
    <cellStyle name="Calc cel 2 3 2 3 7 2 2" xfId="16991" xr:uid="{00000000-0005-0000-0000-000022000000}"/>
    <cellStyle name="Calc cel 2 3 2 3 7 3" xfId="14488" xr:uid="{00000000-0005-0000-0000-000022000000}"/>
    <cellStyle name="Calc cel 2 3 2 3 8" xfId="5190" xr:uid="{00000000-0005-0000-0000-000022000000}"/>
    <cellStyle name="Calc cel 2 3 2 3 8 2" xfId="14003" xr:uid="{00000000-0005-0000-0000-000022000000}"/>
    <cellStyle name="Calc cel 2 3 2 3 9" xfId="10406" xr:uid="{00000000-0005-0000-0000-000022000000}"/>
    <cellStyle name="Calc cel 2 3 2 4" xfId="845" xr:uid="{00000000-0005-0000-0000-000022000000}"/>
    <cellStyle name="Calc cel 2 3 2 4 2" xfId="2071" xr:uid="{00000000-0005-0000-0000-000022000000}"/>
    <cellStyle name="Calc cel 2 3 2 4 2 2" xfId="3310" xr:uid="{00000000-0005-0000-0000-000022000000}"/>
    <cellStyle name="Calc cel 2 3 2 4 2 2 2" xfId="8880" xr:uid="{00000000-0005-0000-0000-000022000000}"/>
    <cellStyle name="Calc cel 2 3 2 4 2 2 2 2" xfId="19425" xr:uid="{00000000-0005-0000-0000-000022000000}"/>
    <cellStyle name="Calc cel 2 3 2 4 2 2 3" xfId="12225" xr:uid="{00000000-0005-0000-0000-000022000000}"/>
    <cellStyle name="Calc cel 2 3 2 4 2 3" xfId="4722" xr:uid="{00000000-0005-0000-0000-000022000000}"/>
    <cellStyle name="Calc cel 2 3 2 4 2 3 2" xfId="10214" xr:uid="{00000000-0005-0000-0000-000022000000}"/>
    <cellStyle name="Calc cel 2 3 2 4 2 3 2 2" xfId="20769" xr:uid="{00000000-0005-0000-0000-000022000000}"/>
    <cellStyle name="Calc cel 2 3 2 4 2 3 3" xfId="12286" xr:uid="{00000000-0005-0000-0000-000022000000}"/>
    <cellStyle name="Calc cel 2 3 2 4 2 4" xfId="7641" xr:uid="{00000000-0005-0000-0000-000022000000}"/>
    <cellStyle name="Calc cel 2 3 2 4 2 4 2" xfId="18186" xr:uid="{00000000-0005-0000-0000-000022000000}"/>
    <cellStyle name="Calc cel 2 3 2 4 2 5" xfId="6098" xr:uid="{00000000-0005-0000-0000-000022000000}"/>
    <cellStyle name="Calc cel 2 3 2 4 2 5 2" xfId="16620" xr:uid="{00000000-0005-0000-0000-000022000000}"/>
    <cellStyle name="Calc cel 2 3 2 4 2 6" xfId="14704" xr:uid="{00000000-0005-0000-0000-000022000000}"/>
    <cellStyle name="Calc cel 2 3 2 4 3" xfId="1749" xr:uid="{00000000-0005-0000-0000-000022000000}"/>
    <cellStyle name="Calc cel 2 3 2 4 3 2" xfId="2988" xr:uid="{00000000-0005-0000-0000-000022000000}"/>
    <cellStyle name="Calc cel 2 3 2 4 3 2 2" xfId="8558" xr:uid="{00000000-0005-0000-0000-000022000000}"/>
    <cellStyle name="Calc cel 2 3 2 4 3 2 2 2" xfId="19103" xr:uid="{00000000-0005-0000-0000-000022000000}"/>
    <cellStyle name="Calc cel 2 3 2 4 3 2 3" xfId="15915" xr:uid="{00000000-0005-0000-0000-000022000000}"/>
    <cellStyle name="Calc cel 2 3 2 4 3 3" xfId="4400" xr:uid="{00000000-0005-0000-0000-000022000000}"/>
    <cellStyle name="Calc cel 2 3 2 4 3 3 2" xfId="9911" xr:uid="{00000000-0005-0000-0000-000022000000}"/>
    <cellStyle name="Calc cel 2 3 2 4 3 3 2 2" xfId="20467" xr:uid="{00000000-0005-0000-0000-000022000000}"/>
    <cellStyle name="Calc cel 2 3 2 4 3 3 3" xfId="10383" xr:uid="{00000000-0005-0000-0000-000022000000}"/>
    <cellStyle name="Calc cel 2 3 2 4 3 4" xfId="7352" xr:uid="{00000000-0005-0000-0000-000022000000}"/>
    <cellStyle name="Calc cel 2 3 2 4 3 4 2" xfId="17897" xr:uid="{00000000-0005-0000-0000-000022000000}"/>
    <cellStyle name="Calc cel 2 3 2 4 3 5" xfId="5795" xr:uid="{00000000-0005-0000-0000-000022000000}"/>
    <cellStyle name="Calc cel 2 3 2 4 3 5 2" xfId="16318" xr:uid="{00000000-0005-0000-0000-000022000000}"/>
    <cellStyle name="Calc cel 2 3 2 4 3 6" xfId="15265" xr:uid="{00000000-0005-0000-0000-000022000000}"/>
    <cellStyle name="Calc cel 2 3 2 4 4" xfId="1145" xr:uid="{00000000-0005-0000-0000-000022000000}"/>
    <cellStyle name="Calc cel 2 3 2 4 4 2" xfId="6802" xr:uid="{00000000-0005-0000-0000-000022000000}"/>
    <cellStyle name="Calc cel 2 3 2 4 4 2 2" xfId="17347" xr:uid="{00000000-0005-0000-0000-000022000000}"/>
    <cellStyle name="Calc cel 2 3 2 4 4 3" xfId="10471" xr:uid="{00000000-0005-0000-0000-000022000000}"/>
    <cellStyle name="Calc cel 2 3 2 4 5" xfId="2388" xr:uid="{00000000-0005-0000-0000-000022000000}"/>
    <cellStyle name="Calc cel 2 3 2 4 5 2" xfId="7958" xr:uid="{00000000-0005-0000-0000-000022000000}"/>
    <cellStyle name="Calc cel 2 3 2 4 5 2 2" xfId="18503" xr:uid="{00000000-0005-0000-0000-000022000000}"/>
    <cellStyle name="Calc cel 2 3 2 4 5 3" xfId="13553" xr:uid="{00000000-0005-0000-0000-000022000000}"/>
    <cellStyle name="Calc cel 2 3 2 4 6" xfId="3813" xr:uid="{00000000-0005-0000-0000-000022000000}"/>
    <cellStyle name="Calc cel 2 3 2 4 6 2" xfId="9365" xr:uid="{00000000-0005-0000-0000-000022000000}"/>
    <cellStyle name="Calc cel 2 3 2 4 6 2 2" xfId="19918" xr:uid="{00000000-0005-0000-0000-000022000000}"/>
    <cellStyle name="Calc cel 2 3 2 4 6 3" xfId="12943" xr:uid="{00000000-0005-0000-0000-000022000000}"/>
    <cellStyle name="Calc cel 2 3 2 4 7" xfId="6505" xr:uid="{00000000-0005-0000-0000-000022000000}"/>
    <cellStyle name="Calc cel 2 3 2 4 7 2" xfId="15213" xr:uid="{00000000-0005-0000-0000-000022000000}"/>
    <cellStyle name="Calc cel 2 3 2 4 7 2 2" xfId="17050" xr:uid="{00000000-0005-0000-0000-000022000000}"/>
    <cellStyle name="Calc cel 2 3 2 4 7 3" xfId="11238" xr:uid="{00000000-0005-0000-0000-000022000000}"/>
    <cellStyle name="Calc cel 2 3 2 4 8" xfId="5249" xr:uid="{00000000-0005-0000-0000-000022000000}"/>
    <cellStyle name="Calc cel 2 3 2 4 8 2" xfId="12756" xr:uid="{00000000-0005-0000-0000-000022000000}"/>
    <cellStyle name="Calc cel 2 3 2 4 9" xfId="14204" xr:uid="{00000000-0005-0000-0000-000022000000}"/>
    <cellStyle name="Calc cel 2 3 2 5" xfId="671" xr:uid="{00000000-0005-0000-0000-000022000000}"/>
    <cellStyle name="Calc cel 2 3 2 5 2" xfId="1904" xr:uid="{00000000-0005-0000-0000-000022000000}"/>
    <cellStyle name="Calc cel 2 3 2 5 2 2" xfId="3143" xr:uid="{00000000-0005-0000-0000-000022000000}"/>
    <cellStyle name="Calc cel 2 3 2 5 2 2 2" xfId="8713" xr:uid="{00000000-0005-0000-0000-000022000000}"/>
    <cellStyle name="Calc cel 2 3 2 5 2 2 2 2" xfId="19258" xr:uid="{00000000-0005-0000-0000-000022000000}"/>
    <cellStyle name="Calc cel 2 3 2 5 2 2 3" xfId="13245" xr:uid="{00000000-0005-0000-0000-000022000000}"/>
    <cellStyle name="Calc cel 2 3 2 5 2 3" xfId="4555" xr:uid="{00000000-0005-0000-0000-000022000000}"/>
    <cellStyle name="Calc cel 2 3 2 5 2 3 2" xfId="10055" xr:uid="{00000000-0005-0000-0000-000022000000}"/>
    <cellStyle name="Calc cel 2 3 2 5 2 3 2 2" xfId="20610" xr:uid="{00000000-0005-0000-0000-000022000000}"/>
    <cellStyle name="Calc cel 2 3 2 5 2 3 3" xfId="14103" xr:uid="{00000000-0005-0000-0000-000022000000}"/>
    <cellStyle name="Calc cel 2 3 2 5 2 4" xfId="7482" xr:uid="{00000000-0005-0000-0000-000022000000}"/>
    <cellStyle name="Calc cel 2 3 2 5 2 4 2" xfId="18027" xr:uid="{00000000-0005-0000-0000-000022000000}"/>
    <cellStyle name="Calc cel 2 3 2 5 2 5" xfId="5939" xr:uid="{00000000-0005-0000-0000-000022000000}"/>
    <cellStyle name="Calc cel 2 3 2 5 2 5 2" xfId="16461" xr:uid="{00000000-0005-0000-0000-000022000000}"/>
    <cellStyle name="Calc cel 2 3 2 5 2 6" xfId="15640" xr:uid="{00000000-0005-0000-0000-000022000000}"/>
    <cellStyle name="Calc cel 2 3 2 5 3" xfId="1592" xr:uid="{00000000-0005-0000-0000-000022000000}"/>
    <cellStyle name="Calc cel 2 3 2 5 3 2" xfId="7202" xr:uid="{00000000-0005-0000-0000-000022000000}"/>
    <cellStyle name="Calc cel 2 3 2 5 3 2 2" xfId="17747" xr:uid="{00000000-0005-0000-0000-000022000000}"/>
    <cellStyle name="Calc cel 2 3 2 5 3 3" xfId="15875" xr:uid="{00000000-0005-0000-0000-000022000000}"/>
    <cellStyle name="Calc cel 2 3 2 5 4" xfId="2832" xr:uid="{00000000-0005-0000-0000-000022000000}"/>
    <cellStyle name="Calc cel 2 3 2 5 4 2" xfId="8402" xr:uid="{00000000-0005-0000-0000-000022000000}"/>
    <cellStyle name="Calc cel 2 3 2 5 4 2 2" xfId="18947" xr:uid="{00000000-0005-0000-0000-000022000000}"/>
    <cellStyle name="Calc cel 2 3 2 5 4 3" xfId="15331" xr:uid="{00000000-0005-0000-0000-000022000000}"/>
    <cellStyle name="Calc cel 2 3 2 5 5" xfId="4246" xr:uid="{00000000-0005-0000-0000-000022000000}"/>
    <cellStyle name="Calc cel 2 3 2 5 5 2" xfId="9766" xr:uid="{00000000-0005-0000-0000-000022000000}"/>
    <cellStyle name="Calc cel 2 3 2 5 5 2 2" xfId="20320" xr:uid="{00000000-0005-0000-0000-000022000000}"/>
    <cellStyle name="Calc cel 2 3 2 5 5 3" xfId="13833" xr:uid="{00000000-0005-0000-0000-000022000000}"/>
    <cellStyle name="Calc cel 2 3 2 5 6" xfId="6365" xr:uid="{00000000-0005-0000-0000-000022000000}"/>
    <cellStyle name="Calc cel 2 3 2 5 6 2" xfId="16910" xr:uid="{00000000-0005-0000-0000-000022000000}"/>
    <cellStyle name="Calc cel 2 3 2 5 7" xfId="5650" xr:uid="{00000000-0005-0000-0000-000022000000}"/>
    <cellStyle name="Calc cel 2 3 2 5 7 2" xfId="11366" xr:uid="{00000000-0005-0000-0000-000022000000}"/>
    <cellStyle name="Calc cel 2 3 2 5 8" xfId="16018" xr:uid="{00000000-0005-0000-0000-000022000000}"/>
    <cellStyle name="Calc cel 2 3 2 6" xfId="1507" xr:uid="{00000000-0005-0000-0000-000022000000}"/>
    <cellStyle name="Calc cel 2 3 2 6 2" xfId="2747" xr:uid="{00000000-0005-0000-0000-000022000000}"/>
    <cellStyle name="Calc cel 2 3 2 6 2 2" xfId="8317" xr:uid="{00000000-0005-0000-0000-000022000000}"/>
    <cellStyle name="Calc cel 2 3 2 6 2 2 2" xfId="18862" xr:uid="{00000000-0005-0000-0000-000022000000}"/>
    <cellStyle name="Calc cel 2 3 2 6 2 3" xfId="15697" xr:uid="{00000000-0005-0000-0000-000022000000}"/>
    <cellStyle name="Calc cel 2 3 2 6 3" xfId="4161" xr:uid="{00000000-0005-0000-0000-000022000000}"/>
    <cellStyle name="Calc cel 2 3 2 6 3 2" xfId="9685" xr:uid="{00000000-0005-0000-0000-000022000000}"/>
    <cellStyle name="Calc cel 2 3 2 6 3 2 2" xfId="20239" xr:uid="{00000000-0005-0000-0000-000022000000}"/>
    <cellStyle name="Calc cel 2 3 2 6 3 3" xfId="12090" xr:uid="{00000000-0005-0000-0000-000022000000}"/>
    <cellStyle name="Calc cel 2 3 2 6 4" xfId="7129" xr:uid="{00000000-0005-0000-0000-000022000000}"/>
    <cellStyle name="Calc cel 2 3 2 6 4 2" xfId="17674" xr:uid="{00000000-0005-0000-0000-000022000000}"/>
    <cellStyle name="Calc cel 2 3 2 6 5" xfId="5569" xr:uid="{00000000-0005-0000-0000-000022000000}"/>
    <cellStyle name="Calc cel 2 3 2 6 5 2" xfId="12010" xr:uid="{00000000-0005-0000-0000-000022000000}"/>
    <cellStyle name="Calc cel 2 3 2 6 6" xfId="14302" xr:uid="{00000000-0005-0000-0000-000022000000}"/>
    <cellStyle name="Calc cel 2 3 2 7" xfId="1377" xr:uid="{00000000-0005-0000-0000-000022000000}"/>
    <cellStyle name="Calc cel 2 3 2 7 2" xfId="2618" xr:uid="{00000000-0005-0000-0000-000022000000}"/>
    <cellStyle name="Calc cel 2 3 2 7 2 2" xfId="8188" xr:uid="{00000000-0005-0000-0000-000022000000}"/>
    <cellStyle name="Calc cel 2 3 2 7 2 2 2" xfId="18733" xr:uid="{00000000-0005-0000-0000-000022000000}"/>
    <cellStyle name="Calc cel 2 3 2 7 2 3" xfId="13360" xr:uid="{00000000-0005-0000-0000-000022000000}"/>
    <cellStyle name="Calc cel 2 3 2 7 3" xfId="4038" xr:uid="{00000000-0005-0000-0000-000022000000}"/>
    <cellStyle name="Calc cel 2 3 2 7 3 2" xfId="9573" xr:uid="{00000000-0005-0000-0000-000022000000}"/>
    <cellStyle name="Calc cel 2 3 2 7 3 2 2" xfId="20126" xr:uid="{00000000-0005-0000-0000-000022000000}"/>
    <cellStyle name="Calc cel 2 3 2 7 3 3" xfId="12844" xr:uid="{00000000-0005-0000-0000-000022000000}"/>
    <cellStyle name="Calc cel 2 3 2 7 4" xfId="7014" xr:uid="{00000000-0005-0000-0000-000022000000}"/>
    <cellStyle name="Calc cel 2 3 2 7 4 2" xfId="17559" xr:uid="{00000000-0005-0000-0000-000022000000}"/>
    <cellStyle name="Calc cel 2 3 2 7 5" xfId="5457" xr:uid="{00000000-0005-0000-0000-000022000000}"/>
    <cellStyle name="Calc cel 2 3 2 7 5 2" xfId="10893" xr:uid="{00000000-0005-0000-0000-000022000000}"/>
    <cellStyle name="Calc cel 2 3 2 7 6" xfId="15356" xr:uid="{00000000-0005-0000-0000-000022000000}"/>
    <cellStyle name="Calc cel 2 3 2 8" xfId="1405" xr:uid="{00000000-0005-0000-0000-000022000000}"/>
    <cellStyle name="Calc cel 2 3 2 8 2" xfId="2646" xr:uid="{00000000-0005-0000-0000-000022000000}"/>
    <cellStyle name="Calc cel 2 3 2 8 2 2" xfId="8216" xr:uid="{00000000-0005-0000-0000-000022000000}"/>
    <cellStyle name="Calc cel 2 3 2 8 2 2 2" xfId="18761" xr:uid="{00000000-0005-0000-0000-000022000000}"/>
    <cellStyle name="Calc cel 2 3 2 8 2 3" xfId="11864" xr:uid="{00000000-0005-0000-0000-000022000000}"/>
    <cellStyle name="Calc cel 2 3 2 8 3" xfId="4066" xr:uid="{00000000-0005-0000-0000-000022000000}"/>
    <cellStyle name="Calc cel 2 3 2 8 3 2" xfId="9599" xr:uid="{00000000-0005-0000-0000-000022000000}"/>
    <cellStyle name="Calc cel 2 3 2 8 3 2 2" xfId="20152" xr:uid="{00000000-0005-0000-0000-000022000000}"/>
    <cellStyle name="Calc cel 2 3 2 8 3 3" xfId="13763" xr:uid="{00000000-0005-0000-0000-000022000000}"/>
    <cellStyle name="Calc cel 2 3 2 8 4" xfId="7040" xr:uid="{00000000-0005-0000-0000-000022000000}"/>
    <cellStyle name="Calc cel 2 3 2 8 4 2" xfId="17585" xr:uid="{00000000-0005-0000-0000-000022000000}"/>
    <cellStyle name="Calc cel 2 3 2 8 5" xfId="5483" xr:uid="{00000000-0005-0000-0000-000022000000}"/>
    <cellStyle name="Calc cel 2 3 2 8 5 2" xfId="12205" xr:uid="{00000000-0005-0000-0000-000022000000}"/>
    <cellStyle name="Calc cel 2 3 2 8 6" xfId="11737" xr:uid="{00000000-0005-0000-0000-000022000000}"/>
    <cellStyle name="Calc cel 2 3 2 9" xfId="971" xr:uid="{00000000-0005-0000-0000-000022000000}"/>
    <cellStyle name="Calc cel 2 3 2 9 2" xfId="3639" xr:uid="{00000000-0005-0000-0000-000022000000}"/>
    <cellStyle name="Calc cel 2 3 2 9 2 2" xfId="9199" xr:uid="{00000000-0005-0000-0000-000022000000}"/>
    <cellStyle name="Calc cel 2 3 2 9 2 2 2" xfId="19747" xr:uid="{00000000-0005-0000-0000-000022000000}"/>
    <cellStyle name="Calc cel 2 3 2 9 2 3" xfId="13206" xr:uid="{00000000-0005-0000-0000-000022000000}"/>
    <cellStyle name="Calc cel 2 3 2 9 3" xfId="6631" xr:uid="{00000000-0005-0000-0000-000022000000}"/>
    <cellStyle name="Calc cel 2 3 2 9 3 2" xfId="17176" xr:uid="{00000000-0005-0000-0000-000022000000}"/>
    <cellStyle name="Calc cel 2 3 2 9 4" xfId="5083" xr:uid="{00000000-0005-0000-0000-000022000000}"/>
    <cellStyle name="Calc cel 2 3 2 9 4 2" xfId="11999" xr:uid="{00000000-0005-0000-0000-000022000000}"/>
    <cellStyle name="Calc cel 2 3 2 9 5" xfId="13396" xr:uid="{00000000-0005-0000-0000-000022000000}"/>
    <cellStyle name="Calc cel 2 3 3" xfId="395" xr:uid="{00000000-0005-0000-0000-000022000000}"/>
    <cellStyle name="Calc cel 2 3 3 2" xfId="1876" xr:uid="{00000000-0005-0000-0000-000022000000}"/>
    <cellStyle name="Calc cel 2 3 3 2 2" xfId="3115" xr:uid="{00000000-0005-0000-0000-000022000000}"/>
    <cellStyle name="Calc cel 2 3 3 2 2 2" xfId="4527" xr:uid="{00000000-0005-0000-0000-000022000000}"/>
    <cellStyle name="Calc cel 2 3 3 2 2 2 2" xfId="10029" xr:uid="{00000000-0005-0000-0000-000022000000}"/>
    <cellStyle name="Calc cel 2 3 3 2 2 2 2 2" xfId="20584" xr:uid="{00000000-0005-0000-0000-000022000000}"/>
    <cellStyle name="Calc cel 2 3 3 2 2 2 3" xfId="15000" xr:uid="{00000000-0005-0000-0000-000022000000}"/>
    <cellStyle name="Calc cel 2 3 3 2 2 3" xfId="8685" xr:uid="{00000000-0005-0000-0000-000022000000}"/>
    <cellStyle name="Calc cel 2 3 3 2 2 3 2" xfId="19230" xr:uid="{00000000-0005-0000-0000-000022000000}"/>
    <cellStyle name="Calc cel 2 3 3 2 2 4" xfId="5913" xr:uid="{00000000-0005-0000-0000-000022000000}"/>
    <cellStyle name="Calc cel 2 3 3 2 2 4 2" xfId="16435" xr:uid="{00000000-0005-0000-0000-000022000000}"/>
    <cellStyle name="Calc cel 2 3 3 2 2 5" xfId="15552" xr:uid="{00000000-0005-0000-0000-000022000000}"/>
    <cellStyle name="Calc cel 2 3 3 2 3" xfId="3568" xr:uid="{00000000-0005-0000-0000-000022000000}"/>
    <cellStyle name="Calc cel 2 3 3 2 3 2" xfId="9131" xr:uid="{00000000-0005-0000-0000-000022000000}"/>
    <cellStyle name="Calc cel 2 3 3 2 3 2 2" xfId="19677" xr:uid="{00000000-0005-0000-0000-000022000000}"/>
    <cellStyle name="Calc cel 2 3 3 2 3 3" xfId="14188" xr:uid="{00000000-0005-0000-0000-000022000000}"/>
    <cellStyle name="Calc cel 2 3 3 2 4" xfId="5014" xr:uid="{00000000-0005-0000-0000-000022000000}"/>
    <cellStyle name="Calc cel 2 3 3 2 4 2" xfId="11192" xr:uid="{00000000-0005-0000-0000-000022000000}"/>
    <cellStyle name="Calc cel 2 3 3 2 5" xfId="12592" xr:uid="{00000000-0005-0000-0000-000022000000}"/>
    <cellStyle name="Calc cel 2 3 3 3" xfId="1344" xr:uid="{00000000-0005-0000-0000-000022000000}"/>
    <cellStyle name="Calc cel 2 3 3 3 2" xfId="2585" xr:uid="{00000000-0005-0000-0000-000022000000}"/>
    <cellStyle name="Calc cel 2 3 3 3 2 2" xfId="8155" xr:uid="{00000000-0005-0000-0000-000022000000}"/>
    <cellStyle name="Calc cel 2 3 3 3 2 2 2" xfId="18700" xr:uid="{00000000-0005-0000-0000-000022000000}"/>
    <cellStyle name="Calc cel 2 3 3 3 2 3" xfId="13046" xr:uid="{00000000-0005-0000-0000-000022000000}"/>
    <cellStyle name="Calc cel 2 3 3 3 3" xfId="4005" xr:uid="{00000000-0005-0000-0000-000022000000}"/>
    <cellStyle name="Calc cel 2 3 3 3 3 2" xfId="9540" xr:uid="{00000000-0005-0000-0000-000022000000}"/>
    <cellStyle name="Calc cel 2 3 3 3 3 2 2" xfId="20093" xr:uid="{00000000-0005-0000-0000-000022000000}"/>
    <cellStyle name="Calc cel 2 3 3 3 3 3" xfId="15490" xr:uid="{00000000-0005-0000-0000-000022000000}"/>
    <cellStyle name="Calc cel 2 3 3 3 4" xfId="6981" xr:uid="{00000000-0005-0000-0000-000022000000}"/>
    <cellStyle name="Calc cel 2 3 3 3 4 2" xfId="17526" xr:uid="{00000000-0005-0000-0000-000022000000}"/>
    <cellStyle name="Calc cel 2 3 3 3 5" xfId="5424" xr:uid="{00000000-0005-0000-0000-000022000000}"/>
    <cellStyle name="Calc cel 2 3 3 3 5 2" xfId="10424" xr:uid="{00000000-0005-0000-0000-000022000000}"/>
    <cellStyle name="Calc cel 2 3 3 3 6" xfId="10595" xr:uid="{00000000-0005-0000-0000-000022000000}"/>
    <cellStyle name="Calc cel 2 3 3 4" xfId="935" xr:uid="{00000000-0005-0000-0000-000022000000}"/>
    <cellStyle name="Calc cel 2 3 3 4 2" xfId="3603" xr:uid="{00000000-0005-0000-0000-000022000000}"/>
    <cellStyle name="Calc cel 2 3 3 4 2 2" xfId="9164" xr:uid="{00000000-0005-0000-0000-000022000000}"/>
    <cellStyle name="Calc cel 2 3 3 4 2 2 2" xfId="19711" xr:uid="{00000000-0005-0000-0000-000022000000}"/>
    <cellStyle name="Calc cel 2 3 3 4 2 3" xfId="16175" xr:uid="{00000000-0005-0000-0000-000022000000}"/>
    <cellStyle name="Calc cel 2 3 3 4 3" xfId="6595" xr:uid="{00000000-0005-0000-0000-000022000000}"/>
    <cellStyle name="Calc cel 2 3 3 4 3 2" xfId="17140" xr:uid="{00000000-0005-0000-0000-000022000000}"/>
    <cellStyle name="Calc cel 2 3 3 4 4" xfId="5048" xr:uid="{00000000-0005-0000-0000-000022000000}"/>
    <cellStyle name="Calc cel 2 3 3 4 4 2" xfId="11712" xr:uid="{00000000-0005-0000-0000-000022000000}"/>
    <cellStyle name="Calc cel 2 3 3 4 5" xfId="13400" xr:uid="{00000000-0005-0000-0000-000022000000}"/>
    <cellStyle name="Calc cel 2 3 3 5" xfId="2178" xr:uid="{00000000-0005-0000-0000-000022000000}"/>
    <cellStyle name="Calc cel 2 3 3 5 2" xfId="7748" xr:uid="{00000000-0005-0000-0000-000022000000}"/>
    <cellStyle name="Calc cel 2 3 3 5 2 2" xfId="18293" xr:uid="{00000000-0005-0000-0000-000022000000}"/>
    <cellStyle name="Calc cel 2 3 3 5 3" xfId="15282" xr:uid="{00000000-0005-0000-0000-000022000000}"/>
    <cellStyle name="Calc cel 2 3 3 6" xfId="3475" xr:uid="{00000000-0005-0000-0000-000022000000}"/>
    <cellStyle name="Calc cel 2 3 3 6 2" xfId="9039" xr:uid="{00000000-0005-0000-0000-000022000000}"/>
    <cellStyle name="Calc cel 2 3 3 6 2 2" xfId="19585" xr:uid="{00000000-0005-0000-0000-000022000000}"/>
    <cellStyle name="Calc cel 2 3 3 6 3" xfId="10364" xr:uid="{00000000-0005-0000-0000-000022000000}"/>
    <cellStyle name="Calc cel 2 3 3 7" xfId="4922" xr:uid="{00000000-0005-0000-0000-000022000000}"/>
    <cellStyle name="Calc cel 2 3 3 7 2" xfId="14539" xr:uid="{00000000-0005-0000-0000-000022000000}"/>
    <cellStyle name="Calc cel 2 3 3 8" xfId="14878" xr:uid="{00000000-0005-0000-0000-000022000000}"/>
    <cellStyle name="Calc cel 2 3 3 8 2" xfId="14502" xr:uid="{00000000-0005-0000-0000-000022000000}"/>
    <cellStyle name="Calc cel 2 3 3 9" xfId="12120" xr:uid="{00000000-0005-0000-0000-000022000000}"/>
    <cellStyle name="Calc cel 2 3 4" xfId="1854" xr:uid="{00000000-0005-0000-0000-000022000000}"/>
    <cellStyle name="Calc cel 2 3 4 2" xfId="3093" xr:uid="{00000000-0005-0000-0000-000022000000}"/>
    <cellStyle name="Calc cel 2 3 4 2 2" xfId="4505" xr:uid="{00000000-0005-0000-0000-000022000000}"/>
    <cellStyle name="Calc cel 2 3 4 2 2 2" xfId="10008" xr:uid="{00000000-0005-0000-0000-000022000000}"/>
    <cellStyle name="Calc cel 2 3 4 2 2 2 2" xfId="20563" xr:uid="{00000000-0005-0000-0000-000022000000}"/>
    <cellStyle name="Calc cel 2 3 4 2 2 3" xfId="12005" xr:uid="{00000000-0005-0000-0000-000022000000}"/>
    <cellStyle name="Calc cel 2 3 4 2 3" xfId="8663" xr:uid="{00000000-0005-0000-0000-000022000000}"/>
    <cellStyle name="Calc cel 2 3 4 2 3 2" xfId="19208" xr:uid="{00000000-0005-0000-0000-000022000000}"/>
    <cellStyle name="Calc cel 2 3 4 2 4" xfId="5892" xr:uid="{00000000-0005-0000-0000-000022000000}"/>
    <cellStyle name="Calc cel 2 3 4 2 4 2" xfId="16414" xr:uid="{00000000-0005-0000-0000-000022000000}"/>
    <cellStyle name="Calc cel 2 3 4 2 5" xfId="10957" xr:uid="{00000000-0005-0000-0000-000022000000}"/>
    <cellStyle name="Calc cel 2 3 4 3" xfId="3369" xr:uid="{00000000-0005-0000-0000-000022000000}"/>
    <cellStyle name="Calc cel 2 3 4 3 2" xfId="8937" xr:uid="{00000000-0005-0000-0000-000022000000}"/>
    <cellStyle name="Calc cel 2 3 4 3 2 2" xfId="19481" xr:uid="{00000000-0005-0000-0000-000022000000}"/>
    <cellStyle name="Calc cel 2 3 4 3 3" xfId="13268" xr:uid="{00000000-0005-0000-0000-000022000000}"/>
    <cellStyle name="Calc cel 2 3 4 4" xfId="7442" xr:uid="{00000000-0005-0000-0000-000022000000}"/>
    <cellStyle name="Calc cel 2 3 4 4 2" xfId="17987" xr:uid="{00000000-0005-0000-0000-000022000000}"/>
    <cellStyle name="Calc cel 2 3 4 5" xfId="4802" xr:uid="{00000000-0005-0000-0000-000022000000}"/>
    <cellStyle name="Calc cel 2 3 4 5 2" xfId="11505" xr:uid="{00000000-0005-0000-0000-000022000000}"/>
    <cellStyle name="Calc cel 2 3 4 6" xfId="10337" xr:uid="{00000000-0005-0000-0000-000022000000}"/>
    <cellStyle name="Calc cel 2 3 5" xfId="1612" xr:uid="{00000000-0005-0000-0000-000022000000}"/>
    <cellStyle name="Calc cel 2 3 5 2" xfId="2852" xr:uid="{00000000-0005-0000-0000-000022000000}"/>
    <cellStyle name="Calc cel 2 3 5 2 2" xfId="8422" xr:uid="{00000000-0005-0000-0000-000022000000}"/>
    <cellStyle name="Calc cel 2 3 5 2 2 2" xfId="18967" xr:uid="{00000000-0005-0000-0000-000022000000}"/>
    <cellStyle name="Calc cel 2 3 5 2 3" xfId="10666" xr:uid="{00000000-0005-0000-0000-000022000000}"/>
    <cellStyle name="Calc cel 2 3 5 3" xfId="3351" xr:uid="{00000000-0005-0000-0000-000022000000}"/>
    <cellStyle name="Calc cel 2 3 5 3 2" xfId="8920" xr:uid="{00000000-0005-0000-0000-000022000000}"/>
    <cellStyle name="Calc cel 2 3 5 3 2 2" xfId="19465" xr:uid="{00000000-0005-0000-0000-000022000000}"/>
    <cellStyle name="Calc cel 2 3 5 3 3" xfId="13221" xr:uid="{00000000-0005-0000-0000-000022000000}"/>
    <cellStyle name="Calc cel 2 3 5 4" xfId="7221" xr:uid="{00000000-0005-0000-0000-000022000000}"/>
    <cellStyle name="Calc cel 2 3 5 4 2" xfId="17766" xr:uid="{00000000-0005-0000-0000-000022000000}"/>
    <cellStyle name="Calc cel 2 3 5 5" xfId="4785" xr:uid="{00000000-0005-0000-0000-000022000000}"/>
    <cellStyle name="Calc cel 2 3 5 5 2" xfId="11110" xr:uid="{00000000-0005-0000-0000-000022000000}"/>
    <cellStyle name="Calc cel 2 3 5 6" xfId="10638" xr:uid="{00000000-0005-0000-0000-000022000000}"/>
    <cellStyle name="Calc cel 2 3 6" xfId="1255" xr:uid="{00000000-0005-0000-0000-000022000000}"/>
    <cellStyle name="Calc cel 2 3 6 2" xfId="2497" xr:uid="{00000000-0005-0000-0000-000022000000}"/>
    <cellStyle name="Calc cel 2 3 6 2 2" xfId="8067" xr:uid="{00000000-0005-0000-0000-000022000000}"/>
    <cellStyle name="Calc cel 2 3 6 2 2 2" xfId="18612" xr:uid="{00000000-0005-0000-0000-000022000000}"/>
    <cellStyle name="Calc cel 2 3 6 2 3" xfId="14570" xr:uid="{00000000-0005-0000-0000-000022000000}"/>
    <cellStyle name="Calc cel 2 3 6 3" xfId="3920" xr:uid="{00000000-0005-0000-0000-000022000000}"/>
    <cellStyle name="Calc cel 2 3 6 3 2" xfId="9464" xr:uid="{00000000-0005-0000-0000-000022000000}"/>
    <cellStyle name="Calc cel 2 3 6 3 2 2" xfId="20017" xr:uid="{00000000-0005-0000-0000-000022000000}"/>
    <cellStyle name="Calc cel 2 3 6 3 3" xfId="14688" xr:uid="{00000000-0005-0000-0000-000022000000}"/>
    <cellStyle name="Calc cel 2 3 6 4" xfId="6903" xr:uid="{00000000-0005-0000-0000-000022000000}"/>
    <cellStyle name="Calc cel 2 3 6 4 2" xfId="17448" xr:uid="{00000000-0005-0000-0000-000022000000}"/>
    <cellStyle name="Calc cel 2 3 6 5" xfId="5348" xr:uid="{00000000-0005-0000-0000-000022000000}"/>
    <cellStyle name="Calc cel 2 3 6 5 2" xfId="14474" xr:uid="{00000000-0005-0000-0000-000022000000}"/>
    <cellStyle name="Calc cel 2 3 6 6" xfId="15521" xr:uid="{00000000-0005-0000-0000-000022000000}"/>
    <cellStyle name="Calc cel 2 3 7" xfId="884" xr:uid="{00000000-0005-0000-0000-000022000000}"/>
    <cellStyle name="Calc cel 2 3 7 2" xfId="6544" xr:uid="{00000000-0005-0000-0000-000022000000}"/>
    <cellStyle name="Calc cel 2 3 7 2 2" xfId="17089" xr:uid="{00000000-0005-0000-0000-000022000000}"/>
    <cellStyle name="Calc cel 2 3 7 3" xfId="12354" xr:uid="{00000000-0005-0000-0000-000022000000}"/>
    <cellStyle name="Calc cel 2 3 8" xfId="2128" xr:uid="{00000000-0005-0000-0000-000022000000}"/>
    <cellStyle name="Calc cel 2 3 8 2" xfId="7698" xr:uid="{00000000-0005-0000-0000-000022000000}"/>
    <cellStyle name="Calc cel 2 3 8 2 2" xfId="18243" xr:uid="{00000000-0005-0000-0000-000022000000}"/>
    <cellStyle name="Calc cel 2 3 8 3" xfId="16027" xr:uid="{00000000-0005-0000-0000-000022000000}"/>
    <cellStyle name="Calc cel 2 3 9" xfId="301" xr:uid="{00000000-0005-0000-0000-000022000000}"/>
    <cellStyle name="Calc cel 2 3 9 2" xfId="14942" xr:uid="{00000000-0005-0000-0000-000022000000}"/>
    <cellStyle name="Calc cel 2 3 9 2 2" xfId="16670" xr:uid="{00000000-0005-0000-0000-000022000000}"/>
    <cellStyle name="Calc cel 2 3 9 3" xfId="10674" xr:uid="{00000000-0005-0000-0000-000022000000}"/>
    <cellStyle name="Calc cel 2 3 9 4" xfId="11617" xr:uid="{00000000-0005-0000-0000-000022000000}"/>
    <cellStyle name="Calc cel 2 4" xfId="452" xr:uid="{00000000-0005-0000-0000-000006000000}"/>
    <cellStyle name="Calc cel 2 4 2" xfId="14976" xr:uid="{00000000-0005-0000-0000-000006000000}"/>
    <cellStyle name="Calc cel 2 4 3" xfId="16739" xr:uid="{00000000-0005-0000-0000-000006000000}"/>
    <cellStyle name="Calc cel 2 5" xfId="6113" xr:uid="{00000000-0005-0000-0000-000006000000}"/>
    <cellStyle name="Calc cel 2 5 2" xfId="14907" xr:uid="{00000000-0005-0000-0000-000006000000}"/>
    <cellStyle name="Calc cel 2 5 3" xfId="16635" xr:uid="{00000000-0005-0000-0000-000006000000}"/>
    <cellStyle name="Calc cel 2 6" xfId="14817" xr:uid="{00000000-0005-0000-0000-000006000000}"/>
    <cellStyle name="Calc cel 2 6 2" xfId="13040" xr:uid="{00000000-0005-0000-0000-000006000000}"/>
    <cellStyle name="Calc cel 3" xfId="12" xr:uid="{00000000-0005-0000-0000-000007000000}"/>
    <cellStyle name="Calc cel 3 2" xfId="268" xr:uid="{00000000-0005-0000-0000-000025000000}"/>
    <cellStyle name="Calc cel 3 2 10" xfId="602" xr:uid="{00000000-0005-0000-0000-000025000000}"/>
    <cellStyle name="Calc cel 3 2 10 2" xfId="6298" xr:uid="{00000000-0005-0000-0000-000025000000}"/>
    <cellStyle name="Calc cel 3 2 10 2 2" xfId="16843" xr:uid="{00000000-0005-0000-0000-000025000000}"/>
    <cellStyle name="Calc cel 3 2 10 3" xfId="15464" xr:uid="{00000000-0005-0000-0000-000025000000}"/>
    <cellStyle name="Calc cel 3 2 11" xfId="400" xr:uid="{00000000-0005-0000-0000-000025000000}"/>
    <cellStyle name="Calc cel 3 2 11 2" xfId="6149" xr:uid="{00000000-0005-0000-0000-000025000000}"/>
    <cellStyle name="Calc cel 3 2 11 2 2" xfId="16693" xr:uid="{00000000-0005-0000-0000-000025000000}"/>
    <cellStyle name="Calc cel 3 2 11 3" xfId="14001" xr:uid="{00000000-0005-0000-0000-000025000000}"/>
    <cellStyle name="Calc cel 3 2 12" xfId="4747" xr:uid="{00000000-0005-0000-0000-000025000000}"/>
    <cellStyle name="Calc cel 3 2 12 2" xfId="10904" xr:uid="{00000000-0005-0000-0000-000025000000}"/>
    <cellStyle name="Calc cel 3 2 13" xfId="10637" xr:uid="{00000000-0005-0000-0000-000025000000}"/>
    <cellStyle name="Calc cel 3 2 2" xfId="322" xr:uid="{00000000-0005-0000-0000-000025000000}"/>
    <cellStyle name="Calc cel 3 2 2 10" xfId="492" xr:uid="{00000000-0005-0000-0000-000025000000}"/>
    <cellStyle name="Calc cel 3 2 2 10 2" xfId="6230" xr:uid="{00000000-0005-0000-0000-000025000000}"/>
    <cellStyle name="Calc cel 3 2 2 10 2 2" xfId="16776" xr:uid="{00000000-0005-0000-0000-000025000000}"/>
    <cellStyle name="Calc cel 3 2 2 10 3" xfId="15022" xr:uid="{00000000-0005-0000-0000-000025000000}"/>
    <cellStyle name="Calc cel 3 2 2 11" xfId="3429" xr:uid="{00000000-0005-0000-0000-000025000000}"/>
    <cellStyle name="Calc cel 3 2 2 11 2" xfId="8994" xr:uid="{00000000-0005-0000-0000-000025000000}"/>
    <cellStyle name="Calc cel 3 2 2 11 2 2" xfId="19540" xr:uid="{00000000-0005-0000-0000-000025000000}"/>
    <cellStyle name="Calc cel 3 2 2 12" xfId="4864" xr:uid="{00000000-0005-0000-0000-000025000000}"/>
    <cellStyle name="Calc cel 3 2 2 12 2" xfId="11175" xr:uid="{00000000-0005-0000-0000-000025000000}"/>
    <cellStyle name="Calc cel 3 2 2 13" xfId="14203" xr:uid="{00000000-0005-0000-0000-000025000000}"/>
    <cellStyle name="Calc cel 3 2 2 2" xfId="546" xr:uid="{00000000-0005-0000-0000-000025000000}"/>
    <cellStyle name="Calc cel 3 2 2 2 10" xfId="12754" xr:uid="{00000000-0005-0000-0000-000025000000}"/>
    <cellStyle name="Calc cel 3 2 2 2 2" xfId="643" xr:uid="{00000000-0005-0000-0000-000025000000}"/>
    <cellStyle name="Calc cel 3 2 2 2 2 2" xfId="1884" xr:uid="{00000000-0005-0000-0000-000025000000}"/>
    <cellStyle name="Calc cel 3 2 2 2 2 2 2" xfId="3123" xr:uid="{00000000-0005-0000-0000-000025000000}"/>
    <cellStyle name="Calc cel 3 2 2 2 2 2 2 2" xfId="8693" xr:uid="{00000000-0005-0000-0000-000025000000}"/>
    <cellStyle name="Calc cel 3 2 2 2 2 2 2 2 2" xfId="19238" xr:uid="{00000000-0005-0000-0000-000025000000}"/>
    <cellStyle name="Calc cel 3 2 2 2 2 2 2 3" xfId="11055" xr:uid="{00000000-0005-0000-0000-000025000000}"/>
    <cellStyle name="Calc cel 3 2 2 2 2 2 3" xfId="4535" xr:uid="{00000000-0005-0000-0000-000025000000}"/>
    <cellStyle name="Calc cel 3 2 2 2 2 2 3 2" xfId="10037" xr:uid="{00000000-0005-0000-0000-000025000000}"/>
    <cellStyle name="Calc cel 3 2 2 2 2 2 3 2 2" xfId="20592" xr:uid="{00000000-0005-0000-0000-000025000000}"/>
    <cellStyle name="Calc cel 3 2 2 2 2 2 3 3" xfId="11018" xr:uid="{00000000-0005-0000-0000-000025000000}"/>
    <cellStyle name="Calc cel 3 2 2 2 2 2 4" xfId="7464" xr:uid="{00000000-0005-0000-0000-000025000000}"/>
    <cellStyle name="Calc cel 3 2 2 2 2 2 4 2" xfId="18009" xr:uid="{00000000-0005-0000-0000-000025000000}"/>
    <cellStyle name="Calc cel 3 2 2 2 2 2 5" xfId="5921" xr:uid="{00000000-0005-0000-0000-000025000000}"/>
    <cellStyle name="Calc cel 3 2 2 2 2 2 5 2" xfId="16443" xr:uid="{00000000-0005-0000-0000-000025000000}"/>
    <cellStyle name="Calc cel 3 2 2 2 2 2 6" xfId="12797" xr:uid="{00000000-0005-0000-0000-000025000000}"/>
    <cellStyle name="Calc cel 3 2 2 2 2 3" xfId="1565" xr:uid="{00000000-0005-0000-0000-000025000000}"/>
    <cellStyle name="Calc cel 3 2 2 2 2 3 2" xfId="7175" xr:uid="{00000000-0005-0000-0000-000025000000}"/>
    <cellStyle name="Calc cel 3 2 2 2 2 3 2 2" xfId="17720" xr:uid="{00000000-0005-0000-0000-000025000000}"/>
    <cellStyle name="Calc cel 3 2 2 2 2 3 3" xfId="13317" xr:uid="{00000000-0005-0000-0000-000025000000}"/>
    <cellStyle name="Calc cel 3 2 2 2 2 4" xfId="2805" xr:uid="{00000000-0005-0000-0000-000025000000}"/>
    <cellStyle name="Calc cel 3 2 2 2 2 4 2" xfId="8375" xr:uid="{00000000-0005-0000-0000-000025000000}"/>
    <cellStyle name="Calc cel 3 2 2 2 2 4 2 2" xfId="18920" xr:uid="{00000000-0005-0000-0000-000025000000}"/>
    <cellStyle name="Calc cel 3 2 2 2 2 4 3" xfId="14455" xr:uid="{00000000-0005-0000-0000-000025000000}"/>
    <cellStyle name="Calc cel 3 2 2 2 2 5" xfId="4219" xr:uid="{00000000-0005-0000-0000-000025000000}"/>
    <cellStyle name="Calc cel 3 2 2 2 2 5 2" xfId="9740" xr:uid="{00000000-0005-0000-0000-000025000000}"/>
    <cellStyle name="Calc cel 3 2 2 2 2 5 2 2" xfId="20294" xr:uid="{00000000-0005-0000-0000-000025000000}"/>
    <cellStyle name="Calc cel 3 2 2 2 2 5 3" xfId="13027" xr:uid="{00000000-0005-0000-0000-000025000000}"/>
    <cellStyle name="Calc cel 3 2 2 2 2 6" xfId="6338" xr:uid="{00000000-0005-0000-0000-000025000000}"/>
    <cellStyle name="Calc cel 3 2 2 2 2 6 2" xfId="15047" xr:uid="{00000000-0005-0000-0000-000025000000}"/>
    <cellStyle name="Calc cel 3 2 2 2 2 6 2 2" xfId="16883" xr:uid="{00000000-0005-0000-0000-000025000000}"/>
    <cellStyle name="Calc cel 3 2 2 2 2 6 3" xfId="11049" xr:uid="{00000000-0005-0000-0000-000025000000}"/>
    <cellStyle name="Calc cel 3 2 2 2 2 7" xfId="5624" xr:uid="{00000000-0005-0000-0000-000025000000}"/>
    <cellStyle name="Calc cel 3 2 2 2 2 7 2" xfId="15702" xr:uid="{00000000-0005-0000-0000-000025000000}"/>
    <cellStyle name="Calc cel 3 2 2 2 2 8" xfId="10546" xr:uid="{00000000-0005-0000-0000-000025000000}"/>
    <cellStyle name="Calc cel 3 2 2 2 3" xfId="1482" xr:uid="{00000000-0005-0000-0000-000025000000}"/>
    <cellStyle name="Calc cel 3 2 2 2 3 2" xfId="2722" xr:uid="{00000000-0005-0000-0000-000025000000}"/>
    <cellStyle name="Calc cel 3 2 2 2 3 2 2" xfId="8292" xr:uid="{00000000-0005-0000-0000-000025000000}"/>
    <cellStyle name="Calc cel 3 2 2 2 3 2 2 2" xfId="18837" xr:uid="{00000000-0005-0000-0000-000025000000}"/>
    <cellStyle name="Calc cel 3 2 2 2 3 2 3" xfId="11240" xr:uid="{00000000-0005-0000-0000-000025000000}"/>
    <cellStyle name="Calc cel 3 2 2 2 3 3" xfId="4138" xr:uid="{00000000-0005-0000-0000-000025000000}"/>
    <cellStyle name="Calc cel 3 2 2 2 3 3 2" xfId="9665" xr:uid="{00000000-0005-0000-0000-000025000000}"/>
    <cellStyle name="Calc cel 3 2 2 2 3 3 2 2" xfId="20219" xr:uid="{00000000-0005-0000-0000-000025000000}"/>
    <cellStyle name="Calc cel 3 2 2 2 3 3 3" xfId="14963" xr:uid="{00000000-0005-0000-0000-000025000000}"/>
    <cellStyle name="Calc cel 3 2 2 2 3 4" xfId="7107" xr:uid="{00000000-0005-0000-0000-000025000000}"/>
    <cellStyle name="Calc cel 3 2 2 2 3 4 2" xfId="17652" xr:uid="{00000000-0005-0000-0000-000025000000}"/>
    <cellStyle name="Calc cel 3 2 2 2 3 5" xfId="5549" xr:uid="{00000000-0005-0000-0000-000025000000}"/>
    <cellStyle name="Calc cel 3 2 2 2 3 5 2" xfId="10776" xr:uid="{00000000-0005-0000-0000-000025000000}"/>
    <cellStyle name="Calc cel 3 2 2 2 3 6" xfId="13352" xr:uid="{00000000-0005-0000-0000-000025000000}"/>
    <cellStyle name="Calc cel 3 2 2 2 4" xfId="1424" xr:uid="{00000000-0005-0000-0000-000025000000}"/>
    <cellStyle name="Calc cel 3 2 2 2 4 2" xfId="2665" xr:uid="{00000000-0005-0000-0000-000025000000}"/>
    <cellStyle name="Calc cel 3 2 2 2 4 2 2" xfId="8235" xr:uid="{00000000-0005-0000-0000-000025000000}"/>
    <cellStyle name="Calc cel 3 2 2 2 4 2 2 2" xfId="18780" xr:uid="{00000000-0005-0000-0000-000025000000}"/>
    <cellStyle name="Calc cel 3 2 2 2 4 2 3" xfId="14787" xr:uid="{00000000-0005-0000-0000-000025000000}"/>
    <cellStyle name="Calc cel 3 2 2 2 4 3" xfId="4085" xr:uid="{00000000-0005-0000-0000-000025000000}"/>
    <cellStyle name="Calc cel 3 2 2 2 4 3 2" xfId="9618" xr:uid="{00000000-0005-0000-0000-000025000000}"/>
    <cellStyle name="Calc cel 3 2 2 2 4 3 2 2" xfId="20171" xr:uid="{00000000-0005-0000-0000-000025000000}"/>
    <cellStyle name="Calc cel 3 2 2 2 4 3 3" xfId="14629" xr:uid="{00000000-0005-0000-0000-000025000000}"/>
    <cellStyle name="Calc cel 3 2 2 2 4 4" xfId="7059" xr:uid="{00000000-0005-0000-0000-000025000000}"/>
    <cellStyle name="Calc cel 3 2 2 2 4 4 2" xfId="17604" xr:uid="{00000000-0005-0000-0000-000025000000}"/>
    <cellStyle name="Calc cel 3 2 2 2 4 5" xfId="5502" xr:uid="{00000000-0005-0000-0000-000025000000}"/>
    <cellStyle name="Calc cel 3 2 2 2 4 5 2" xfId="15870" xr:uid="{00000000-0005-0000-0000-000025000000}"/>
    <cellStyle name="Calc cel 3 2 2 2 4 6" xfId="14293" xr:uid="{00000000-0005-0000-0000-000025000000}"/>
    <cellStyle name="Calc cel 3 2 2 2 5" xfId="1304" xr:uid="{00000000-0005-0000-0000-000025000000}"/>
    <cellStyle name="Calc cel 3 2 2 2 5 2" xfId="2545" xr:uid="{00000000-0005-0000-0000-000025000000}"/>
    <cellStyle name="Calc cel 3 2 2 2 5 2 2" xfId="8115" xr:uid="{00000000-0005-0000-0000-000025000000}"/>
    <cellStyle name="Calc cel 3 2 2 2 5 2 2 2" xfId="18660" xr:uid="{00000000-0005-0000-0000-000025000000}"/>
    <cellStyle name="Calc cel 3 2 2 2 5 2 3" xfId="14429" xr:uid="{00000000-0005-0000-0000-000025000000}"/>
    <cellStyle name="Calc cel 3 2 2 2 5 3" xfId="3965" xr:uid="{00000000-0005-0000-0000-000025000000}"/>
    <cellStyle name="Calc cel 3 2 2 2 5 3 2" xfId="9505" xr:uid="{00000000-0005-0000-0000-000025000000}"/>
    <cellStyle name="Calc cel 3 2 2 2 5 3 2 2" xfId="20058" xr:uid="{00000000-0005-0000-0000-000025000000}"/>
    <cellStyle name="Calc cel 3 2 2 2 5 3 3" xfId="15767" xr:uid="{00000000-0005-0000-0000-000025000000}"/>
    <cellStyle name="Calc cel 3 2 2 2 5 4" xfId="6947" xr:uid="{00000000-0005-0000-0000-000025000000}"/>
    <cellStyle name="Calc cel 3 2 2 2 5 4 2" xfId="17492" xr:uid="{00000000-0005-0000-0000-000025000000}"/>
    <cellStyle name="Calc cel 3 2 2 2 5 5" xfId="5389" xr:uid="{00000000-0005-0000-0000-000025000000}"/>
    <cellStyle name="Calc cel 3 2 2 2 5 5 2" xfId="12875" xr:uid="{00000000-0005-0000-0000-000025000000}"/>
    <cellStyle name="Calc cel 3 2 2 2 5 6" xfId="12118" xr:uid="{00000000-0005-0000-0000-000025000000}"/>
    <cellStyle name="Calc cel 3 2 2 2 6" xfId="944" xr:uid="{00000000-0005-0000-0000-000025000000}"/>
    <cellStyle name="Calc cel 3 2 2 2 6 2" xfId="3612" xr:uid="{00000000-0005-0000-0000-000025000000}"/>
    <cellStyle name="Calc cel 3 2 2 2 6 2 2" xfId="9173" xr:uid="{00000000-0005-0000-0000-000025000000}"/>
    <cellStyle name="Calc cel 3 2 2 2 6 2 2 2" xfId="19720" xr:uid="{00000000-0005-0000-0000-000025000000}"/>
    <cellStyle name="Calc cel 3 2 2 2 6 2 3" xfId="14208" xr:uid="{00000000-0005-0000-0000-000025000000}"/>
    <cellStyle name="Calc cel 3 2 2 2 6 3" xfId="6604" xr:uid="{00000000-0005-0000-0000-000025000000}"/>
    <cellStyle name="Calc cel 3 2 2 2 6 3 2" xfId="17149" xr:uid="{00000000-0005-0000-0000-000025000000}"/>
    <cellStyle name="Calc cel 3 2 2 2 6 4" xfId="5057" xr:uid="{00000000-0005-0000-0000-000025000000}"/>
    <cellStyle name="Calc cel 3 2 2 2 6 4 2" xfId="14326" xr:uid="{00000000-0005-0000-0000-000025000000}"/>
    <cellStyle name="Calc cel 3 2 2 2 6 5" xfId="14057" xr:uid="{00000000-0005-0000-0000-000025000000}"/>
    <cellStyle name="Calc cel 3 2 2 2 7" xfId="2187" xr:uid="{00000000-0005-0000-0000-000025000000}"/>
    <cellStyle name="Calc cel 3 2 2 2 7 2" xfId="7757" xr:uid="{00000000-0005-0000-0000-000025000000}"/>
    <cellStyle name="Calc cel 3 2 2 2 7 2 2" xfId="18302" xr:uid="{00000000-0005-0000-0000-000025000000}"/>
    <cellStyle name="Calc cel 3 2 2 2 7 3" xfId="13101" xr:uid="{00000000-0005-0000-0000-000025000000}"/>
    <cellStyle name="Calc cel 3 2 2 2 8" xfId="3508" xr:uid="{00000000-0005-0000-0000-000025000000}"/>
    <cellStyle name="Calc cel 3 2 2 2 8 2" xfId="9072" xr:uid="{00000000-0005-0000-0000-000025000000}"/>
    <cellStyle name="Calc cel 3 2 2 2 8 2 2" xfId="19618" xr:uid="{00000000-0005-0000-0000-000025000000}"/>
    <cellStyle name="Calc cel 3 2 2 2 8 3" xfId="12945" xr:uid="{00000000-0005-0000-0000-000025000000}"/>
    <cellStyle name="Calc cel 3 2 2 2 9" xfId="4955" xr:uid="{00000000-0005-0000-0000-000025000000}"/>
    <cellStyle name="Calc cel 3 2 2 2 9 2" xfId="15682" xr:uid="{00000000-0005-0000-0000-000025000000}"/>
    <cellStyle name="Calc cel 3 2 2 3" xfId="692" xr:uid="{00000000-0005-0000-0000-000025000000}"/>
    <cellStyle name="Calc cel 3 2 2 3 2" xfId="1918" xr:uid="{00000000-0005-0000-0000-000025000000}"/>
    <cellStyle name="Calc cel 3 2 2 3 2 2" xfId="3157" xr:uid="{00000000-0005-0000-0000-000025000000}"/>
    <cellStyle name="Calc cel 3 2 2 3 2 2 2" xfId="8727" xr:uid="{00000000-0005-0000-0000-000025000000}"/>
    <cellStyle name="Calc cel 3 2 2 3 2 2 2 2" xfId="19272" xr:uid="{00000000-0005-0000-0000-000025000000}"/>
    <cellStyle name="Calc cel 3 2 2 3 2 2 3" xfId="11818" xr:uid="{00000000-0005-0000-0000-000025000000}"/>
    <cellStyle name="Calc cel 3 2 2 3 2 3" xfId="4569" xr:uid="{00000000-0005-0000-0000-000025000000}"/>
    <cellStyle name="Calc cel 3 2 2 3 2 3 2" xfId="10069" xr:uid="{00000000-0005-0000-0000-000025000000}"/>
    <cellStyle name="Calc cel 3 2 2 3 2 3 2 2" xfId="20624" xr:uid="{00000000-0005-0000-0000-000025000000}"/>
    <cellStyle name="Calc cel 3 2 2 3 2 3 3" xfId="14000" xr:uid="{00000000-0005-0000-0000-000025000000}"/>
    <cellStyle name="Calc cel 3 2 2 3 2 4" xfId="7496" xr:uid="{00000000-0005-0000-0000-000025000000}"/>
    <cellStyle name="Calc cel 3 2 2 3 2 4 2" xfId="18041" xr:uid="{00000000-0005-0000-0000-000025000000}"/>
    <cellStyle name="Calc cel 3 2 2 3 2 5" xfId="5953" xr:uid="{00000000-0005-0000-0000-000025000000}"/>
    <cellStyle name="Calc cel 3 2 2 3 2 5 2" xfId="16475" xr:uid="{00000000-0005-0000-0000-000025000000}"/>
    <cellStyle name="Calc cel 3 2 2 3 2 6" xfId="10494" xr:uid="{00000000-0005-0000-0000-000025000000}"/>
    <cellStyle name="Calc cel 3 2 2 3 3" xfId="1366" xr:uid="{00000000-0005-0000-0000-000025000000}"/>
    <cellStyle name="Calc cel 3 2 2 3 3 2" xfId="2607" xr:uid="{00000000-0005-0000-0000-000025000000}"/>
    <cellStyle name="Calc cel 3 2 2 3 3 2 2" xfId="8177" xr:uid="{00000000-0005-0000-0000-000025000000}"/>
    <cellStyle name="Calc cel 3 2 2 3 3 2 2 2" xfId="18722" xr:uid="{00000000-0005-0000-0000-000025000000}"/>
    <cellStyle name="Calc cel 3 2 2 3 3 2 3" xfId="11303" xr:uid="{00000000-0005-0000-0000-000025000000}"/>
    <cellStyle name="Calc cel 3 2 2 3 3 3" xfId="4027" xr:uid="{00000000-0005-0000-0000-000025000000}"/>
    <cellStyle name="Calc cel 3 2 2 3 3 3 2" xfId="9562" xr:uid="{00000000-0005-0000-0000-000025000000}"/>
    <cellStyle name="Calc cel 3 2 2 3 3 3 2 2" xfId="20115" xr:uid="{00000000-0005-0000-0000-000025000000}"/>
    <cellStyle name="Calc cel 3 2 2 3 3 3 3" xfId="16148" xr:uid="{00000000-0005-0000-0000-000025000000}"/>
    <cellStyle name="Calc cel 3 2 2 3 3 4" xfId="7003" xr:uid="{00000000-0005-0000-0000-000025000000}"/>
    <cellStyle name="Calc cel 3 2 2 3 3 4 2" xfId="17548" xr:uid="{00000000-0005-0000-0000-000025000000}"/>
    <cellStyle name="Calc cel 3 2 2 3 3 5" xfId="5446" xr:uid="{00000000-0005-0000-0000-000025000000}"/>
    <cellStyle name="Calc cel 3 2 2 3 3 5 2" xfId="14267" xr:uid="{00000000-0005-0000-0000-000025000000}"/>
    <cellStyle name="Calc cel 3 2 2 3 3 6" xfId="15505" xr:uid="{00000000-0005-0000-0000-000025000000}"/>
    <cellStyle name="Calc cel 3 2 2 3 4" xfId="992" xr:uid="{00000000-0005-0000-0000-000025000000}"/>
    <cellStyle name="Calc cel 3 2 2 3 4 2" xfId="6652" xr:uid="{00000000-0005-0000-0000-000025000000}"/>
    <cellStyle name="Calc cel 3 2 2 3 4 2 2" xfId="17197" xr:uid="{00000000-0005-0000-0000-000025000000}"/>
    <cellStyle name="Calc cel 3 2 2 3 4 3" xfId="11270" xr:uid="{00000000-0005-0000-0000-000025000000}"/>
    <cellStyle name="Calc cel 3 2 2 3 5" xfId="2235" xr:uid="{00000000-0005-0000-0000-000025000000}"/>
    <cellStyle name="Calc cel 3 2 2 3 5 2" xfId="7805" xr:uid="{00000000-0005-0000-0000-000025000000}"/>
    <cellStyle name="Calc cel 3 2 2 3 5 2 2" xfId="18350" xr:uid="{00000000-0005-0000-0000-000025000000}"/>
    <cellStyle name="Calc cel 3 2 2 3 5 3" xfId="15303" xr:uid="{00000000-0005-0000-0000-000025000000}"/>
    <cellStyle name="Calc cel 3 2 2 3 6" xfId="3660" xr:uid="{00000000-0005-0000-0000-000025000000}"/>
    <cellStyle name="Calc cel 3 2 2 3 6 2" xfId="9220" xr:uid="{00000000-0005-0000-0000-000025000000}"/>
    <cellStyle name="Calc cel 3 2 2 3 6 2 2" xfId="19768" xr:uid="{00000000-0005-0000-0000-000025000000}"/>
    <cellStyle name="Calc cel 3 2 2 3 6 3" xfId="14682" xr:uid="{00000000-0005-0000-0000-000025000000}"/>
    <cellStyle name="Calc cel 3 2 2 3 7" xfId="6386" xr:uid="{00000000-0005-0000-0000-000025000000}"/>
    <cellStyle name="Calc cel 3 2 2 3 7 2" xfId="15094" xr:uid="{00000000-0005-0000-0000-000025000000}"/>
    <cellStyle name="Calc cel 3 2 2 3 7 2 2" xfId="16931" xr:uid="{00000000-0005-0000-0000-000025000000}"/>
    <cellStyle name="Calc cel 3 2 2 3 7 3" xfId="12537" xr:uid="{00000000-0005-0000-0000-000025000000}"/>
    <cellStyle name="Calc cel 3 2 2 3 8" xfId="5104" xr:uid="{00000000-0005-0000-0000-000025000000}"/>
    <cellStyle name="Calc cel 3 2 2 3 8 2" xfId="10645" xr:uid="{00000000-0005-0000-0000-000025000000}"/>
    <cellStyle name="Calc cel 3 2 2 3 9" xfId="13841" xr:uid="{00000000-0005-0000-0000-000025000000}"/>
    <cellStyle name="Calc cel 3 2 2 4" xfId="756" xr:uid="{00000000-0005-0000-0000-000025000000}"/>
    <cellStyle name="Calc cel 3 2 2 4 2" xfId="1982" xr:uid="{00000000-0005-0000-0000-000025000000}"/>
    <cellStyle name="Calc cel 3 2 2 4 2 2" xfId="3221" xr:uid="{00000000-0005-0000-0000-000025000000}"/>
    <cellStyle name="Calc cel 3 2 2 4 2 2 2" xfId="8791" xr:uid="{00000000-0005-0000-0000-000025000000}"/>
    <cellStyle name="Calc cel 3 2 2 4 2 2 2 2" xfId="19336" xr:uid="{00000000-0005-0000-0000-000025000000}"/>
    <cellStyle name="Calc cel 3 2 2 4 2 2 3" xfId="11200" xr:uid="{00000000-0005-0000-0000-000025000000}"/>
    <cellStyle name="Calc cel 3 2 2 4 2 3" xfId="4633" xr:uid="{00000000-0005-0000-0000-000025000000}"/>
    <cellStyle name="Calc cel 3 2 2 4 2 3 2" xfId="10129" xr:uid="{00000000-0005-0000-0000-000025000000}"/>
    <cellStyle name="Calc cel 3 2 2 4 2 3 2 2" xfId="20684" xr:uid="{00000000-0005-0000-0000-000025000000}"/>
    <cellStyle name="Calc cel 3 2 2 4 2 3 3" xfId="14185" xr:uid="{00000000-0005-0000-0000-000025000000}"/>
    <cellStyle name="Calc cel 3 2 2 4 2 4" xfId="7556" xr:uid="{00000000-0005-0000-0000-000025000000}"/>
    <cellStyle name="Calc cel 3 2 2 4 2 4 2" xfId="18101" xr:uid="{00000000-0005-0000-0000-000025000000}"/>
    <cellStyle name="Calc cel 3 2 2 4 2 5" xfId="6013" xr:uid="{00000000-0005-0000-0000-000025000000}"/>
    <cellStyle name="Calc cel 3 2 2 4 2 5 2" xfId="16535" xr:uid="{00000000-0005-0000-0000-000025000000}"/>
    <cellStyle name="Calc cel 3 2 2 4 2 6" xfId="13273" xr:uid="{00000000-0005-0000-0000-000025000000}"/>
    <cellStyle name="Calc cel 3 2 2 4 3" xfId="1664" xr:uid="{00000000-0005-0000-0000-000025000000}"/>
    <cellStyle name="Calc cel 3 2 2 4 3 2" xfId="2904" xr:uid="{00000000-0005-0000-0000-000025000000}"/>
    <cellStyle name="Calc cel 3 2 2 4 3 2 2" xfId="8474" xr:uid="{00000000-0005-0000-0000-000025000000}"/>
    <cellStyle name="Calc cel 3 2 2 4 3 2 2 2" xfId="19019" xr:uid="{00000000-0005-0000-0000-000025000000}"/>
    <cellStyle name="Calc cel 3 2 2 4 3 2 3" xfId="15616" xr:uid="{00000000-0005-0000-0000-000025000000}"/>
    <cellStyle name="Calc cel 3 2 2 4 3 3" xfId="4317" xr:uid="{00000000-0005-0000-0000-000025000000}"/>
    <cellStyle name="Calc cel 3 2 2 4 3 3 2" xfId="9832" xr:uid="{00000000-0005-0000-0000-000025000000}"/>
    <cellStyle name="Calc cel 3 2 2 4 3 3 2 2" xfId="20388" xr:uid="{00000000-0005-0000-0000-000025000000}"/>
    <cellStyle name="Calc cel 3 2 2 4 3 3 3" xfId="11189" xr:uid="{00000000-0005-0000-0000-000025000000}"/>
    <cellStyle name="Calc cel 3 2 2 4 3 4" xfId="7272" xr:uid="{00000000-0005-0000-0000-000025000000}"/>
    <cellStyle name="Calc cel 3 2 2 4 3 4 2" xfId="17817" xr:uid="{00000000-0005-0000-0000-000025000000}"/>
    <cellStyle name="Calc cel 3 2 2 4 3 5" xfId="5716" xr:uid="{00000000-0005-0000-0000-000025000000}"/>
    <cellStyle name="Calc cel 3 2 2 4 3 5 2" xfId="16239" xr:uid="{00000000-0005-0000-0000-000025000000}"/>
    <cellStyle name="Calc cel 3 2 2 4 3 6" xfId="11443" xr:uid="{00000000-0005-0000-0000-000025000000}"/>
    <cellStyle name="Calc cel 3 2 2 4 4" xfId="1056" xr:uid="{00000000-0005-0000-0000-000025000000}"/>
    <cellStyle name="Calc cel 3 2 2 4 4 2" xfId="6713" xr:uid="{00000000-0005-0000-0000-000025000000}"/>
    <cellStyle name="Calc cel 3 2 2 4 4 2 2" xfId="17258" xr:uid="{00000000-0005-0000-0000-000025000000}"/>
    <cellStyle name="Calc cel 3 2 2 4 4 3" xfId="10613" xr:uid="{00000000-0005-0000-0000-000025000000}"/>
    <cellStyle name="Calc cel 3 2 2 4 5" xfId="2299" xr:uid="{00000000-0005-0000-0000-000025000000}"/>
    <cellStyle name="Calc cel 3 2 2 4 5 2" xfId="7869" xr:uid="{00000000-0005-0000-0000-000025000000}"/>
    <cellStyle name="Calc cel 3 2 2 4 5 2 2" xfId="18414" xr:uid="{00000000-0005-0000-0000-000025000000}"/>
    <cellStyle name="Calc cel 3 2 2 4 5 3" xfId="11648" xr:uid="{00000000-0005-0000-0000-000025000000}"/>
    <cellStyle name="Calc cel 3 2 2 4 6" xfId="3724" xr:uid="{00000000-0005-0000-0000-000025000000}"/>
    <cellStyle name="Calc cel 3 2 2 4 6 2" xfId="9280" xr:uid="{00000000-0005-0000-0000-000025000000}"/>
    <cellStyle name="Calc cel 3 2 2 4 6 2 2" xfId="19829" xr:uid="{00000000-0005-0000-0000-000025000000}"/>
    <cellStyle name="Calc cel 3 2 2 4 6 3" xfId="13498" xr:uid="{00000000-0005-0000-0000-000025000000}"/>
    <cellStyle name="Calc cel 3 2 2 4 7" xfId="6420" xr:uid="{00000000-0005-0000-0000-000025000000}"/>
    <cellStyle name="Calc cel 3 2 2 4 7 2" xfId="15128" xr:uid="{00000000-0005-0000-0000-000025000000}"/>
    <cellStyle name="Calc cel 3 2 2 4 7 2 2" xfId="16965" xr:uid="{00000000-0005-0000-0000-000025000000}"/>
    <cellStyle name="Calc cel 3 2 2 4 7 3" xfId="13769" xr:uid="{00000000-0005-0000-0000-000025000000}"/>
    <cellStyle name="Calc cel 3 2 2 4 8" xfId="5164" xr:uid="{00000000-0005-0000-0000-000025000000}"/>
    <cellStyle name="Calc cel 3 2 2 4 8 2" xfId="15848" xr:uid="{00000000-0005-0000-0000-000025000000}"/>
    <cellStyle name="Calc cel 3 2 2 4 9" xfId="15487" xr:uid="{00000000-0005-0000-0000-000025000000}"/>
    <cellStyle name="Calc cel 3 2 2 5" xfId="818" xr:uid="{00000000-0005-0000-0000-000025000000}"/>
    <cellStyle name="Calc cel 3 2 2 5 2" xfId="2044" xr:uid="{00000000-0005-0000-0000-000025000000}"/>
    <cellStyle name="Calc cel 3 2 2 5 2 2" xfId="3283" xr:uid="{00000000-0005-0000-0000-000025000000}"/>
    <cellStyle name="Calc cel 3 2 2 5 2 2 2" xfId="8853" xr:uid="{00000000-0005-0000-0000-000025000000}"/>
    <cellStyle name="Calc cel 3 2 2 5 2 2 2 2" xfId="19398" xr:uid="{00000000-0005-0000-0000-000025000000}"/>
    <cellStyle name="Calc cel 3 2 2 5 2 2 3" xfId="15386" xr:uid="{00000000-0005-0000-0000-000025000000}"/>
    <cellStyle name="Calc cel 3 2 2 5 2 3" xfId="4695" xr:uid="{00000000-0005-0000-0000-000025000000}"/>
    <cellStyle name="Calc cel 3 2 2 5 2 3 2" xfId="10188" xr:uid="{00000000-0005-0000-0000-000025000000}"/>
    <cellStyle name="Calc cel 3 2 2 5 2 3 2 2" xfId="20743" xr:uid="{00000000-0005-0000-0000-000025000000}"/>
    <cellStyle name="Calc cel 3 2 2 5 2 3 3" xfId="13564" xr:uid="{00000000-0005-0000-0000-000025000000}"/>
    <cellStyle name="Calc cel 3 2 2 5 2 4" xfId="7615" xr:uid="{00000000-0005-0000-0000-000025000000}"/>
    <cellStyle name="Calc cel 3 2 2 5 2 4 2" xfId="18160" xr:uid="{00000000-0005-0000-0000-000025000000}"/>
    <cellStyle name="Calc cel 3 2 2 5 2 5" xfId="6072" xr:uid="{00000000-0005-0000-0000-000025000000}"/>
    <cellStyle name="Calc cel 3 2 2 5 2 5 2" xfId="16594" xr:uid="{00000000-0005-0000-0000-000025000000}"/>
    <cellStyle name="Calc cel 3 2 2 5 2 6" xfId="11528" xr:uid="{00000000-0005-0000-0000-000025000000}"/>
    <cellStyle name="Calc cel 3 2 2 5 3" xfId="1722" xr:uid="{00000000-0005-0000-0000-000025000000}"/>
    <cellStyle name="Calc cel 3 2 2 5 3 2" xfId="2961" xr:uid="{00000000-0005-0000-0000-000025000000}"/>
    <cellStyle name="Calc cel 3 2 2 5 3 2 2" xfId="8531" xr:uid="{00000000-0005-0000-0000-000025000000}"/>
    <cellStyle name="Calc cel 3 2 2 5 3 2 2 2" xfId="19076" xr:uid="{00000000-0005-0000-0000-000025000000}"/>
    <cellStyle name="Calc cel 3 2 2 5 3 2 3" xfId="11329" xr:uid="{00000000-0005-0000-0000-000025000000}"/>
    <cellStyle name="Calc cel 3 2 2 5 3 3" xfId="4373" xr:uid="{00000000-0005-0000-0000-000025000000}"/>
    <cellStyle name="Calc cel 3 2 2 5 3 3 2" xfId="9885" xr:uid="{00000000-0005-0000-0000-000025000000}"/>
    <cellStyle name="Calc cel 3 2 2 5 3 3 2 2" xfId="20441" xr:uid="{00000000-0005-0000-0000-000025000000}"/>
    <cellStyle name="Calc cel 3 2 2 5 3 3 3" xfId="10875" xr:uid="{00000000-0005-0000-0000-000025000000}"/>
    <cellStyle name="Calc cel 3 2 2 5 3 4" xfId="7326" xr:uid="{00000000-0005-0000-0000-000025000000}"/>
    <cellStyle name="Calc cel 3 2 2 5 3 4 2" xfId="17871" xr:uid="{00000000-0005-0000-0000-000025000000}"/>
    <cellStyle name="Calc cel 3 2 2 5 3 5" xfId="5769" xr:uid="{00000000-0005-0000-0000-000025000000}"/>
    <cellStyle name="Calc cel 3 2 2 5 3 5 2" xfId="16292" xr:uid="{00000000-0005-0000-0000-000025000000}"/>
    <cellStyle name="Calc cel 3 2 2 5 3 6" xfId="14197" xr:uid="{00000000-0005-0000-0000-000025000000}"/>
    <cellStyle name="Calc cel 3 2 2 5 4" xfId="1118" xr:uid="{00000000-0005-0000-0000-000025000000}"/>
    <cellStyle name="Calc cel 3 2 2 5 4 2" xfId="6775" xr:uid="{00000000-0005-0000-0000-000025000000}"/>
    <cellStyle name="Calc cel 3 2 2 5 4 2 2" xfId="17320" xr:uid="{00000000-0005-0000-0000-000025000000}"/>
    <cellStyle name="Calc cel 3 2 2 5 4 3" xfId="15484" xr:uid="{00000000-0005-0000-0000-000025000000}"/>
    <cellStyle name="Calc cel 3 2 2 5 5" xfId="2361" xr:uid="{00000000-0005-0000-0000-000025000000}"/>
    <cellStyle name="Calc cel 3 2 2 5 5 2" xfId="7931" xr:uid="{00000000-0005-0000-0000-000025000000}"/>
    <cellStyle name="Calc cel 3 2 2 5 5 2 2" xfId="18476" xr:uid="{00000000-0005-0000-0000-000025000000}"/>
    <cellStyle name="Calc cel 3 2 2 5 5 3" xfId="16165" xr:uid="{00000000-0005-0000-0000-000025000000}"/>
    <cellStyle name="Calc cel 3 2 2 5 6" xfId="3786" xr:uid="{00000000-0005-0000-0000-000025000000}"/>
    <cellStyle name="Calc cel 3 2 2 5 6 2" xfId="9339" xr:uid="{00000000-0005-0000-0000-000025000000}"/>
    <cellStyle name="Calc cel 3 2 2 5 6 2 2" xfId="19891" xr:uid="{00000000-0005-0000-0000-000025000000}"/>
    <cellStyle name="Calc cel 3 2 2 5 6 3" xfId="14606" xr:uid="{00000000-0005-0000-0000-000025000000}"/>
    <cellStyle name="Calc cel 3 2 2 5 7" xfId="6479" xr:uid="{00000000-0005-0000-0000-000025000000}"/>
    <cellStyle name="Calc cel 3 2 2 5 7 2" xfId="15187" xr:uid="{00000000-0005-0000-0000-000025000000}"/>
    <cellStyle name="Calc cel 3 2 2 5 7 2 2" xfId="17024" xr:uid="{00000000-0005-0000-0000-000025000000}"/>
    <cellStyle name="Calc cel 3 2 2 5 7 3" xfId="15948" xr:uid="{00000000-0005-0000-0000-000025000000}"/>
    <cellStyle name="Calc cel 3 2 2 5 8" xfId="5223" xr:uid="{00000000-0005-0000-0000-000025000000}"/>
    <cellStyle name="Calc cel 3 2 2 5 8 2" xfId="14984" xr:uid="{00000000-0005-0000-0000-000025000000}"/>
    <cellStyle name="Calc cel 3 2 2 5 9" xfId="13386" xr:uid="{00000000-0005-0000-0000-000025000000}"/>
    <cellStyle name="Calc cel 3 2 2 6" xfId="623" xr:uid="{00000000-0005-0000-0000-000025000000}"/>
    <cellStyle name="Calc cel 3 2 2 6 2" xfId="1546" xr:uid="{00000000-0005-0000-0000-000025000000}"/>
    <cellStyle name="Calc cel 3 2 2 6 2 2" xfId="7156" xr:uid="{00000000-0005-0000-0000-000025000000}"/>
    <cellStyle name="Calc cel 3 2 2 6 2 2 2" xfId="17701" xr:uid="{00000000-0005-0000-0000-000025000000}"/>
    <cellStyle name="Calc cel 3 2 2 6 2 3" xfId="14542" xr:uid="{00000000-0005-0000-0000-000025000000}"/>
    <cellStyle name="Calc cel 3 2 2 6 3" xfId="2786" xr:uid="{00000000-0005-0000-0000-000025000000}"/>
    <cellStyle name="Calc cel 3 2 2 6 3 2" xfId="8356" xr:uid="{00000000-0005-0000-0000-000025000000}"/>
    <cellStyle name="Calc cel 3 2 2 6 3 2 2" xfId="18901" xr:uid="{00000000-0005-0000-0000-000025000000}"/>
    <cellStyle name="Calc cel 3 2 2 6 3 3" xfId="11052" xr:uid="{00000000-0005-0000-0000-000025000000}"/>
    <cellStyle name="Calc cel 3 2 2 6 4" xfId="4200" xr:uid="{00000000-0005-0000-0000-000025000000}"/>
    <cellStyle name="Calc cel 3 2 2 6 4 2" xfId="9721" xr:uid="{00000000-0005-0000-0000-000025000000}"/>
    <cellStyle name="Calc cel 3 2 2 6 4 2 2" xfId="20275" xr:uid="{00000000-0005-0000-0000-000025000000}"/>
    <cellStyle name="Calc cel 3 2 2 6 4 3" xfId="13388" xr:uid="{00000000-0005-0000-0000-000025000000}"/>
    <cellStyle name="Calc cel 3 2 2 6 5" xfId="6319" xr:uid="{00000000-0005-0000-0000-000025000000}"/>
    <cellStyle name="Calc cel 3 2 2 6 5 2" xfId="16864" xr:uid="{00000000-0005-0000-0000-000025000000}"/>
    <cellStyle name="Calc cel 3 2 2 6 6" xfId="5605" xr:uid="{00000000-0005-0000-0000-000025000000}"/>
    <cellStyle name="Calc cel 3 2 2 6 6 2" xfId="11928" xr:uid="{00000000-0005-0000-0000-000025000000}"/>
    <cellStyle name="Calc cel 3 2 2 6 7" xfId="12145" xr:uid="{00000000-0005-0000-0000-000025000000}"/>
    <cellStyle name="Calc cel 3 2 2 7" xfId="1263" xr:uid="{00000000-0005-0000-0000-000025000000}"/>
    <cellStyle name="Calc cel 3 2 2 7 2" xfId="2504" xr:uid="{00000000-0005-0000-0000-000025000000}"/>
    <cellStyle name="Calc cel 3 2 2 7 2 2" xfId="8074" xr:uid="{00000000-0005-0000-0000-000025000000}"/>
    <cellStyle name="Calc cel 3 2 2 7 2 2 2" xfId="18619" xr:uid="{00000000-0005-0000-0000-000025000000}"/>
    <cellStyle name="Calc cel 3 2 2 7 2 3" xfId="15924" xr:uid="{00000000-0005-0000-0000-000025000000}"/>
    <cellStyle name="Calc cel 3 2 2 7 3" xfId="3926" xr:uid="{00000000-0005-0000-0000-000025000000}"/>
    <cellStyle name="Calc cel 3 2 2 7 3 2" xfId="9470" xr:uid="{00000000-0005-0000-0000-000025000000}"/>
    <cellStyle name="Calc cel 3 2 2 7 3 2 2" xfId="20023" xr:uid="{00000000-0005-0000-0000-000025000000}"/>
    <cellStyle name="Calc cel 3 2 2 7 3 3" xfId="12571" xr:uid="{00000000-0005-0000-0000-000025000000}"/>
    <cellStyle name="Calc cel 3 2 2 7 4" xfId="6910" xr:uid="{00000000-0005-0000-0000-000025000000}"/>
    <cellStyle name="Calc cel 3 2 2 7 4 2" xfId="17455" xr:uid="{00000000-0005-0000-0000-000025000000}"/>
    <cellStyle name="Calc cel 3 2 2 7 5" xfId="5354" xr:uid="{00000000-0005-0000-0000-000025000000}"/>
    <cellStyle name="Calc cel 3 2 2 7 5 2" xfId="12404" xr:uid="{00000000-0005-0000-0000-000025000000}"/>
    <cellStyle name="Calc cel 3 2 2 7 6" xfId="15286" xr:uid="{00000000-0005-0000-0000-000025000000}"/>
    <cellStyle name="Calc cel 3 2 2 8" xfId="921" xr:uid="{00000000-0005-0000-0000-000025000000}"/>
    <cellStyle name="Calc cel 3 2 2 8 2" xfId="3590" xr:uid="{00000000-0005-0000-0000-000025000000}"/>
    <cellStyle name="Calc cel 3 2 2 8 2 2" xfId="9151" xr:uid="{00000000-0005-0000-0000-000025000000}"/>
    <cellStyle name="Calc cel 3 2 2 8 2 2 2" xfId="19698" xr:uid="{00000000-0005-0000-0000-000025000000}"/>
    <cellStyle name="Calc cel 3 2 2 8 2 3" xfId="14130" xr:uid="{00000000-0005-0000-0000-000025000000}"/>
    <cellStyle name="Calc cel 3 2 2 8 3" xfId="6581" xr:uid="{00000000-0005-0000-0000-000025000000}"/>
    <cellStyle name="Calc cel 3 2 2 8 3 2" xfId="17126" xr:uid="{00000000-0005-0000-0000-000025000000}"/>
    <cellStyle name="Calc cel 3 2 2 8 4" xfId="5035" xr:uid="{00000000-0005-0000-0000-000025000000}"/>
    <cellStyle name="Calc cel 3 2 2 8 4 2" xfId="15932" xr:uid="{00000000-0005-0000-0000-000025000000}"/>
    <cellStyle name="Calc cel 3 2 2 8 5" xfId="14528" xr:uid="{00000000-0005-0000-0000-000025000000}"/>
    <cellStyle name="Calc cel 3 2 2 9" xfId="2164" xr:uid="{00000000-0005-0000-0000-000025000000}"/>
    <cellStyle name="Calc cel 3 2 2 9 2" xfId="7734" xr:uid="{00000000-0005-0000-0000-000025000000}"/>
    <cellStyle name="Calc cel 3 2 2 9 2 2" xfId="18279" xr:uid="{00000000-0005-0000-0000-000025000000}"/>
    <cellStyle name="Calc cel 3 2 2 9 3" xfId="14362" xr:uid="{00000000-0005-0000-0000-000025000000}"/>
    <cellStyle name="Calc cel 3 2 3" xfId="382" xr:uid="{00000000-0005-0000-0000-000025000000}"/>
    <cellStyle name="Calc cel 3 2 3 10" xfId="2146" xr:uid="{00000000-0005-0000-0000-000025000000}"/>
    <cellStyle name="Calc cel 3 2 3 10 2" xfId="7716" xr:uid="{00000000-0005-0000-0000-000025000000}"/>
    <cellStyle name="Calc cel 3 2 3 10 2 2" xfId="18261" xr:uid="{00000000-0005-0000-0000-000025000000}"/>
    <cellStyle name="Calc cel 3 2 3 10 3" xfId="14398" xr:uid="{00000000-0005-0000-0000-000025000000}"/>
    <cellStyle name="Calc cel 3 2 3 11" xfId="474" xr:uid="{00000000-0005-0000-0000-000025000000}"/>
    <cellStyle name="Calc cel 3 2 3 11 2" xfId="6212" xr:uid="{00000000-0005-0000-0000-000025000000}"/>
    <cellStyle name="Calc cel 3 2 3 11 2 2" xfId="16758" xr:uid="{00000000-0005-0000-0000-000025000000}"/>
    <cellStyle name="Calc cel 3 2 3 11 3" xfId="15071" xr:uid="{00000000-0005-0000-0000-000025000000}"/>
    <cellStyle name="Calc cel 3 2 3 12" xfId="3464" xr:uid="{00000000-0005-0000-0000-000025000000}"/>
    <cellStyle name="Calc cel 3 2 3 12 2" xfId="9028" xr:uid="{00000000-0005-0000-0000-000025000000}"/>
    <cellStyle name="Calc cel 3 2 3 12 2 2" xfId="19574" xr:uid="{00000000-0005-0000-0000-000025000000}"/>
    <cellStyle name="Calc cel 3 2 3 13" xfId="4910" xr:uid="{00000000-0005-0000-0000-000025000000}"/>
    <cellStyle name="Calc cel 3 2 3 13 2" xfId="12946" xr:uid="{00000000-0005-0000-0000-000025000000}"/>
    <cellStyle name="Calc cel 3 2 3 14" xfId="11037" xr:uid="{00000000-0005-0000-0000-000025000000}"/>
    <cellStyle name="Calc cel 3 2 3 2" xfId="529" xr:uid="{00000000-0005-0000-0000-000025000000}"/>
    <cellStyle name="Calc cel 3 2 3 2 2" xfId="675" xr:uid="{00000000-0005-0000-0000-000025000000}"/>
    <cellStyle name="Calc cel 3 2 3 2 2 2" xfId="1596" xr:uid="{00000000-0005-0000-0000-000025000000}"/>
    <cellStyle name="Calc cel 3 2 3 2 2 2 2" xfId="7206" xr:uid="{00000000-0005-0000-0000-000025000000}"/>
    <cellStyle name="Calc cel 3 2 3 2 2 2 2 2" xfId="17751" xr:uid="{00000000-0005-0000-0000-000025000000}"/>
    <cellStyle name="Calc cel 3 2 3 2 2 2 3" xfId="13377" xr:uid="{00000000-0005-0000-0000-000025000000}"/>
    <cellStyle name="Calc cel 3 2 3 2 2 3" xfId="2836" xr:uid="{00000000-0005-0000-0000-000025000000}"/>
    <cellStyle name="Calc cel 3 2 3 2 2 3 2" xfId="8406" xr:uid="{00000000-0005-0000-0000-000025000000}"/>
    <cellStyle name="Calc cel 3 2 3 2 2 3 2 2" xfId="18951" xr:uid="{00000000-0005-0000-0000-000025000000}"/>
    <cellStyle name="Calc cel 3 2 3 2 2 3 3" xfId="14134" xr:uid="{00000000-0005-0000-0000-000025000000}"/>
    <cellStyle name="Calc cel 3 2 3 2 2 4" xfId="4250" xr:uid="{00000000-0005-0000-0000-000025000000}"/>
    <cellStyle name="Calc cel 3 2 3 2 2 4 2" xfId="9770" xr:uid="{00000000-0005-0000-0000-000025000000}"/>
    <cellStyle name="Calc cel 3 2 3 2 2 4 2 2" xfId="20324" xr:uid="{00000000-0005-0000-0000-000025000000}"/>
    <cellStyle name="Calc cel 3 2 3 2 2 4 3" xfId="15585" xr:uid="{00000000-0005-0000-0000-000025000000}"/>
    <cellStyle name="Calc cel 3 2 3 2 2 5" xfId="6369" xr:uid="{00000000-0005-0000-0000-000025000000}"/>
    <cellStyle name="Calc cel 3 2 3 2 2 5 2" xfId="16914" xr:uid="{00000000-0005-0000-0000-000025000000}"/>
    <cellStyle name="Calc cel 3 2 3 2 2 6" xfId="5654" xr:uid="{00000000-0005-0000-0000-000025000000}"/>
    <cellStyle name="Calc cel 3 2 3 2 2 6 2" xfId="11705" xr:uid="{00000000-0005-0000-0000-000025000000}"/>
    <cellStyle name="Calc cel 3 2 3 2 2 7" xfId="10783" xr:uid="{00000000-0005-0000-0000-000025000000}"/>
    <cellStyle name="Calc cel 3 2 3 2 3" xfId="1800" xr:uid="{00000000-0005-0000-0000-000025000000}"/>
    <cellStyle name="Calc cel 3 2 3 2 3 2" xfId="3039" xr:uid="{00000000-0005-0000-0000-000025000000}"/>
    <cellStyle name="Calc cel 3 2 3 2 3 2 2" xfId="8609" xr:uid="{00000000-0005-0000-0000-000025000000}"/>
    <cellStyle name="Calc cel 3 2 3 2 3 2 2 2" xfId="19154" xr:uid="{00000000-0005-0000-0000-000025000000}"/>
    <cellStyle name="Calc cel 3 2 3 2 3 2 3" xfId="12012" xr:uid="{00000000-0005-0000-0000-000025000000}"/>
    <cellStyle name="Calc cel 3 2 3 2 3 3" xfId="4451" xr:uid="{00000000-0005-0000-0000-000025000000}"/>
    <cellStyle name="Calc cel 3 2 3 2 3 3 2" xfId="9959" xr:uid="{00000000-0005-0000-0000-000025000000}"/>
    <cellStyle name="Calc cel 3 2 3 2 3 3 2 2" xfId="20515" xr:uid="{00000000-0005-0000-0000-000025000000}"/>
    <cellStyle name="Calc cel 3 2 3 2 3 3 3" xfId="14170" xr:uid="{00000000-0005-0000-0000-000025000000}"/>
    <cellStyle name="Calc cel 3 2 3 2 3 4" xfId="7400" xr:uid="{00000000-0005-0000-0000-000025000000}"/>
    <cellStyle name="Calc cel 3 2 3 2 3 4 2" xfId="17945" xr:uid="{00000000-0005-0000-0000-000025000000}"/>
    <cellStyle name="Calc cel 3 2 3 2 3 5" xfId="5843" xr:uid="{00000000-0005-0000-0000-000025000000}"/>
    <cellStyle name="Calc cel 3 2 3 2 3 5 2" xfId="16366" xr:uid="{00000000-0005-0000-0000-000025000000}"/>
    <cellStyle name="Calc cel 3 2 3 2 3 6" xfId="14692" xr:uid="{00000000-0005-0000-0000-000025000000}"/>
    <cellStyle name="Calc cel 3 2 3 2 4" xfId="1349" xr:uid="{00000000-0005-0000-0000-000025000000}"/>
    <cellStyle name="Calc cel 3 2 3 2 4 2" xfId="2590" xr:uid="{00000000-0005-0000-0000-000025000000}"/>
    <cellStyle name="Calc cel 3 2 3 2 4 2 2" xfId="8160" xr:uid="{00000000-0005-0000-0000-000025000000}"/>
    <cellStyle name="Calc cel 3 2 3 2 4 2 2 2" xfId="18705" xr:uid="{00000000-0005-0000-0000-000025000000}"/>
    <cellStyle name="Calc cel 3 2 3 2 4 2 3" xfId="11963" xr:uid="{00000000-0005-0000-0000-000025000000}"/>
    <cellStyle name="Calc cel 3 2 3 2 4 3" xfId="4010" xr:uid="{00000000-0005-0000-0000-000025000000}"/>
    <cellStyle name="Calc cel 3 2 3 2 4 3 2" xfId="9545" xr:uid="{00000000-0005-0000-0000-000025000000}"/>
    <cellStyle name="Calc cel 3 2 3 2 4 3 2 2" xfId="20098" xr:uid="{00000000-0005-0000-0000-000025000000}"/>
    <cellStyle name="Calc cel 3 2 3 2 4 3 3" xfId="14122" xr:uid="{00000000-0005-0000-0000-000025000000}"/>
    <cellStyle name="Calc cel 3 2 3 2 4 4" xfId="6986" xr:uid="{00000000-0005-0000-0000-000025000000}"/>
    <cellStyle name="Calc cel 3 2 3 2 4 4 2" xfId="17531" xr:uid="{00000000-0005-0000-0000-000025000000}"/>
    <cellStyle name="Calc cel 3 2 3 2 4 5" xfId="5429" xr:uid="{00000000-0005-0000-0000-000025000000}"/>
    <cellStyle name="Calc cel 3 2 3 2 4 5 2" xfId="10447" xr:uid="{00000000-0005-0000-0000-000025000000}"/>
    <cellStyle name="Calc cel 3 2 3 2 4 6" xfId="10892" xr:uid="{00000000-0005-0000-0000-000025000000}"/>
    <cellStyle name="Calc cel 3 2 3 2 5" xfId="975" xr:uid="{00000000-0005-0000-0000-000025000000}"/>
    <cellStyle name="Calc cel 3 2 3 2 5 2" xfId="3643" xr:uid="{00000000-0005-0000-0000-000025000000}"/>
    <cellStyle name="Calc cel 3 2 3 2 5 2 2" xfId="9203" xr:uid="{00000000-0005-0000-0000-000025000000}"/>
    <cellStyle name="Calc cel 3 2 3 2 5 2 2 2" xfId="19751" xr:uid="{00000000-0005-0000-0000-000025000000}"/>
    <cellStyle name="Calc cel 3 2 3 2 5 2 3" xfId="13501" xr:uid="{00000000-0005-0000-0000-000025000000}"/>
    <cellStyle name="Calc cel 3 2 3 2 5 3" xfId="6635" xr:uid="{00000000-0005-0000-0000-000025000000}"/>
    <cellStyle name="Calc cel 3 2 3 2 5 3 2" xfId="17180" xr:uid="{00000000-0005-0000-0000-000025000000}"/>
    <cellStyle name="Calc cel 3 2 3 2 5 4" xfId="5087" xr:uid="{00000000-0005-0000-0000-000025000000}"/>
    <cellStyle name="Calc cel 3 2 3 2 5 4 2" xfId="14594" xr:uid="{00000000-0005-0000-0000-000025000000}"/>
    <cellStyle name="Calc cel 3 2 3 2 5 5" xfId="15233" xr:uid="{00000000-0005-0000-0000-000025000000}"/>
    <cellStyle name="Calc cel 3 2 3 2 6" xfId="2218" xr:uid="{00000000-0005-0000-0000-000025000000}"/>
    <cellStyle name="Calc cel 3 2 3 2 6 2" xfId="7788" xr:uid="{00000000-0005-0000-0000-000025000000}"/>
    <cellStyle name="Calc cel 3 2 3 2 6 2 2" xfId="18333" xr:uid="{00000000-0005-0000-0000-000025000000}"/>
    <cellStyle name="Calc cel 3 2 3 2 6 3" xfId="12591" xr:uid="{00000000-0005-0000-0000-000025000000}"/>
    <cellStyle name="Calc cel 3 2 3 2 7" xfId="3556" xr:uid="{00000000-0005-0000-0000-000025000000}"/>
    <cellStyle name="Calc cel 3 2 3 2 7 2" xfId="9119" xr:uid="{00000000-0005-0000-0000-000025000000}"/>
    <cellStyle name="Calc cel 3 2 3 2 7 2 2" xfId="19665" xr:uid="{00000000-0005-0000-0000-000025000000}"/>
    <cellStyle name="Calc cel 3 2 3 2 7 3" xfId="11763" xr:uid="{00000000-0005-0000-0000-000025000000}"/>
    <cellStyle name="Calc cel 3 2 3 2 8" xfId="5002" xr:uid="{00000000-0005-0000-0000-000025000000}"/>
    <cellStyle name="Calc cel 3 2 3 2 8 2" xfId="12704" xr:uid="{00000000-0005-0000-0000-000025000000}"/>
    <cellStyle name="Calc cel 3 2 3 2 9" xfId="10358" xr:uid="{00000000-0005-0000-0000-000025000000}"/>
    <cellStyle name="Calc cel 3 2 3 3" xfId="724" xr:uid="{00000000-0005-0000-0000-000025000000}"/>
    <cellStyle name="Calc cel 3 2 3 3 10" xfId="10817" xr:uid="{00000000-0005-0000-0000-000025000000}"/>
    <cellStyle name="Calc cel 3 2 3 3 2" xfId="1635" xr:uid="{00000000-0005-0000-0000-000025000000}"/>
    <cellStyle name="Calc cel 3 2 3 3 2 2" xfId="1950" xr:uid="{00000000-0005-0000-0000-000025000000}"/>
    <cellStyle name="Calc cel 3 2 3 3 2 2 2" xfId="3189" xr:uid="{00000000-0005-0000-0000-000025000000}"/>
    <cellStyle name="Calc cel 3 2 3 3 2 2 2 2" xfId="8759" xr:uid="{00000000-0005-0000-0000-000025000000}"/>
    <cellStyle name="Calc cel 3 2 3 3 2 2 2 2 2" xfId="19304" xr:uid="{00000000-0005-0000-0000-000025000000}"/>
    <cellStyle name="Calc cel 3 2 3 3 2 2 2 3" xfId="10669" xr:uid="{00000000-0005-0000-0000-000025000000}"/>
    <cellStyle name="Calc cel 3 2 3 3 2 2 3" xfId="4601" xr:uid="{00000000-0005-0000-0000-000025000000}"/>
    <cellStyle name="Calc cel 3 2 3 3 2 2 3 2" xfId="10099" xr:uid="{00000000-0005-0000-0000-000025000000}"/>
    <cellStyle name="Calc cel 3 2 3 3 2 2 3 2 2" xfId="20654" xr:uid="{00000000-0005-0000-0000-000025000000}"/>
    <cellStyle name="Calc cel 3 2 3 3 2 2 3 3" xfId="11045" xr:uid="{00000000-0005-0000-0000-000025000000}"/>
    <cellStyle name="Calc cel 3 2 3 3 2 2 4" xfId="7526" xr:uid="{00000000-0005-0000-0000-000025000000}"/>
    <cellStyle name="Calc cel 3 2 3 3 2 2 4 2" xfId="18071" xr:uid="{00000000-0005-0000-0000-000025000000}"/>
    <cellStyle name="Calc cel 3 2 3 3 2 2 5" xfId="5983" xr:uid="{00000000-0005-0000-0000-000025000000}"/>
    <cellStyle name="Calc cel 3 2 3 3 2 2 5 2" xfId="16505" xr:uid="{00000000-0005-0000-0000-000025000000}"/>
    <cellStyle name="Calc cel 3 2 3 3 2 2 6" xfId="16116" xr:uid="{00000000-0005-0000-0000-000025000000}"/>
    <cellStyle name="Calc cel 3 2 3 3 2 3" xfId="2875" xr:uid="{00000000-0005-0000-0000-000025000000}"/>
    <cellStyle name="Calc cel 3 2 3 3 2 3 2" xfId="8445" xr:uid="{00000000-0005-0000-0000-000025000000}"/>
    <cellStyle name="Calc cel 3 2 3 3 2 3 2 2" xfId="18990" xr:uid="{00000000-0005-0000-0000-000025000000}"/>
    <cellStyle name="Calc cel 3 2 3 3 2 3 3" xfId="14477" xr:uid="{00000000-0005-0000-0000-000025000000}"/>
    <cellStyle name="Calc cel 3 2 3 3 2 4" xfId="4288" xr:uid="{00000000-0005-0000-0000-000025000000}"/>
    <cellStyle name="Calc cel 3 2 3 3 2 4 2" xfId="9805" xr:uid="{00000000-0005-0000-0000-000025000000}"/>
    <cellStyle name="Calc cel 3 2 3 3 2 4 2 2" xfId="20360" xr:uid="{00000000-0005-0000-0000-000025000000}"/>
    <cellStyle name="Calc cel 3 2 3 3 2 4 3" xfId="12499" xr:uid="{00000000-0005-0000-0000-000025000000}"/>
    <cellStyle name="Calc cel 3 2 3 3 2 5" xfId="7243" xr:uid="{00000000-0005-0000-0000-000025000000}"/>
    <cellStyle name="Calc cel 3 2 3 3 2 5 2" xfId="17788" xr:uid="{00000000-0005-0000-0000-000025000000}"/>
    <cellStyle name="Calc cel 3 2 3 3 2 6" xfId="5689" xr:uid="{00000000-0005-0000-0000-000025000000}"/>
    <cellStyle name="Calc cel 3 2 3 3 2 6 2" xfId="16212" xr:uid="{00000000-0005-0000-0000-000025000000}"/>
    <cellStyle name="Calc cel 3 2 3 3 2 7" xfId="11275" xr:uid="{00000000-0005-0000-0000-000025000000}"/>
    <cellStyle name="Calc cel 3 2 3 3 3" xfId="1816" xr:uid="{00000000-0005-0000-0000-000025000000}"/>
    <cellStyle name="Calc cel 3 2 3 3 3 2" xfId="3055" xr:uid="{00000000-0005-0000-0000-000025000000}"/>
    <cellStyle name="Calc cel 3 2 3 3 3 2 2" xfId="8625" xr:uid="{00000000-0005-0000-0000-000025000000}"/>
    <cellStyle name="Calc cel 3 2 3 3 3 2 2 2" xfId="19170" xr:uid="{00000000-0005-0000-0000-000025000000}"/>
    <cellStyle name="Calc cel 3 2 3 3 3 2 3" xfId="13306" xr:uid="{00000000-0005-0000-0000-000025000000}"/>
    <cellStyle name="Calc cel 3 2 3 3 3 3" xfId="4467" xr:uid="{00000000-0005-0000-0000-000025000000}"/>
    <cellStyle name="Calc cel 3 2 3 3 3 3 2" xfId="9974" xr:uid="{00000000-0005-0000-0000-000025000000}"/>
    <cellStyle name="Calc cel 3 2 3 3 3 3 2 2" xfId="20530" xr:uid="{00000000-0005-0000-0000-000025000000}"/>
    <cellStyle name="Calc cel 3 2 3 3 3 3 3" xfId="14634" xr:uid="{00000000-0005-0000-0000-000025000000}"/>
    <cellStyle name="Calc cel 3 2 3 3 3 4" xfId="7415" xr:uid="{00000000-0005-0000-0000-000025000000}"/>
    <cellStyle name="Calc cel 3 2 3 3 3 4 2" xfId="17960" xr:uid="{00000000-0005-0000-0000-000025000000}"/>
    <cellStyle name="Calc cel 3 2 3 3 3 5" xfId="5858" xr:uid="{00000000-0005-0000-0000-000025000000}"/>
    <cellStyle name="Calc cel 3 2 3 3 3 5 2" xfId="16381" xr:uid="{00000000-0005-0000-0000-000025000000}"/>
    <cellStyle name="Calc cel 3 2 3 3 3 6" xfId="11759" xr:uid="{00000000-0005-0000-0000-000025000000}"/>
    <cellStyle name="Calc cel 3 2 3 3 4" xfId="1409" xr:uid="{00000000-0005-0000-0000-000025000000}"/>
    <cellStyle name="Calc cel 3 2 3 3 4 2" xfId="2650" xr:uid="{00000000-0005-0000-0000-000025000000}"/>
    <cellStyle name="Calc cel 3 2 3 3 4 2 2" xfId="8220" xr:uid="{00000000-0005-0000-0000-000025000000}"/>
    <cellStyle name="Calc cel 3 2 3 3 4 2 2 2" xfId="18765" xr:uid="{00000000-0005-0000-0000-000025000000}"/>
    <cellStyle name="Calc cel 3 2 3 3 4 2 3" xfId="11967" xr:uid="{00000000-0005-0000-0000-000025000000}"/>
    <cellStyle name="Calc cel 3 2 3 3 4 3" xfId="4070" xr:uid="{00000000-0005-0000-0000-000025000000}"/>
    <cellStyle name="Calc cel 3 2 3 3 4 3 2" xfId="9603" xr:uid="{00000000-0005-0000-0000-000025000000}"/>
    <cellStyle name="Calc cel 3 2 3 3 4 3 2 2" xfId="20156" xr:uid="{00000000-0005-0000-0000-000025000000}"/>
    <cellStyle name="Calc cel 3 2 3 3 4 3 3" xfId="12949" xr:uid="{00000000-0005-0000-0000-000025000000}"/>
    <cellStyle name="Calc cel 3 2 3 3 4 4" xfId="7044" xr:uid="{00000000-0005-0000-0000-000025000000}"/>
    <cellStyle name="Calc cel 3 2 3 3 4 4 2" xfId="17589" xr:uid="{00000000-0005-0000-0000-000025000000}"/>
    <cellStyle name="Calc cel 3 2 3 3 4 5" xfId="5487" xr:uid="{00000000-0005-0000-0000-000025000000}"/>
    <cellStyle name="Calc cel 3 2 3 3 4 5 2" xfId="15228" xr:uid="{00000000-0005-0000-0000-000025000000}"/>
    <cellStyle name="Calc cel 3 2 3 3 4 6" xfId="13069" xr:uid="{00000000-0005-0000-0000-000025000000}"/>
    <cellStyle name="Calc cel 3 2 3 3 5" xfId="1024" xr:uid="{00000000-0005-0000-0000-000025000000}"/>
    <cellStyle name="Calc cel 3 2 3 3 5 2" xfId="6683" xr:uid="{00000000-0005-0000-0000-000025000000}"/>
    <cellStyle name="Calc cel 3 2 3 3 5 2 2" xfId="17228" xr:uid="{00000000-0005-0000-0000-000025000000}"/>
    <cellStyle name="Calc cel 3 2 3 3 5 3" xfId="11796" xr:uid="{00000000-0005-0000-0000-000025000000}"/>
    <cellStyle name="Calc cel 3 2 3 3 6" xfId="2267" xr:uid="{00000000-0005-0000-0000-000025000000}"/>
    <cellStyle name="Calc cel 3 2 3 3 6 2" xfId="7837" xr:uid="{00000000-0005-0000-0000-000025000000}"/>
    <cellStyle name="Calc cel 3 2 3 3 6 2 2" xfId="18382" xr:uid="{00000000-0005-0000-0000-000025000000}"/>
    <cellStyle name="Calc cel 3 2 3 3 6 3" xfId="15450" xr:uid="{00000000-0005-0000-0000-000025000000}"/>
    <cellStyle name="Calc cel 3 2 3 3 7" xfId="3692" xr:uid="{00000000-0005-0000-0000-000025000000}"/>
    <cellStyle name="Calc cel 3 2 3 3 7 2" xfId="9250" xr:uid="{00000000-0005-0000-0000-000025000000}"/>
    <cellStyle name="Calc cel 3 2 3 3 7 2 2" xfId="19799" xr:uid="{00000000-0005-0000-0000-000025000000}"/>
    <cellStyle name="Calc cel 3 2 3 3 7 3" xfId="15497" xr:uid="{00000000-0005-0000-0000-000025000000}"/>
    <cellStyle name="Calc cel 3 2 3 3 8" xfId="6403" xr:uid="{00000000-0005-0000-0000-000025000000}"/>
    <cellStyle name="Calc cel 3 2 3 3 8 2" xfId="15111" xr:uid="{00000000-0005-0000-0000-000025000000}"/>
    <cellStyle name="Calc cel 3 2 3 3 8 2 2" xfId="16948" xr:uid="{00000000-0005-0000-0000-000025000000}"/>
    <cellStyle name="Calc cel 3 2 3 3 8 3" xfId="12462" xr:uid="{00000000-0005-0000-0000-000025000000}"/>
    <cellStyle name="Calc cel 3 2 3 3 9" xfId="5134" xr:uid="{00000000-0005-0000-0000-000025000000}"/>
    <cellStyle name="Calc cel 3 2 3 3 9 2" xfId="14498" xr:uid="{00000000-0005-0000-0000-000025000000}"/>
    <cellStyle name="Calc cel 3 2 3 4" xfId="788" xr:uid="{00000000-0005-0000-0000-000025000000}"/>
    <cellStyle name="Calc cel 3 2 3 4 2" xfId="2014" xr:uid="{00000000-0005-0000-0000-000025000000}"/>
    <cellStyle name="Calc cel 3 2 3 4 2 2" xfId="3253" xr:uid="{00000000-0005-0000-0000-000025000000}"/>
    <cellStyle name="Calc cel 3 2 3 4 2 2 2" xfId="8823" xr:uid="{00000000-0005-0000-0000-000025000000}"/>
    <cellStyle name="Calc cel 3 2 3 4 2 2 2 2" xfId="19368" xr:uid="{00000000-0005-0000-0000-000025000000}"/>
    <cellStyle name="Calc cel 3 2 3 4 2 2 3" xfId="13760" xr:uid="{00000000-0005-0000-0000-000025000000}"/>
    <cellStyle name="Calc cel 3 2 3 4 2 3" xfId="4665" xr:uid="{00000000-0005-0000-0000-000025000000}"/>
    <cellStyle name="Calc cel 3 2 3 4 2 3 2" xfId="10159" xr:uid="{00000000-0005-0000-0000-000025000000}"/>
    <cellStyle name="Calc cel 3 2 3 4 2 3 2 2" xfId="20714" xr:uid="{00000000-0005-0000-0000-000025000000}"/>
    <cellStyle name="Calc cel 3 2 3 4 2 3 3" xfId="11982" xr:uid="{00000000-0005-0000-0000-000025000000}"/>
    <cellStyle name="Calc cel 3 2 3 4 2 4" xfId="7586" xr:uid="{00000000-0005-0000-0000-000025000000}"/>
    <cellStyle name="Calc cel 3 2 3 4 2 4 2" xfId="18131" xr:uid="{00000000-0005-0000-0000-000025000000}"/>
    <cellStyle name="Calc cel 3 2 3 4 2 5" xfId="6043" xr:uid="{00000000-0005-0000-0000-000025000000}"/>
    <cellStyle name="Calc cel 3 2 3 4 2 5 2" xfId="16565" xr:uid="{00000000-0005-0000-0000-000025000000}"/>
    <cellStyle name="Calc cel 3 2 3 4 2 6" xfId="11994" xr:uid="{00000000-0005-0000-0000-000025000000}"/>
    <cellStyle name="Calc cel 3 2 3 4 3" xfId="1696" xr:uid="{00000000-0005-0000-0000-000025000000}"/>
    <cellStyle name="Calc cel 3 2 3 4 3 2" xfId="2936" xr:uid="{00000000-0005-0000-0000-000025000000}"/>
    <cellStyle name="Calc cel 3 2 3 4 3 2 2" xfId="8506" xr:uid="{00000000-0005-0000-0000-000025000000}"/>
    <cellStyle name="Calc cel 3 2 3 4 3 2 2 2" xfId="19051" xr:uid="{00000000-0005-0000-0000-000025000000}"/>
    <cellStyle name="Calc cel 3 2 3 4 3 2 3" xfId="16149" xr:uid="{00000000-0005-0000-0000-000025000000}"/>
    <cellStyle name="Calc cel 3 2 3 4 3 3" xfId="4349" xr:uid="{00000000-0005-0000-0000-000025000000}"/>
    <cellStyle name="Calc cel 3 2 3 4 3 3 2" xfId="9862" xr:uid="{00000000-0005-0000-0000-000025000000}"/>
    <cellStyle name="Calc cel 3 2 3 4 3 3 2 2" xfId="20418" xr:uid="{00000000-0005-0000-0000-000025000000}"/>
    <cellStyle name="Calc cel 3 2 3 4 3 3 3" xfId="12870" xr:uid="{00000000-0005-0000-0000-000025000000}"/>
    <cellStyle name="Calc cel 3 2 3 4 3 4" xfId="7302" xr:uid="{00000000-0005-0000-0000-000025000000}"/>
    <cellStyle name="Calc cel 3 2 3 4 3 4 2" xfId="17847" xr:uid="{00000000-0005-0000-0000-000025000000}"/>
    <cellStyle name="Calc cel 3 2 3 4 3 5" xfId="5746" xr:uid="{00000000-0005-0000-0000-000025000000}"/>
    <cellStyle name="Calc cel 3 2 3 4 3 5 2" xfId="16269" xr:uid="{00000000-0005-0000-0000-000025000000}"/>
    <cellStyle name="Calc cel 3 2 3 4 3 6" xfId="12942" xr:uid="{00000000-0005-0000-0000-000025000000}"/>
    <cellStyle name="Calc cel 3 2 3 4 4" xfId="1088" xr:uid="{00000000-0005-0000-0000-000025000000}"/>
    <cellStyle name="Calc cel 3 2 3 4 4 2" xfId="6745" xr:uid="{00000000-0005-0000-0000-000025000000}"/>
    <cellStyle name="Calc cel 3 2 3 4 4 2 2" xfId="17290" xr:uid="{00000000-0005-0000-0000-000025000000}"/>
    <cellStyle name="Calc cel 3 2 3 4 4 3" xfId="11190" xr:uid="{00000000-0005-0000-0000-000025000000}"/>
    <cellStyle name="Calc cel 3 2 3 4 5" xfId="2331" xr:uid="{00000000-0005-0000-0000-000025000000}"/>
    <cellStyle name="Calc cel 3 2 3 4 5 2" xfId="7901" xr:uid="{00000000-0005-0000-0000-000025000000}"/>
    <cellStyle name="Calc cel 3 2 3 4 5 2 2" xfId="18446" xr:uid="{00000000-0005-0000-0000-000025000000}"/>
    <cellStyle name="Calc cel 3 2 3 4 5 3" xfId="14441" xr:uid="{00000000-0005-0000-0000-000025000000}"/>
    <cellStyle name="Calc cel 3 2 3 4 6" xfId="3756" xr:uid="{00000000-0005-0000-0000-000025000000}"/>
    <cellStyle name="Calc cel 3 2 3 4 6 2" xfId="9310" xr:uid="{00000000-0005-0000-0000-000025000000}"/>
    <cellStyle name="Calc cel 3 2 3 4 6 2 2" xfId="19861" xr:uid="{00000000-0005-0000-0000-000025000000}"/>
    <cellStyle name="Calc cel 3 2 3 4 6 3" xfId="11873" xr:uid="{00000000-0005-0000-0000-000025000000}"/>
    <cellStyle name="Calc cel 3 2 3 4 7" xfId="6450" xr:uid="{00000000-0005-0000-0000-000025000000}"/>
    <cellStyle name="Calc cel 3 2 3 4 7 2" xfId="15158" xr:uid="{00000000-0005-0000-0000-000025000000}"/>
    <cellStyle name="Calc cel 3 2 3 4 7 2 2" xfId="16995" xr:uid="{00000000-0005-0000-0000-000025000000}"/>
    <cellStyle name="Calc cel 3 2 3 4 7 3" xfId="14790" xr:uid="{00000000-0005-0000-0000-000025000000}"/>
    <cellStyle name="Calc cel 3 2 3 4 8" xfId="5194" xr:uid="{00000000-0005-0000-0000-000025000000}"/>
    <cellStyle name="Calc cel 3 2 3 4 8 2" xfId="13905" xr:uid="{00000000-0005-0000-0000-000025000000}"/>
    <cellStyle name="Calc cel 3 2 3 4 9" xfId="10410" xr:uid="{00000000-0005-0000-0000-000025000000}"/>
    <cellStyle name="Calc cel 3 2 3 5" xfId="849" xr:uid="{00000000-0005-0000-0000-000025000000}"/>
    <cellStyle name="Calc cel 3 2 3 5 2" xfId="2075" xr:uid="{00000000-0005-0000-0000-000025000000}"/>
    <cellStyle name="Calc cel 3 2 3 5 2 2" xfId="3314" xr:uid="{00000000-0005-0000-0000-000025000000}"/>
    <cellStyle name="Calc cel 3 2 3 5 2 2 2" xfId="8884" xr:uid="{00000000-0005-0000-0000-000025000000}"/>
    <cellStyle name="Calc cel 3 2 3 5 2 2 2 2" xfId="19429" xr:uid="{00000000-0005-0000-0000-000025000000}"/>
    <cellStyle name="Calc cel 3 2 3 5 2 2 3" xfId="11387" xr:uid="{00000000-0005-0000-0000-000025000000}"/>
    <cellStyle name="Calc cel 3 2 3 5 2 3" xfId="4726" xr:uid="{00000000-0005-0000-0000-000025000000}"/>
    <cellStyle name="Calc cel 3 2 3 5 2 3 2" xfId="10218" xr:uid="{00000000-0005-0000-0000-000025000000}"/>
    <cellStyle name="Calc cel 3 2 3 5 2 3 2 2" xfId="20773" xr:uid="{00000000-0005-0000-0000-000025000000}"/>
    <cellStyle name="Calc cel 3 2 3 5 2 3 3" xfId="15300" xr:uid="{00000000-0005-0000-0000-000025000000}"/>
    <cellStyle name="Calc cel 3 2 3 5 2 4" xfId="7645" xr:uid="{00000000-0005-0000-0000-000025000000}"/>
    <cellStyle name="Calc cel 3 2 3 5 2 4 2" xfId="18190" xr:uid="{00000000-0005-0000-0000-000025000000}"/>
    <cellStyle name="Calc cel 3 2 3 5 2 5" xfId="6102" xr:uid="{00000000-0005-0000-0000-000025000000}"/>
    <cellStyle name="Calc cel 3 2 3 5 2 5 2" xfId="16624" xr:uid="{00000000-0005-0000-0000-000025000000}"/>
    <cellStyle name="Calc cel 3 2 3 5 2 6" xfId="10745" xr:uid="{00000000-0005-0000-0000-000025000000}"/>
    <cellStyle name="Calc cel 3 2 3 5 3" xfId="1753" xr:uid="{00000000-0005-0000-0000-000025000000}"/>
    <cellStyle name="Calc cel 3 2 3 5 3 2" xfId="2992" xr:uid="{00000000-0005-0000-0000-000025000000}"/>
    <cellStyle name="Calc cel 3 2 3 5 3 2 2" xfId="8562" xr:uid="{00000000-0005-0000-0000-000025000000}"/>
    <cellStyle name="Calc cel 3 2 3 5 3 2 2 2" xfId="19107" xr:uid="{00000000-0005-0000-0000-000025000000}"/>
    <cellStyle name="Calc cel 3 2 3 5 3 2 3" xfId="11107" xr:uid="{00000000-0005-0000-0000-000025000000}"/>
    <cellStyle name="Calc cel 3 2 3 5 3 3" xfId="4404" xr:uid="{00000000-0005-0000-0000-000025000000}"/>
    <cellStyle name="Calc cel 3 2 3 5 3 3 2" xfId="9915" xr:uid="{00000000-0005-0000-0000-000025000000}"/>
    <cellStyle name="Calc cel 3 2 3 5 3 3 2 2" xfId="20471" xr:uid="{00000000-0005-0000-0000-000025000000}"/>
    <cellStyle name="Calc cel 3 2 3 5 3 3 3" xfId="10403" xr:uid="{00000000-0005-0000-0000-000025000000}"/>
    <cellStyle name="Calc cel 3 2 3 5 3 4" xfId="7356" xr:uid="{00000000-0005-0000-0000-000025000000}"/>
    <cellStyle name="Calc cel 3 2 3 5 3 4 2" xfId="17901" xr:uid="{00000000-0005-0000-0000-000025000000}"/>
    <cellStyle name="Calc cel 3 2 3 5 3 5" xfId="5799" xr:uid="{00000000-0005-0000-0000-000025000000}"/>
    <cellStyle name="Calc cel 3 2 3 5 3 5 2" xfId="16322" xr:uid="{00000000-0005-0000-0000-000025000000}"/>
    <cellStyle name="Calc cel 3 2 3 5 3 6" xfId="13984" xr:uid="{00000000-0005-0000-0000-000025000000}"/>
    <cellStyle name="Calc cel 3 2 3 5 4" xfId="1149" xr:uid="{00000000-0005-0000-0000-000025000000}"/>
    <cellStyle name="Calc cel 3 2 3 5 4 2" xfId="6806" xr:uid="{00000000-0005-0000-0000-000025000000}"/>
    <cellStyle name="Calc cel 3 2 3 5 4 2 2" xfId="17351" xr:uid="{00000000-0005-0000-0000-000025000000}"/>
    <cellStyle name="Calc cel 3 2 3 5 4 3" xfId="10380" xr:uid="{00000000-0005-0000-0000-000025000000}"/>
    <cellStyle name="Calc cel 3 2 3 5 5" xfId="2392" xr:uid="{00000000-0005-0000-0000-000025000000}"/>
    <cellStyle name="Calc cel 3 2 3 5 5 2" xfId="7962" xr:uid="{00000000-0005-0000-0000-000025000000}"/>
    <cellStyle name="Calc cel 3 2 3 5 5 2 2" xfId="18507" xr:uid="{00000000-0005-0000-0000-000025000000}"/>
    <cellStyle name="Calc cel 3 2 3 5 5 3" xfId="12637" xr:uid="{00000000-0005-0000-0000-000025000000}"/>
    <cellStyle name="Calc cel 3 2 3 5 6" xfId="3817" xr:uid="{00000000-0005-0000-0000-000025000000}"/>
    <cellStyle name="Calc cel 3 2 3 5 6 2" xfId="9369" xr:uid="{00000000-0005-0000-0000-000025000000}"/>
    <cellStyle name="Calc cel 3 2 3 5 6 2 2" xfId="19922" xr:uid="{00000000-0005-0000-0000-000025000000}"/>
    <cellStyle name="Calc cel 3 2 3 5 6 3" xfId="13050" xr:uid="{00000000-0005-0000-0000-000025000000}"/>
    <cellStyle name="Calc cel 3 2 3 5 7" xfId="6509" xr:uid="{00000000-0005-0000-0000-000025000000}"/>
    <cellStyle name="Calc cel 3 2 3 5 7 2" xfId="15217" xr:uid="{00000000-0005-0000-0000-000025000000}"/>
    <cellStyle name="Calc cel 3 2 3 5 7 2 2" xfId="17054" xr:uid="{00000000-0005-0000-0000-000025000000}"/>
    <cellStyle name="Calc cel 3 2 3 5 7 3" xfId="14465" xr:uid="{00000000-0005-0000-0000-000025000000}"/>
    <cellStyle name="Calc cel 3 2 3 5 8" xfId="5253" xr:uid="{00000000-0005-0000-0000-000025000000}"/>
    <cellStyle name="Calc cel 3 2 3 5 8 2" xfId="12833" xr:uid="{00000000-0005-0000-0000-000025000000}"/>
    <cellStyle name="Calc cel 3 2 3 5 9" xfId="16092" xr:uid="{00000000-0005-0000-0000-000025000000}"/>
    <cellStyle name="Calc cel 3 2 3 6" xfId="605" xr:uid="{00000000-0005-0000-0000-000025000000}"/>
    <cellStyle name="Calc cel 3 2 3 6 2" xfId="1528" xr:uid="{00000000-0005-0000-0000-000025000000}"/>
    <cellStyle name="Calc cel 3 2 3 6 2 2" xfId="7139" xr:uid="{00000000-0005-0000-0000-000025000000}"/>
    <cellStyle name="Calc cel 3 2 3 6 2 2 2" xfId="17684" xr:uid="{00000000-0005-0000-0000-000025000000}"/>
    <cellStyle name="Calc cel 3 2 3 6 2 3" xfId="15704" xr:uid="{00000000-0005-0000-0000-000025000000}"/>
    <cellStyle name="Calc cel 3 2 3 6 3" xfId="2768" xr:uid="{00000000-0005-0000-0000-000025000000}"/>
    <cellStyle name="Calc cel 3 2 3 6 3 2" xfId="8338" xr:uid="{00000000-0005-0000-0000-000025000000}"/>
    <cellStyle name="Calc cel 3 2 3 6 3 2 2" xfId="18883" xr:uid="{00000000-0005-0000-0000-000025000000}"/>
    <cellStyle name="Calc cel 3 2 3 6 3 3" xfId="12998" xr:uid="{00000000-0005-0000-0000-000025000000}"/>
    <cellStyle name="Calc cel 3 2 3 6 4" xfId="4182" xr:uid="{00000000-0005-0000-0000-000025000000}"/>
    <cellStyle name="Calc cel 3 2 3 6 4 2" xfId="9703" xr:uid="{00000000-0005-0000-0000-000025000000}"/>
    <cellStyle name="Calc cel 3 2 3 6 4 2 2" xfId="20257" xr:uid="{00000000-0005-0000-0000-000025000000}"/>
    <cellStyle name="Calc cel 3 2 3 6 4 3" xfId="12490" xr:uid="{00000000-0005-0000-0000-000025000000}"/>
    <cellStyle name="Calc cel 3 2 3 6 5" xfId="6301" xr:uid="{00000000-0005-0000-0000-000025000000}"/>
    <cellStyle name="Calc cel 3 2 3 6 5 2" xfId="16846" xr:uid="{00000000-0005-0000-0000-000025000000}"/>
    <cellStyle name="Calc cel 3 2 3 6 6" xfId="5587" xr:uid="{00000000-0005-0000-0000-000025000000}"/>
    <cellStyle name="Calc cel 3 2 3 6 6 2" xfId="11974" xr:uid="{00000000-0005-0000-0000-000025000000}"/>
    <cellStyle name="Calc cel 3 2 3 6 7" xfId="11688" xr:uid="{00000000-0005-0000-0000-000025000000}"/>
    <cellStyle name="Calc cel 3 2 3 7" xfId="1383" xr:uid="{00000000-0005-0000-0000-000025000000}"/>
    <cellStyle name="Calc cel 3 2 3 7 2" xfId="2624" xr:uid="{00000000-0005-0000-0000-000025000000}"/>
    <cellStyle name="Calc cel 3 2 3 7 2 2" xfId="8194" xr:uid="{00000000-0005-0000-0000-000025000000}"/>
    <cellStyle name="Calc cel 3 2 3 7 2 2 2" xfId="18739" xr:uid="{00000000-0005-0000-0000-000025000000}"/>
    <cellStyle name="Calc cel 3 2 3 7 2 3" xfId="11328" xr:uid="{00000000-0005-0000-0000-000025000000}"/>
    <cellStyle name="Calc cel 3 2 3 7 3" xfId="4044" xr:uid="{00000000-0005-0000-0000-000025000000}"/>
    <cellStyle name="Calc cel 3 2 3 7 3 2" xfId="9578" xr:uid="{00000000-0005-0000-0000-000025000000}"/>
    <cellStyle name="Calc cel 3 2 3 7 3 2 2" xfId="20131" xr:uid="{00000000-0005-0000-0000-000025000000}"/>
    <cellStyle name="Calc cel 3 2 3 7 3 3" xfId="15891" xr:uid="{00000000-0005-0000-0000-000025000000}"/>
    <cellStyle name="Calc cel 3 2 3 7 4" xfId="7019" xr:uid="{00000000-0005-0000-0000-000025000000}"/>
    <cellStyle name="Calc cel 3 2 3 7 4 2" xfId="17564" xr:uid="{00000000-0005-0000-0000-000025000000}"/>
    <cellStyle name="Calc cel 3 2 3 7 5" xfId="5462" xr:uid="{00000000-0005-0000-0000-000025000000}"/>
    <cellStyle name="Calc cel 3 2 3 7 5 2" xfId="15419" xr:uid="{00000000-0005-0000-0000-000025000000}"/>
    <cellStyle name="Calc cel 3 2 3 7 6" xfId="11697" xr:uid="{00000000-0005-0000-0000-000025000000}"/>
    <cellStyle name="Calc cel 3 2 3 8" xfId="1173" xr:uid="{00000000-0005-0000-0000-000025000000}"/>
    <cellStyle name="Calc cel 3 2 3 8 2" xfId="2416" xr:uid="{00000000-0005-0000-0000-000025000000}"/>
    <cellStyle name="Calc cel 3 2 3 8 2 2" xfId="7986" xr:uid="{00000000-0005-0000-0000-000025000000}"/>
    <cellStyle name="Calc cel 3 2 3 8 2 2 2" xfId="18531" xr:uid="{00000000-0005-0000-0000-000025000000}"/>
    <cellStyle name="Calc cel 3 2 3 8 2 3" xfId="13696" xr:uid="{00000000-0005-0000-0000-000025000000}"/>
    <cellStyle name="Calc cel 3 2 3 8 3" xfId="3841" xr:uid="{00000000-0005-0000-0000-000025000000}"/>
    <cellStyle name="Calc cel 3 2 3 8 3 2" xfId="9392" xr:uid="{00000000-0005-0000-0000-000025000000}"/>
    <cellStyle name="Calc cel 3 2 3 8 3 2 2" xfId="19945" xr:uid="{00000000-0005-0000-0000-000025000000}"/>
    <cellStyle name="Calc cel 3 2 3 8 3 3" xfId="15245" xr:uid="{00000000-0005-0000-0000-000025000000}"/>
    <cellStyle name="Calc cel 3 2 3 8 4" xfId="6829" xr:uid="{00000000-0005-0000-0000-000025000000}"/>
    <cellStyle name="Calc cel 3 2 3 8 4 2" xfId="17374" xr:uid="{00000000-0005-0000-0000-000025000000}"/>
    <cellStyle name="Calc cel 3 2 3 8 5" xfId="5276" xr:uid="{00000000-0005-0000-0000-000025000000}"/>
    <cellStyle name="Calc cel 3 2 3 8 5 2" xfId="11509" xr:uid="{00000000-0005-0000-0000-000025000000}"/>
    <cellStyle name="Calc cel 3 2 3 8 6" xfId="10315" xr:uid="{00000000-0005-0000-0000-000025000000}"/>
    <cellStyle name="Calc cel 3 2 3 9" xfId="903" xr:uid="{00000000-0005-0000-0000-000025000000}"/>
    <cellStyle name="Calc cel 3 2 3 9 2" xfId="3396" xr:uid="{00000000-0005-0000-0000-000025000000}"/>
    <cellStyle name="Calc cel 3 2 3 9 2 2" xfId="8964" xr:uid="{00000000-0005-0000-0000-000025000000}"/>
    <cellStyle name="Calc cel 3 2 3 9 2 2 2" xfId="19508" xr:uid="{00000000-0005-0000-0000-000025000000}"/>
    <cellStyle name="Calc cel 3 2 3 9 2 3" xfId="10881" xr:uid="{00000000-0005-0000-0000-000025000000}"/>
    <cellStyle name="Calc cel 3 2 3 9 3" xfId="6563" xr:uid="{00000000-0005-0000-0000-000025000000}"/>
    <cellStyle name="Calc cel 3 2 3 9 3 2" xfId="17108" xr:uid="{00000000-0005-0000-0000-000025000000}"/>
    <cellStyle name="Calc cel 3 2 3 9 4" xfId="4829" xr:uid="{00000000-0005-0000-0000-000025000000}"/>
    <cellStyle name="Calc cel 3 2 3 9 4 2" xfId="10655" xr:uid="{00000000-0005-0000-0000-000025000000}"/>
    <cellStyle name="Calc cel 3 2 3 9 5" xfId="10647" xr:uid="{00000000-0005-0000-0000-000025000000}"/>
    <cellStyle name="Calc cel 3 2 4" xfId="329" xr:uid="{00000000-0005-0000-0000-000025000000}"/>
    <cellStyle name="Calc cel 3 2 4 10" xfId="10373" xr:uid="{00000000-0005-0000-0000-000025000000}"/>
    <cellStyle name="Calc cel 3 2 4 2" xfId="1523" xr:uid="{00000000-0005-0000-0000-000025000000}"/>
    <cellStyle name="Calc cel 3 2 4 2 2" xfId="1860" xr:uid="{00000000-0005-0000-0000-000025000000}"/>
    <cellStyle name="Calc cel 3 2 4 2 2 2" xfId="3099" xr:uid="{00000000-0005-0000-0000-000025000000}"/>
    <cellStyle name="Calc cel 3 2 4 2 2 2 2" xfId="8669" xr:uid="{00000000-0005-0000-0000-000025000000}"/>
    <cellStyle name="Calc cel 3 2 4 2 2 2 2 2" xfId="19214" xr:uid="{00000000-0005-0000-0000-000025000000}"/>
    <cellStyle name="Calc cel 3 2 4 2 2 2 3" xfId="14513" xr:uid="{00000000-0005-0000-0000-000025000000}"/>
    <cellStyle name="Calc cel 3 2 4 2 2 3" xfId="4511" xr:uid="{00000000-0005-0000-0000-000025000000}"/>
    <cellStyle name="Calc cel 3 2 4 2 2 3 2" xfId="10014" xr:uid="{00000000-0005-0000-0000-000025000000}"/>
    <cellStyle name="Calc cel 3 2 4 2 2 3 2 2" xfId="20569" xr:uid="{00000000-0005-0000-0000-000025000000}"/>
    <cellStyle name="Calc cel 3 2 4 2 2 3 3" xfId="14670" xr:uid="{00000000-0005-0000-0000-000025000000}"/>
    <cellStyle name="Calc cel 3 2 4 2 2 4" xfId="7447" xr:uid="{00000000-0005-0000-0000-000025000000}"/>
    <cellStyle name="Calc cel 3 2 4 2 2 4 2" xfId="17992" xr:uid="{00000000-0005-0000-0000-000025000000}"/>
    <cellStyle name="Calc cel 3 2 4 2 2 5" xfId="5898" xr:uid="{00000000-0005-0000-0000-000025000000}"/>
    <cellStyle name="Calc cel 3 2 4 2 2 5 2" xfId="16420" xr:uid="{00000000-0005-0000-0000-000025000000}"/>
    <cellStyle name="Calc cel 3 2 4 2 2 6" xfId="10823" xr:uid="{00000000-0005-0000-0000-000025000000}"/>
    <cellStyle name="Calc cel 3 2 4 2 3" xfId="2763" xr:uid="{00000000-0005-0000-0000-000025000000}"/>
    <cellStyle name="Calc cel 3 2 4 2 3 2" xfId="4177" xr:uid="{00000000-0005-0000-0000-000025000000}"/>
    <cellStyle name="Calc cel 3 2 4 2 3 2 2" xfId="9699" xr:uid="{00000000-0005-0000-0000-000025000000}"/>
    <cellStyle name="Calc cel 3 2 4 2 3 2 2 2" xfId="20253" xr:uid="{00000000-0005-0000-0000-000025000000}"/>
    <cellStyle name="Calc cel 3 2 4 2 3 2 3" xfId="14700" xr:uid="{00000000-0005-0000-0000-000025000000}"/>
    <cellStyle name="Calc cel 3 2 4 2 3 3" xfId="8333" xr:uid="{00000000-0005-0000-0000-000025000000}"/>
    <cellStyle name="Calc cel 3 2 4 2 3 3 2" xfId="18878" xr:uid="{00000000-0005-0000-0000-000025000000}"/>
    <cellStyle name="Calc cel 3 2 4 2 3 4" xfId="5583" xr:uid="{00000000-0005-0000-0000-000025000000}"/>
    <cellStyle name="Calc cel 3 2 4 2 3 4 2" xfId="12166" xr:uid="{00000000-0005-0000-0000-000025000000}"/>
    <cellStyle name="Calc cel 3 2 4 2 3 5" xfId="12947" xr:uid="{00000000-0005-0000-0000-000025000000}"/>
    <cellStyle name="Calc cel 3 2 4 2 4" xfId="3514" xr:uid="{00000000-0005-0000-0000-000025000000}"/>
    <cellStyle name="Calc cel 3 2 4 2 4 2" xfId="9078" xr:uid="{00000000-0005-0000-0000-000025000000}"/>
    <cellStyle name="Calc cel 3 2 4 2 4 2 2" xfId="19624" xr:uid="{00000000-0005-0000-0000-000025000000}"/>
    <cellStyle name="Calc cel 3 2 4 2 4 3" xfId="13955" xr:uid="{00000000-0005-0000-0000-000025000000}"/>
    <cellStyle name="Calc cel 3 2 4 2 5" xfId="4961" xr:uid="{00000000-0005-0000-0000-000025000000}"/>
    <cellStyle name="Calc cel 3 2 4 2 5 2" xfId="12313" xr:uid="{00000000-0005-0000-0000-000025000000}"/>
    <cellStyle name="Calc cel 3 2 4 2 6" xfId="10811" xr:uid="{00000000-0005-0000-0000-000025000000}"/>
    <cellStyle name="Calc cel 3 2 4 3" xfId="1205" xr:uid="{00000000-0005-0000-0000-000025000000}"/>
    <cellStyle name="Calc cel 3 2 4 3 2" xfId="2447" xr:uid="{00000000-0005-0000-0000-000025000000}"/>
    <cellStyle name="Calc cel 3 2 4 3 2 2" xfId="8017" xr:uid="{00000000-0005-0000-0000-000025000000}"/>
    <cellStyle name="Calc cel 3 2 4 3 2 2 2" xfId="18562" xr:uid="{00000000-0005-0000-0000-000025000000}"/>
    <cellStyle name="Calc cel 3 2 4 3 2 3" xfId="11578" xr:uid="{00000000-0005-0000-0000-000025000000}"/>
    <cellStyle name="Calc cel 3 2 4 3 3" xfId="3871" xr:uid="{00000000-0005-0000-0000-000025000000}"/>
    <cellStyle name="Calc cel 3 2 4 3 3 2" xfId="9421" xr:uid="{00000000-0005-0000-0000-000025000000}"/>
    <cellStyle name="Calc cel 3 2 4 3 3 2 2" xfId="19974" xr:uid="{00000000-0005-0000-0000-000025000000}"/>
    <cellStyle name="Calc cel 3 2 4 3 3 3" xfId="12883" xr:uid="{00000000-0005-0000-0000-000025000000}"/>
    <cellStyle name="Calc cel 3 2 4 3 4" xfId="6859" xr:uid="{00000000-0005-0000-0000-000025000000}"/>
    <cellStyle name="Calc cel 3 2 4 3 4 2" xfId="17404" xr:uid="{00000000-0005-0000-0000-000025000000}"/>
    <cellStyle name="Calc cel 3 2 4 3 5" xfId="5305" xr:uid="{00000000-0005-0000-0000-000025000000}"/>
    <cellStyle name="Calc cel 3 2 4 3 5 2" xfId="12019" xr:uid="{00000000-0005-0000-0000-000025000000}"/>
    <cellStyle name="Calc cel 3 2 4 3 6" xfId="16208" xr:uid="{00000000-0005-0000-0000-000025000000}"/>
    <cellStyle name="Calc cel 3 2 4 4" xfId="1284" xr:uid="{00000000-0005-0000-0000-000025000000}"/>
    <cellStyle name="Calc cel 3 2 4 4 2" xfId="2525" xr:uid="{00000000-0005-0000-0000-000025000000}"/>
    <cellStyle name="Calc cel 3 2 4 4 2 2" xfId="8095" xr:uid="{00000000-0005-0000-0000-000025000000}"/>
    <cellStyle name="Calc cel 3 2 4 4 2 2 2" xfId="18640" xr:uid="{00000000-0005-0000-0000-000025000000}"/>
    <cellStyle name="Calc cel 3 2 4 4 2 3" xfId="11944" xr:uid="{00000000-0005-0000-0000-000025000000}"/>
    <cellStyle name="Calc cel 3 2 4 4 3" xfId="3946" xr:uid="{00000000-0005-0000-0000-000025000000}"/>
    <cellStyle name="Calc cel 3 2 4 4 3 2" xfId="9487" xr:uid="{00000000-0005-0000-0000-000025000000}"/>
    <cellStyle name="Calc cel 3 2 4 4 3 2 2" xfId="20040" xr:uid="{00000000-0005-0000-0000-000025000000}"/>
    <cellStyle name="Calc cel 3 2 4 4 3 3" xfId="12500" xr:uid="{00000000-0005-0000-0000-000025000000}"/>
    <cellStyle name="Calc cel 3 2 4 4 4" xfId="6927" xr:uid="{00000000-0005-0000-0000-000025000000}"/>
    <cellStyle name="Calc cel 3 2 4 4 4 2" xfId="17472" xr:uid="{00000000-0005-0000-0000-000025000000}"/>
    <cellStyle name="Calc cel 3 2 4 4 5" xfId="5371" xr:uid="{00000000-0005-0000-0000-000025000000}"/>
    <cellStyle name="Calc cel 3 2 4 4 5 2" xfId="12587" xr:uid="{00000000-0005-0000-0000-000025000000}"/>
    <cellStyle name="Calc cel 3 2 4 4 6" xfId="15577" xr:uid="{00000000-0005-0000-0000-000025000000}"/>
    <cellStyle name="Calc cel 3 2 4 5" xfId="893" xr:uid="{00000000-0005-0000-0000-000025000000}"/>
    <cellStyle name="Calc cel 3 2 4 5 2" xfId="3580" xr:uid="{00000000-0005-0000-0000-000025000000}"/>
    <cellStyle name="Calc cel 3 2 4 5 2 2" xfId="9141" xr:uid="{00000000-0005-0000-0000-000025000000}"/>
    <cellStyle name="Calc cel 3 2 4 5 2 2 2" xfId="19688" xr:uid="{00000000-0005-0000-0000-000025000000}"/>
    <cellStyle name="Calc cel 3 2 4 5 2 3" xfId="13473" xr:uid="{00000000-0005-0000-0000-000025000000}"/>
    <cellStyle name="Calc cel 3 2 4 5 3" xfId="6553" xr:uid="{00000000-0005-0000-0000-000025000000}"/>
    <cellStyle name="Calc cel 3 2 4 5 3 2" xfId="17098" xr:uid="{00000000-0005-0000-0000-000025000000}"/>
    <cellStyle name="Calc cel 3 2 4 5 4" xfId="5025" xr:uid="{00000000-0005-0000-0000-000025000000}"/>
    <cellStyle name="Calc cel 3 2 4 5 4 2" xfId="12343" xr:uid="{00000000-0005-0000-0000-000025000000}"/>
    <cellStyle name="Calc cel 3 2 4 5 5" xfId="13161" xr:uid="{00000000-0005-0000-0000-000025000000}"/>
    <cellStyle name="Calc cel 3 2 4 6" xfId="2137" xr:uid="{00000000-0005-0000-0000-000025000000}"/>
    <cellStyle name="Calc cel 3 2 4 6 2" xfId="7707" xr:uid="{00000000-0005-0000-0000-000025000000}"/>
    <cellStyle name="Calc cel 3 2 4 6 2 2" xfId="18252" xr:uid="{00000000-0005-0000-0000-000025000000}"/>
    <cellStyle name="Calc cel 3 2 4 6 3" xfId="15589" xr:uid="{00000000-0005-0000-0000-000025000000}"/>
    <cellStyle name="Calc cel 3 2 4 7" xfId="596" xr:uid="{00000000-0005-0000-0000-000025000000}"/>
    <cellStyle name="Calc cel 3 2 4 7 2" xfId="6293" xr:uid="{00000000-0005-0000-0000-000025000000}"/>
    <cellStyle name="Calc cel 3 2 4 7 2 2" xfId="16838" xr:uid="{00000000-0005-0000-0000-000025000000}"/>
    <cellStyle name="Calc cel 3 2 4 7 3" xfId="10693" xr:uid="{00000000-0005-0000-0000-000025000000}"/>
    <cellStyle name="Calc cel 3 2 4 8" xfId="4869" xr:uid="{00000000-0005-0000-0000-000025000000}"/>
    <cellStyle name="Calc cel 3 2 4 8 2" xfId="14106" xr:uid="{00000000-0005-0000-0000-000025000000}"/>
    <cellStyle name="Calc cel 3 2 4 9" xfId="14862" xr:uid="{00000000-0005-0000-0000-000025000000}"/>
    <cellStyle name="Calc cel 3 2 4 9 2" xfId="15501" xr:uid="{00000000-0005-0000-0000-000025000000}"/>
    <cellStyle name="Calc cel 3 2 5" xfId="738" xr:uid="{00000000-0005-0000-0000-000025000000}"/>
    <cellStyle name="Calc cel 3 2 5 2" xfId="1964" xr:uid="{00000000-0005-0000-0000-000025000000}"/>
    <cellStyle name="Calc cel 3 2 5 2 2" xfId="3203" xr:uid="{00000000-0005-0000-0000-000025000000}"/>
    <cellStyle name="Calc cel 3 2 5 2 2 2" xfId="8773" xr:uid="{00000000-0005-0000-0000-000025000000}"/>
    <cellStyle name="Calc cel 3 2 5 2 2 2 2" xfId="19318" xr:uid="{00000000-0005-0000-0000-000025000000}"/>
    <cellStyle name="Calc cel 3 2 5 2 2 3" xfId="14315" xr:uid="{00000000-0005-0000-0000-000025000000}"/>
    <cellStyle name="Calc cel 3 2 5 2 3" xfId="4615" xr:uid="{00000000-0005-0000-0000-000025000000}"/>
    <cellStyle name="Calc cel 3 2 5 2 3 2" xfId="10112" xr:uid="{00000000-0005-0000-0000-000025000000}"/>
    <cellStyle name="Calc cel 3 2 5 2 3 2 2" xfId="20667" xr:uid="{00000000-0005-0000-0000-000025000000}"/>
    <cellStyle name="Calc cel 3 2 5 2 3 3" xfId="13891" xr:uid="{00000000-0005-0000-0000-000025000000}"/>
    <cellStyle name="Calc cel 3 2 5 2 4" xfId="7539" xr:uid="{00000000-0005-0000-0000-000025000000}"/>
    <cellStyle name="Calc cel 3 2 5 2 4 2" xfId="18084" xr:uid="{00000000-0005-0000-0000-000025000000}"/>
    <cellStyle name="Calc cel 3 2 5 2 5" xfId="5996" xr:uid="{00000000-0005-0000-0000-000025000000}"/>
    <cellStyle name="Calc cel 3 2 5 2 5 2" xfId="16518" xr:uid="{00000000-0005-0000-0000-000025000000}"/>
    <cellStyle name="Calc cel 3 2 5 2 6" xfId="14039" xr:uid="{00000000-0005-0000-0000-000025000000}"/>
    <cellStyle name="Calc cel 3 2 5 3" xfId="1321" xr:uid="{00000000-0005-0000-0000-000025000000}"/>
    <cellStyle name="Calc cel 3 2 5 3 2" xfId="2562" xr:uid="{00000000-0005-0000-0000-000025000000}"/>
    <cellStyle name="Calc cel 3 2 5 3 2 2" xfId="8132" xr:uid="{00000000-0005-0000-0000-000025000000}"/>
    <cellStyle name="Calc cel 3 2 5 3 2 2 2" xfId="18677" xr:uid="{00000000-0005-0000-0000-000025000000}"/>
    <cellStyle name="Calc cel 3 2 5 3 2 3" xfId="14059" xr:uid="{00000000-0005-0000-0000-000025000000}"/>
    <cellStyle name="Calc cel 3 2 5 3 3" xfId="3982" xr:uid="{00000000-0005-0000-0000-000025000000}"/>
    <cellStyle name="Calc cel 3 2 5 3 3 2" xfId="9520" xr:uid="{00000000-0005-0000-0000-000025000000}"/>
    <cellStyle name="Calc cel 3 2 5 3 3 2 2" xfId="20073" xr:uid="{00000000-0005-0000-0000-000025000000}"/>
    <cellStyle name="Calc cel 3 2 5 3 3 3" xfId="15996" xr:uid="{00000000-0005-0000-0000-000025000000}"/>
    <cellStyle name="Calc cel 3 2 5 3 4" xfId="6962" xr:uid="{00000000-0005-0000-0000-000025000000}"/>
    <cellStyle name="Calc cel 3 2 5 3 4 2" xfId="17507" xr:uid="{00000000-0005-0000-0000-000025000000}"/>
    <cellStyle name="Calc cel 3 2 5 3 5" xfId="5404" xr:uid="{00000000-0005-0000-0000-000025000000}"/>
    <cellStyle name="Calc cel 3 2 5 3 5 2" xfId="14625" xr:uid="{00000000-0005-0000-0000-000025000000}"/>
    <cellStyle name="Calc cel 3 2 5 3 6" xfId="12360" xr:uid="{00000000-0005-0000-0000-000025000000}"/>
    <cellStyle name="Calc cel 3 2 5 4" xfId="1038" xr:uid="{00000000-0005-0000-0000-000025000000}"/>
    <cellStyle name="Calc cel 3 2 5 4 2" xfId="3706" xr:uid="{00000000-0005-0000-0000-000025000000}"/>
    <cellStyle name="Calc cel 3 2 5 4 2 2" xfId="9263" xr:uid="{00000000-0005-0000-0000-000025000000}"/>
    <cellStyle name="Calc cel 3 2 5 4 2 2 2" xfId="19812" xr:uid="{00000000-0005-0000-0000-000025000000}"/>
    <cellStyle name="Calc cel 3 2 5 4 2 3" xfId="12792" xr:uid="{00000000-0005-0000-0000-000025000000}"/>
    <cellStyle name="Calc cel 3 2 5 4 3" xfId="6696" xr:uid="{00000000-0005-0000-0000-000025000000}"/>
    <cellStyle name="Calc cel 3 2 5 4 3 2" xfId="17241" xr:uid="{00000000-0005-0000-0000-000025000000}"/>
    <cellStyle name="Calc cel 3 2 5 4 4" xfId="5147" xr:uid="{00000000-0005-0000-0000-000025000000}"/>
    <cellStyle name="Calc cel 3 2 5 4 4 2" xfId="14446" xr:uid="{00000000-0005-0000-0000-000025000000}"/>
    <cellStyle name="Calc cel 3 2 5 4 5" xfId="10964" xr:uid="{00000000-0005-0000-0000-000025000000}"/>
    <cellStyle name="Calc cel 3 2 5 5" xfId="2281" xr:uid="{00000000-0005-0000-0000-000025000000}"/>
    <cellStyle name="Calc cel 3 2 5 5 2" xfId="7851" xr:uid="{00000000-0005-0000-0000-000025000000}"/>
    <cellStyle name="Calc cel 3 2 5 5 2 2" xfId="18396" xr:uid="{00000000-0005-0000-0000-000025000000}"/>
    <cellStyle name="Calc cel 3 2 5 5 3" xfId="11330" xr:uid="{00000000-0005-0000-0000-000025000000}"/>
    <cellStyle name="Calc cel 3 2 5 6" xfId="3478" xr:uid="{00000000-0005-0000-0000-000025000000}"/>
    <cellStyle name="Calc cel 3 2 5 6 2" xfId="9042" xr:uid="{00000000-0005-0000-0000-000025000000}"/>
    <cellStyle name="Calc cel 3 2 5 6 2 2" xfId="19588" xr:uid="{00000000-0005-0000-0000-000025000000}"/>
    <cellStyle name="Calc cel 3 2 5 6 3" xfId="14468" xr:uid="{00000000-0005-0000-0000-000025000000}"/>
    <cellStyle name="Calc cel 3 2 5 7" xfId="4925" xr:uid="{00000000-0005-0000-0000-000025000000}"/>
    <cellStyle name="Calc cel 3 2 5 7 2" xfId="16099" xr:uid="{00000000-0005-0000-0000-000025000000}"/>
    <cellStyle name="Calc cel 3 2 5 8" xfId="14881" xr:uid="{00000000-0005-0000-0000-000025000000}"/>
    <cellStyle name="Calc cel 3 2 5 8 2" xfId="16080" xr:uid="{00000000-0005-0000-0000-000025000000}"/>
    <cellStyle name="Calc cel 3 2 5 9" xfId="13801" xr:uid="{00000000-0005-0000-0000-000025000000}"/>
    <cellStyle name="Calc cel 3 2 6" xfId="801" xr:uid="{00000000-0005-0000-0000-000025000000}"/>
    <cellStyle name="Calc cel 3 2 6 2" xfId="2027" xr:uid="{00000000-0005-0000-0000-000025000000}"/>
    <cellStyle name="Calc cel 3 2 6 2 2" xfId="3266" xr:uid="{00000000-0005-0000-0000-000025000000}"/>
    <cellStyle name="Calc cel 3 2 6 2 2 2" xfId="8836" xr:uid="{00000000-0005-0000-0000-000025000000}"/>
    <cellStyle name="Calc cel 3 2 6 2 2 2 2" xfId="19381" xr:uid="{00000000-0005-0000-0000-000025000000}"/>
    <cellStyle name="Calc cel 3 2 6 2 2 3" xfId="11885" xr:uid="{00000000-0005-0000-0000-000025000000}"/>
    <cellStyle name="Calc cel 3 2 6 2 3" xfId="4678" xr:uid="{00000000-0005-0000-0000-000025000000}"/>
    <cellStyle name="Calc cel 3 2 6 2 3 2" xfId="10171" xr:uid="{00000000-0005-0000-0000-000025000000}"/>
    <cellStyle name="Calc cel 3 2 6 2 3 2 2" xfId="20726" xr:uid="{00000000-0005-0000-0000-000025000000}"/>
    <cellStyle name="Calc cel 3 2 6 2 3 3" xfId="12822" xr:uid="{00000000-0005-0000-0000-000025000000}"/>
    <cellStyle name="Calc cel 3 2 6 2 4" xfId="7598" xr:uid="{00000000-0005-0000-0000-000025000000}"/>
    <cellStyle name="Calc cel 3 2 6 2 4 2" xfId="18143" xr:uid="{00000000-0005-0000-0000-000025000000}"/>
    <cellStyle name="Calc cel 3 2 6 2 5" xfId="6055" xr:uid="{00000000-0005-0000-0000-000025000000}"/>
    <cellStyle name="Calc cel 3 2 6 2 5 2" xfId="16577" xr:uid="{00000000-0005-0000-0000-000025000000}"/>
    <cellStyle name="Calc cel 3 2 6 2 6" xfId="10438" xr:uid="{00000000-0005-0000-0000-000025000000}"/>
    <cellStyle name="Calc cel 3 2 6 3" xfId="1709" xr:uid="{00000000-0005-0000-0000-000025000000}"/>
    <cellStyle name="Calc cel 3 2 6 3 2" xfId="2949" xr:uid="{00000000-0005-0000-0000-000025000000}"/>
    <cellStyle name="Calc cel 3 2 6 3 2 2" xfId="8519" xr:uid="{00000000-0005-0000-0000-000025000000}"/>
    <cellStyle name="Calc cel 3 2 6 3 2 2 2" xfId="19064" xr:uid="{00000000-0005-0000-0000-000025000000}"/>
    <cellStyle name="Calc cel 3 2 6 3 2 3" xfId="13052" xr:uid="{00000000-0005-0000-0000-000025000000}"/>
    <cellStyle name="Calc cel 3 2 6 3 3" xfId="4362" xr:uid="{00000000-0005-0000-0000-000025000000}"/>
    <cellStyle name="Calc cel 3 2 6 3 3 2" xfId="9874" xr:uid="{00000000-0005-0000-0000-000025000000}"/>
    <cellStyle name="Calc cel 3 2 6 3 3 2 2" xfId="20430" xr:uid="{00000000-0005-0000-0000-000025000000}"/>
    <cellStyle name="Calc cel 3 2 6 3 3 3" xfId="11951" xr:uid="{00000000-0005-0000-0000-000025000000}"/>
    <cellStyle name="Calc cel 3 2 6 3 4" xfId="7314" xr:uid="{00000000-0005-0000-0000-000025000000}"/>
    <cellStyle name="Calc cel 3 2 6 3 4 2" xfId="17859" xr:uid="{00000000-0005-0000-0000-000025000000}"/>
    <cellStyle name="Calc cel 3 2 6 3 5" xfId="5758" xr:uid="{00000000-0005-0000-0000-000025000000}"/>
    <cellStyle name="Calc cel 3 2 6 3 5 2" xfId="16281" xr:uid="{00000000-0005-0000-0000-000025000000}"/>
    <cellStyle name="Calc cel 3 2 6 3 6" xfId="13551" xr:uid="{00000000-0005-0000-0000-000025000000}"/>
    <cellStyle name="Calc cel 3 2 6 4" xfId="1101" xr:uid="{00000000-0005-0000-0000-000025000000}"/>
    <cellStyle name="Calc cel 3 2 6 4 2" xfId="6758" xr:uid="{00000000-0005-0000-0000-000025000000}"/>
    <cellStyle name="Calc cel 3 2 6 4 2 2" xfId="17303" xr:uid="{00000000-0005-0000-0000-000025000000}"/>
    <cellStyle name="Calc cel 3 2 6 4 3" xfId="11130" xr:uid="{00000000-0005-0000-0000-000025000000}"/>
    <cellStyle name="Calc cel 3 2 6 5" xfId="2344" xr:uid="{00000000-0005-0000-0000-000025000000}"/>
    <cellStyle name="Calc cel 3 2 6 5 2" xfId="7914" xr:uid="{00000000-0005-0000-0000-000025000000}"/>
    <cellStyle name="Calc cel 3 2 6 5 2 2" xfId="18459" xr:uid="{00000000-0005-0000-0000-000025000000}"/>
    <cellStyle name="Calc cel 3 2 6 5 3" xfId="15572" xr:uid="{00000000-0005-0000-0000-000025000000}"/>
    <cellStyle name="Calc cel 3 2 6 6" xfId="3769" xr:uid="{00000000-0005-0000-0000-000025000000}"/>
    <cellStyle name="Calc cel 3 2 6 6 2" xfId="9322" xr:uid="{00000000-0005-0000-0000-000025000000}"/>
    <cellStyle name="Calc cel 3 2 6 6 2 2" xfId="19874" xr:uid="{00000000-0005-0000-0000-000025000000}"/>
    <cellStyle name="Calc cel 3 2 6 6 3" xfId="10567" xr:uid="{00000000-0005-0000-0000-000025000000}"/>
    <cellStyle name="Calc cel 3 2 6 7" xfId="6462" xr:uid="{00000000-0005-0000-0000-000025000000}"/>
    <cellStyle name="Calc cel 3 2 6 7 2" xfId="15170" xr:uid="{00000000-0005-0000-0000-000025000000}"/>
    <cellStyle name="Calc cel 3 2 6 7 2 2" xfId="17007" xr:uid="{00000000-0005-0000-0000-000025000000}"/>
    <cellStyle name="Calc cel 3 2 6 7 3" xfId="14731" xr:uid="{00000000-0005-0000-0000-000025000000}"/>
    <cellStyle name="Calc cel 3 2 6 8" xfId="5206" xr:uid="{00000000-0005-0000-0000-000025000000}"/>
    <cellStyle name="Calc cel 3 2 6 8 2" xfId="10798" xr:uid="{00000000-0005-0000-0000-000025000000}"/>
    <cellStyle name="Calc cel 3 2 6 9" xfId="13020" xr:uid="{00000000-0005-0000-0000-000025000000}"/>
    <cellStyle name="Calc cel 3 2 7" xfId="418" xr:uid="{00000000-0005-0000-0000-000025000000}"/>
    <cellStyle name="Calc cel 3 2 7 2" xfId="1421" xr:uid="{00000000-0005-0000-0000-000025000000}"/>
    <cellStyle name="Calc cel 3 2 7 2 2" xfId="2662" xr:uid="{00000000-0005-0000-0000-000025000000}"/>
    <cellStyle name="Calc cel 3 2 7 2 2 2" xfId="8232" xr:uid="{00000000-0005-0000-0000-000025000000}"/>
    <cellStyle name="Calc cel 3 2 7 2 2 2 2" xfId="18777" xr:uid="{00000000-0005-0000-0000-000025000000}"/>
    <cellStyle name="Calc cel 3 2 7 2 2 3" xfId="13274" xr:uid="{00000000-0005-0000-0000-000025000000}"/>
    <cellStyle name="Calc cel 3 2 7 2 3" xfId="4082" xr:uid="{00000000-0005-0000-0000-000025000000}"/>
    <cellStyle name="Calc cel 3 2 7 2 3 2" xfId="9615" xr:uid="{00000000-0005-0000-0000-000025000000}"/>
    <cellStyle name="Calc cel 3 2 7 2 3 2 2" xfId="20168" xr:uid="{00000000-0005-0000-0000-000025000000}"/>
    <cellStyle name="Calc cel 3 2 7 2 3 3" xfId="13124" xr:uid="{00000000-0005-0000-0000-000025000000}"/>
    <cellStyle name="Calc cel 3 2 7 2 4" xfId="7056" xr:uid="{00000000-0005-0000-0000-000025000000}"/>
    <cellStyle name="Calc cel 3 2 7 2 4 2" xfId="17601" xr:uid="{00000000-0005-0000-0000-000025000000}"/>
    <cellStyle name="Calc cel 3 2 7 2 5" xfId="5499" xr:uid="{00000000-0005-0000-0000-000025000000}"/>
    <cellStyle name="Calc cel 3 2 7 2 5 2" xfId="16098" xr:uid="{00000000-0005-0000-0000-000025000000}"/>
    <cellStyle name="Calc cel 3 2 7 2 6" xfId="12850" xr:uid="{00000000-0005-0000-0000-000025000000}"/>
    <cellStyle name="Calc cel 3 2 7 3" xfId="1226" xr:uid="{00000000-0005-0000-0000-000025000000}"/>
    <cellStyle name="Calc cel 3 2 7 3 2" xfId="6877" xr:uid="{00000000-0005-0000-0000-000025000000}"/>
    <cellStyle name="Calc cel 3 2 7 3 2 2" xfId="17422" xr:uid="{00000000-0005-0000-0000-000025000000}"/>
    <cellStyle name="Calc cel 3 2 7 3 3" xfId="10449" xr:uid="{00000000-0005-0000-0000-000025000000}"/>
    <cellStyle name="Calc cel 3 2 7 4" xfId="2468" xr:uid="{00000000-0005-0000-0000-000025000000}"/>
    <cellStyle name="Calc cel 3 2 7 4 2" xfId="8038" xr:uid="{00000000-0005-0000-0000-000025000000}"/>
    <cellStyle name="Calc cel 3 2 7 4 2 2" xfId="18583" xr:uid="{00000000-0005-0000-0000-000025000000}"/>
    <cellStyle name="Calc cel 3 2 7 4 3" xfId="12382" xr:uid="{00000000-0005-0000-0000-000025000000}"/>
    <cellStyle name="Calc cel 3 2 7 5" xfId="3892" xr:uid="{00000000-0005-0000-0000-000025000000}"/>
    <cellStyle name="Calc cel 3 2 7 5 2" xfId="9439" xr:uid="{00000000-0005-0000-0000-000025000000}"/>
    <cellStyle name="Calc cel 3 2 7 5 2 2" xfId="19992" xr:uid="{00000000-0005-0000-0000-000025000000}"/>
    <cellStyle name="Calc cel 3 2 7 5 3" xfId="11225" xr:uid="{00000000-0005-0000-0000-000025000000}"/>
    <cellStyle name="Calc cel 3 2 7 6" xfId="6165" xr:uid="{00000000-0005-0000-0000-000025000000}"/>
    <cellStyle name="Calc cel 3 2 7 6 2" xfId="16710" xr:uid="{00000000-0005-0000-0000-000025000000}"/>
    <cellStyle name="Calc cel 3 2 7 7" xfId="5323" xr:uid="{00000000-0005-0000-0000-000025000000}"/>
    <cellStyle name="Calc cel 3 2 7 7 2" xfId="11983" xr:uid="{00000000-0005-0000-0000-000025000000}"/>
    <cellStyle name="Calc cel 3 2 7 8" xfId="12796" xr:uid="{00000000-0005-0000-0000-000025000000}"/>
    <cellStyle name="Calc cel 3 2 8" xfId="1472" xr:uid="{00000000-0005-0000-0000-000025000000}"/>
    <cellStyle name="Calc cel 3 2 8 2" xfId="2713" xr:uid="{00000000-0005-0000-0000-000025000000}"/>
    <cellStyle name="Calc cel 3 2 8 2 2" xfId="8283" xr:uid="{00000000-0005-0000-0000-000025000000}"/>
    <cellStyle name="Calc cel 3 2 8 2 2 2" xfId="18828" xr:uid="{00000000-0005-0000-0000-000025000000}"/>
    <cellStyle name="Calc cel 3 2 8 2 3" xfId="14271" xr:uid="{00000000-0005-0000-0000-000025000000}"/>
    <cellStyle name="Calc cel 3 2 8 3" xfId="4130" xr:uid="{00000000-0005-0000-0000-000025000000}"/>
    <cellStyle name="Calc cel 3 2 8 3 2" xfId="9657" xr:uid="{00000000-0005-0000-0000-000025000000}"/>
    <cellStyle name="Calc cel 3 2 8 3 2 2" xfId="20211" xr:uid="{00000000-0005-0000-0000-000025000000}"/>
    <cellStyle name="Calc cel 3 2 8 3 3" xfId="13452" xr:uid="{00000000-0005-0000-0000-000025000000}"/>
    <cellStyle name="Calc cel 3 2 8 4" xfId="7098" xr:uid="{00000000-0005-0000-0000-000025000000}"/>
    <cellStyle name="Calc cel 3 2 8 4 2" xfId="17643" xr:uid="{00000000-0005-0000-0000-000025000000}"/>
    <cellStyle name="Calc cel 3 2 8 5" xfId="5541" xr:uid="{00000000-0005-0000-0000-000025000000}"/>
    <cellStyle name="Calc cel 3 2 8 5 2" xfId="15729" xr:uid="{00000000-0005-0000-0000-000025000000}"/>
    <cellStyle name="Calc cel 3 2 8 6" xfId="12572" xr:uid="{00000000-0005-0000-0000-000025000000}"/>
    <cellStyle name="Calc cel 3 2 9" xfId="441" xr:uid="{00000000-0005-0000-0000-000025000000}"/>
    <cellStyle name="Calc cel 3 2 9 2" xfId="3358" xr:uid="{00000000-0005-0000-0000-000025000000}"/>
    <cellStyle name="Calc cel 3 2 9 2 2" xfId="8926" xr:uid="{00000000-0005-0000-0000-000025000000}"/>
    <cellStyle name="Calc cel 3 2 9 2 2 2" xfId="19470" xr:uid="{00000000-0005-0000-0000-000025000000}"/>
    <cellStyle name="Calc cel 3 2 9 2 3" xfId="11146" xr:uid="{00000000-0005-0000-0000-000025000000}"/>
    <cellStyle name="Calc cel 3 2 9 3" xfId="6185" xr:uid="{00000000-0005-0000-0000-000025000000}"/>
    <cellStyle name="Calc cel 3 2 9 3 2" xfId="16730" xr:uid="{00000000-0005-0000-0000-000025000000}"/>
    <cellStyle name="Calc cel 3 2 9 4" xfId="4791" xr:uid="{00000000-0005-0000-0000-000025000000}"/>
    <cellStyle name="Calc cel 3 2 9 4 2" xfId="14497" xr:uid="{00000000-0005-0000-0000-000025000000}"/>
    <cellStyle name="Calc cel 3 2 9 5" xfId="11504" xr:uid="{00000000-0005-0000-0000-000025000000}"/>
    <cellStyle name="Calc cel 3 3" xfId="206" xr:uid="{00000000-0005-0000-0000-000024000000}"/>
    <cellStyle name="Calc cel 3 3 10" xfId="6127" xr:uid="{00000000-0005-0000-0000-000024000000}"/>
    <cellStyle name="Calc cel 3 3 10 2" xfId="14921" xr:uid="{00000000-0005-0000-0000-000024000000}"/>
    <cellStyle name="Calc cel 3 3 10 3" xfId="16649" xr:uid="{00000000-0005-0000-0000-000024000000}"/>
    <cellStyle name="Calc cel 3 3 11" xfId="14833" xr:uid="{00000000-0005-0000-0000-000024000000}"/>
    <cellStyle name="Calc cel 3 3 11 2" xfId="10932" xr:uid="{00000000-0005-0000-0000-000024000000}"/>
    <cellStyle name="Calc cel 3 3 2" xfId="372" xr:uid="{00000000-0005-0000-0000-000024000000}"/>
    <cellStyle name="Calc cel 3 3 2 10" xfId="2213" xr:uid="{00000000-0005-0000-0000-000024000000}"/>
    <cellStyle name="Calc cel 3 3 2 10 2" xfId="7783" xr:uid="{00000000-0005-0000-0000-000024000000}"/>
    <cellStyle name="Calc cel 3 3 2 10 2 2" xfId="18328" xr:uid="{00000000-0005-0000-0000-000024000000}"/>
    <cellStyle name="Calc cel 3 3 2 10 3" xfId="13508" xr:uid="{00000000-0005-0000-0000-000024000000}"/>
    <cellStyle name="Calc cel 3 3 2 11" xfId="572" xr:uid="{00000000-0005-0000-0000-000024000000}"/>
    <cellStyle name="Calc cel 3 3 2 11 2" xfId="6272" xr:uid="{00000000-0005-0000-0000-000024000000}"/>
    <cellStyle name="Calc cel 3 3 2 11 2 2" xfId="16817" xr:uid="{00000000-0005-0000-0000-000024000000}"/>
    <cellStyle name="Calc cel 3 3 2 11 3" xfId="14017" xr:uid="{00000000-0005-0000-0000-000024000000}"/>
    <cellStyle name="Calc cel 3 3 2 12" xfId="3459" xr:uid="{00000000-0005-0000-0000-000024000000}"/>
    <cellStyle name="Calc cel 3 3 2 12 2" xfId="9023" xr:uid="{00000000-0005-0000-0000-000024000000}"/>
    <cellStyle name="Calc cel 3 3 2 12 2 2" xfId="19569" xr:uid="{00000000-0005-0000-0000-000024000000}"/>
    <cellStyle name="Calc cel 3 3 2 13" xfId="4902" xr:uid="{00000000-0005-0000-0000-000024000000}"/>
    <cellStyle name="Calc cel 3 3 2 13 2" xfId="13657" xr:uid="{00000000-0005-0000-0000-000024000000}"/>
    <cellStyle name="Calc cel 3 3 2 14" xfId="10351" xr:uid="{00000000-0005-0000-0000-000024000000}"/>
    <cellStyle name="Calc cel 3 3 2 2" xfId="718" xr:uid="{00000000-0005-0000-0000-000024000000}"/>
    <cellStyle name="Calc cel 3 3 2 2 10" xfId="14439" xr:uid="{00000000-0005-0000-0000-000024000000}"/>
    <cellStyle name="Calc cel 3 3 2 2 2" xfId="1944" xr:uid="{00000000-0005-0000-0000-000024000000}"/>
    <cellStyle name="Calc cel 3 3 2 2 2 2" xfId="3183" xr:uid="{00000000-0005-0000-0000-000024000000}"/>
    <cellStyle name="Calc cel 3 3 2 2 2 2 2" xfId="8753" xr:uid="{00000000-0005-0000-0000-000024000000}"/>
    <cellStyle name="Calc cel 3 3 2 2 2 2 2 2" xfId="19298" xr:uid="{00000000-0005-0000-0000-000024000000}"/>
    <cellStyle name="Calc cel 3 3 2 2 2 2 3" xfId="11992" xr:uid="{00000000-0005-0000-0000-000024000000}"/>
    <cellStyle name="Calc cel 3 3 2 2 2 3" xfId="4595" xr:uid="{00000000-0005-0000-0000-000024000000}"/>
    <cellStyle name="Calc cel 3 3 2 2 2 3 2" xfId="10094" xr:uid="{00000000-0005-0000-0000-000024000000}"/>
    <cellStyle name="Calc cel 3 3 2 2 2 3 2 2" xfId="20649" xr:uid="{00000000-0005-0000-0000-000024000000}"/>
    <cellStyle name="Calc cel 3 3 2 2 2 3 3" xfId="13009" xr:uid="{00000000-0005-0000-0000-000024000000}"/>
    <cellStyle name="Calc cel 3 3 2 2 2 4" xfId="7521" xr:uid="{00000000-0005-0000-0000-000024000000}"/>
    <cellStyle name="Calc cel 3 3 2 2 2 4 2" xfId="18066" xr:uid="{00000000-0005-0000-0000-000024000000}"/>
    <cellStyle name="Calc cel 3 3 2 2 2 5" xfId="5978" xr:uid="{00000000-0005-0000-0000-000024000000}"/>
    <cellStyle name="Calc cel 3 3 2 2 2 5 2" xfId="16500" xr:uid="{00000000-0005-0000-0000-000024000000}"/>
    <cellStyle name="Calc cel 3 3 2 2 2 6" xfId="11306" xr:uid="{00000000-0005-0000-0000-000024000000}"/>
    <cellStyle name="Calc cel 3 3 2 2 3" xfId="1810" xr:uid="{00000000-0005-0000-0000-000024000000}"/>
    <cellStyle name="Calc cel 3 3 2 2 3 2" xfId="3049" xr:uid="{00000000-0005-0000-0000-000024000000}"/>
    <cellStyle name="Calc cel 3 3 2 2 3 2 2" xfId="8619" xr:uid="{00000000-0005-0000-0000-000024000000}"/>
    <cellStyle name="Calc cel 3 3 2 2 3 2 2 2" xfId="19164" xr:uid="{00000000-0005-0000-0000-000024000000}"/>
    <cellStyle name="Calc cel 3 3 2 2 3 2 3" xfId="15002" xr:uid="{00000000-0005-0000-0000-000024000000}"/>
    <cellStyle name="Calc cel 3 3 2 2 3 3" xfId="4461" xr:uid="{00000000-0005-0000-0000-000024000000}"/>
    <cellStyle name="Calc cel 3 3 2 2 3 3 2" xfId="9969" xr:uid="{00000000-0005-0000-0000-000024000000}"/>
    <cellStyle name="Calc cel 3 3 2 2 3 3 2 2" xfId="20525" xr:uid="{00000000-0005-0000-0000-000024000000}"/>
    <cellStyle name="Calc cel 3 3 2 2 3 3 3" xfId="11894" xr:uid="{00000000-0005-0000-0000-000024000000}"/>
    <cellStyle name="Calc cel 3 3 2 2 3 4" xfId="7410" xr:uid="{00000000-0005-0000-0000-000024000000}"/>
    <cellStyle name="Calc cel 3 3 2 2 3 4 2" xfId="17955" xr:uid="{00000000-0005-0000-0000-000024000000}"/>
    <cellStyle name="Calc cel 3 3 2 2 3 5" xfId="5853" xr:uid="{00000000-0005-0000-0000-000024000000}"/>
    <cellStyle name="Calc cel 3 3 2 2 3 5 2" xfId="16376" xr:uid="{00000000-0005-0000-0000-000024000000}"/>
    <cellStyle name="Calc cel 3 3 2 2 3 6" xfId="15333" xr:uid="{00000000-0005-0000-0000-000024000000}"/>
    <cellStyle name="Calc cel 3 3 2 2 4" xfId="1629" xr:uid="{00000000-0005-0000-0000-000024000000}"/>
    <cellStyle name="Calc cel 3 3 2 2 4 2" xfId="2869" xr:uid="{00000000-0005-0000-0000-000024000000}"/>
    <cellStyle name="Calc cel 3 3 2 2 4 2 2" xfId="8439" xr:uid="{00000000-0005-0000-0000-000024000000}"/>
    <cellStyle name="Calc cel 3 3 2 2 4 2 2 2" xfId="18984" xr:uid="{00000000-0005-0000-0000-000024000000}"/>
    <cellStyle name="Calc cel 3 3 2 2 4 2 3" xfId="11070" xr:uid="{00000000-0005-0000-0000-000024000000}"/>
    <cellStyle name="Calc cel 3 3 2 2 4 3" xfId="4282" xr:uid="{00000000-0005-0000-0000-000024000000}"/>
    <cellStyle name="Calc cel 3 3 2 2 4 3 2" xfId="9800" xr:uid="{00000000-0005-0000-0000-000024000000}"/>
    <cellStyle name="Calc cel 3 3 2 2 4 3 2 2" xfId="20354" xr:uid="{00000000-0005-0000-0000-000024000000}"/>
    <cellStyle name="Calc cel 3 3 2 2 4 3 3" xfId="13146" xr:uid="{00000000-0005-0000-0000-000024000000}"/>
    <cellStyle name="Calc cel 3 3 2 2 4 4" xfId="7237" xr:uid="{00000000-0005-0000-0000-000024000000}"/>
    <cellStyle name="Calc cel 3 3 2 2 4 4 2" xfId="17782" xr:uid="{00000000-0005-0000-0000-000024000000}"/>
    <cellStyle name="Calc cel 3 3 2 2 4 5" xfId="5684" xr:uid="{00000000-0005-0000-0000-000024000000}"/>
    <cellStyle name="Calc cel 3 3 2 2 4 5 2" xfId="10392" xr:uid="{00000000-0005-0000-0000-000024000000}"/>
    <cellStyle name="Calc cel 3 3 2 2 4 6" xfId="15916" xr:uid="{00000000-0005-0000-0000-000024000000}"/>
    <cellStyle name="Calc cel 3 3 2 2 5" xfId="1018" xr:uid="{00000000-0005-0000-0000-000024000000}"/>
    <cellStyle name="Calc cel 3 3 2 2 5 2" xfId="3686" xr:uid="{00000000-0005-0000-0000-000024000000}"/>
    <cellStyle name="Calc cel 3 3 2 2 5 2 2" xfId="9245" xr:uid="{00000000-0005-0000-0000-000024000000}"/>
    <cellStyle name="Calc cel 3 3 2 2 5 2 2 2" xfId="19794" xr:uid="{00000000-0005-0000-0000-000024000000}"/>
    <cellStyle name="Calc cel 3 3 2 2 5 2 3" xfId="16143" xr:uid="{00000000-0005-0000-0000-000024000000}"/>
    <cellStyle name="Calc cel 3 3 2 2 5 3" xfId="6678" xr:uid="{00000000-0005-0000-0000-000024000000}"/>
    <cellStyle name="Calc cel 3 3 2 2 5 3 2" xfId="17223" xr:uid="{00000000-0005-0000-0000-000024000000}"/>
    <cellStyle name="Calc cel 3 3 2 2 5 4" xfId="5129" xr:uid="{00000000-0005-0000-0000-000024000000}"/>
    <cellStyle name="Calc cel 3 3 2 2 5 4 2" xfId="13950" xr:uid="{00000000-0005-0000-0000-000024000000}"/>
    <cellStyle name="Calc cel 3 3 2 2 5 5" xfId="11150" xr:uid="{00000000-0005-0000-0000-000024000000}"/>
    <cellStyle name="Calc cel 3 3 2 2 6" xfId="2261" xr:uid="{00000000-0005-0000-0000-000024000000}"/>
    <cellStyle name="Calc cel 3 3 2 2 6 2" xfId="7831" xr:uid="{00000000-0005-0000-0000-000024000000}"/>
    <cellStyle name="Calc cel 3 3 2 2 6 2 2" xfId="18376" xr:uid="{00000000-0005-0000-0000-000024000000}"/>
    <cellStyle name="Calc cel 3 3 2 2 6 3" xfId="15367" xr:uid="{00000000-0005-0000-0000-000024000000}"/>
    <cellStyle name="Calc cel 3 3 2 2 7" xfId="3548" xr:uid="{00000000-0005-0000-0000-000024000000}"/>
    <cellStyle name="Calc cel 3 3 2 2 7 2" xfId="9112" xr:uid="{00000000-0005-0000-0000-000024000000}"/>
    <cellStyle name="Calc cel 3 3 2 2 7 2 2" xfId="19658" xr:uid="{00000000-0005-0000-0000-000024000000}"/>
    <cellStyle name="Calc cel 3 3 2 2 7 3" xfId="12481" xr:uid="{00000000-0005-0000-0000-000024000000}"/>
    <cellStyle name="Calc cel 3 3 2 2 8" xfId="4995" xr:uid="{00000000-0005-0000-0000-000024000000}"/>
    <cellStyle name="Calc cel 3 3 2 2 8 2" xfId="12374" xr:uid="{00000000-0005-0000-0000-000024000000}"/>
    <cellStyle name="Calc cel 3 3 2 2 9" xfId="14902" xr:uid="{00000000-0005-0000-0000-000024000000}"/>
    <cellStyle name="Calc cel 3 3 2 2 9 2" xfId="15028" xr:uid="{00000000-0005-0000-0000-000024000000}"/>
    <cellStyle name="Calc cel 3 3 2 3" xfId="782" xr:uid="{00000000-0005-0000-0000-000024000000}"/>
    <cellStyle name="Calc cel 3 3 2 3 2" xfId="2008" xr:uid="{00000000-0005-0000-0000-000024000000}"/>
    <cellStyle name="Calc cel 3 3 2 3 2 2" xfId="3247" xr:uid="{00000000-0005-0000-0000-000024000000}"/>
    <cellStyle name="Calc cel 3 3 2 3 2 2 2" xfId="8817" xr:uid="{00000000-0005-0000-0000-000024000000}"/>
    <cellStyle name="Calc cel 3 3 2 3 2 2 2 2" xfId="19362" xr:uid="{00000000-0005-0000-0000-000024000000}"/>
    <cellStyle name="Calc cel 3 3 2 3 2 2 3" xfId="13450" xr:uid="{00000000-0005-0000-0000-000024000000}"/>
    <cellStyle name="Calc cel 3 3 2 3 2 3" xfId="4659" xr:uid="{00000000-0005-0000-0000-000024000000}"/>
    <cellStyle name="Calc cel 3 3 2 3 2 3 2" xfId="10154" xr:uid="{00000000-0005-0000-0000-000024000000}"/>
    <cellStyle name="Calc cel 3 3 2 3 2 3 2 2" xfId="20709" xr:uid="{00000000-0005-0000-0000-000024000000}"/>
    <cellStyle name="Calc cel 3 3 2 3 2 3 3" xfId="14544" xr:uid="{00000000-0005-0000-0000-000024000000}"/>
    <cellStyle name="Calc cel 3 3 2 3 2 4" xfId="7581" xr:uid="{00000000-0005-0000-0000-000024000000}"/>
    <cellStyle name="Calc cel 3 3 2 3 2 4 2" xfId="18126" xr:uid="{00000000-0005-0000-0000-000024000000}"/>
    <cellStyle name="Calc cel 3 3 2 3 2 5" xfId="6038" xr:uid="{00000000-0005-0000-0000-000024000000}"/>
    <cellStyle name="Calc cel 3 3 2 3 2 5 2" xfId="16560" xr:uid="{00000000-0005-0000-0000-000024000000}"/>
    <cellStyle name="Calc cel 3 3 2 3 2 6" xfId="14167" xr:uid="{00000000-0005-0000-0000-000024000000}"/>
    <cellStyle name="Calc cel 3 3 2 3 3" xfId="1690" xr:uid="{00000000-0005-0000-0000-000024000000}"/>
    <cellStyle name="Calc cel 3 3 2 3 3 2" xfId="2930" xr:uid="{00000000-0005-0000-0000-000024000000}"/>
    <cellStyle name="Calc cel 3 3 2 3 3 2 2" xfId="8500" xr:uid="{00000000-0005-0000-0000-000024000000}"/>
    <cellStyle name="Calc cel 3 3 2 3 3 2 2 2" xfId="19045" xr:uid="{00000000-0005-0000-0000-000024000000}"/>
    <cellStyle name="Calc cel 3 3 2 3 3 2 3" xfId="14331" xr:uid="{00000000-0005-0000-0000-000024000000}"/>
    <cellStyle name="Calc cel 3 3 2 3 3 3" xfId="4343" xr:uid="{00000000-0005-0000-0000-000024000000}"/>
    <cellStyle name="Calc cel 3 3 2 3 3 3 2" xfId="9857" xr:uid="{00000000-0005-0000-0000-000024000000}"/>
    <cellStyle name="Calc cel 3 3 2 3 3 3 2 2" xfId="20413" xr:uid="{00000000-0005-0000-0000-000024000000}"/>
    <cellStyle name="Calc cel 3 3 2 3 3 3 3" xfId="12535" xr:uid="{00000000-0005-0000-0000-000024000000}"/>
    <cellStyle name="Calc cel 3 3 2 3 3 4" xfId="7297" xr:uid="{00000000-0005-0000-0000-000024000000}"/>
    <cellStyle name="Calc cel 3 3 2 3 3 4 2" xfId="17842" xr:uid="{00000000-0005-0000-0000-000024000000}"/>
    <cellStyle name="Calc cel 3 3 2 3 3 5" xfId="5741" xr:uid="{00000000-0005-0000-0000-000024000000}"/>
    <cellStyle name="Calc cel 3 3 2 3 3 5 2" xfId="16264" xr:uid="{00000000-0005-0000-0000-000024000000}"/>
    <cellStyle name="Calc cel 3 3 2 3 3 6" xfId="14968" xr:uid="{00000000-0005-0000-0000-000024000000}"/>
    <cellStyle name="Calc cel 3 3 2 3 4" xfId="1082" xr:uid="{00000000-0005-0000-0000-000024000000}"/>
    <cellStyle name="Calc cel 3 3 2 3 4 2" xfId="6739" xr:uid="{00000000-0005-0000-0000-000024000000}"/>
    <cellStyle name="Calc cel 3 3 2 3 4 2 2" xfId="17284" xr:uid="{00000000-0005-0000-0000-000024000000}"/>
    <cellStyle name="Calc cel 3 3 2 3 4 3" xfId="16048" xr:uid="{00000000-0005-0000-0000-000024000000}"/>
    <cellStyle name="Calc cel 3 3 2 3 5" xfId="2325" xr:uid="{00000000-0005-0000-0000-000024000000}"/>
    <cellStyle name="Calc cel 3 3 2 3 5 2" xfId="7895" xr:uid="{00000000-0005-0000-0000-000024000000}"/>
    <cellStyle name="Calc cel 3 3 2 3 5 2 2" xfId="18440" xr:uid="{00000000-0005-0000-0000-000024000000}"/>
    <cellStyle name="Calc cel 3 3 2 3 5 3" xfId="10837" xr:uid="{00000000-0005-0000-0000-000024000000}"/>
    <cellStyle name="Calc cel 3 3 2 3 6" xfId="3750" xr:uid="{00000000-0005-0000-0000-000024000000}"/>
    <cellStyle name="Calc cel 3 3 2 3 6 2" xfId="9305" xr:uid="{00000000-0005-0000-0000-000024000000}"/>
    <cellStyle name="Calc cel 3 3 2 3 6 2 2" xfId="19855" xr:uid="{00000000-0005-0000-0000-000024000000}"/>
    <cellStyle name="Calc cel 3 3 2 3 6 3" xfId="14116" xr:uid="{00000000-0005-0000-0000-000024000000}"/>
    <cellStyle name="Calc cel 3 3 2 3 7" xfId="6445" xr:uid="{00000000-0005-0000-0000-000024000000}"/>
    <cellStyle name="Calc cel 3 3 2 3 7 2" xfId="15153" xr:uid="{00000000-0005-0000-0000-000024000000}"/>
    <cellStyle name="Calc cel 3 3 2 3 7 2 2" xfId="16990" xr:uid="{00000000-0005-0000-0000-000024000000}"/>
    <cellStyle name="Calc cel 3 3 2 3 7 3" xfId="11555" xr:uid="{00000000-0005-0000-0000-000024000000}"/>
    <cellStyle name="Calc cel 3 3 2 3 8" xfId="5189" xr:uid="{00000000-0005-0000-0000-000024000000}"/>
    <cellStyle name="Calc cel 3 3 2 3 8 2" xfId="15402" xr:uid="{00000000-0005-0000-0000-000024000000}"/>
    <cellStyle name="Calc cel 3 3 2 3 9" xfId="11325" xr:uid="{00000000-0005-0000-0000-000024000000}"/>
    <cellStyle name="Calc cel 3 3 2 4" xfId="844" xr:uid="{00000000-0005-0000-0000-000024000000}"/>
    <cellStyle name="Calc cel 3 3 2 4 2" xfId="2070" xr:uid="{00000000-0005-0000-0000-000024000000}"/>
    <cellStyle name="Calc cel 3 3 2 4 2 2" xfId="3309" xr:uid="{00000000-0005-0000-0000-000024000000}"/>
    <cellStyle name="Calc cel 3 3 2 4 2 2 2" xfId="8879" xr:uid="{00000000-0005-0000-0000-000024000000}"/>
    <cellStyle name="Calc cel 3 3 2 4 2 2 2 2" xfId="19424" xr:uid="{00000000-0005-0000-0000-000024000000}"/>
    <cellStyle name="Calc cel 3 3 2 4 2 2 3" xfId="13383" xr:uid="{00000000-0005-0000-0000-000024000000}"/>
    <cellStyle name="Calc cel 3 3 2 4 2 3" xfId="4721" xr:uid="{00000000-0005-0000-0000-000024000000}"/>
    <cellStyle name="Calc cel 3 3 2 4 2 3 2" xfId="10213" xr:uid="{00000000-0005-0000-0000-000024000000}"/>
    <cellStyle name="Calc cel 3 3 2 4 2 3 2 2" xfId="20768" xr:uid="{00000000-0005-0000-0000-000024000000}"/>
    <cellStyle name="Calc cel 3 3 2 4 2 3 3" xfId="13445" xr:uid="{00000000-0005-0000-0000-000024000000}"/>
    <cellStyle name="Calc cel 3 3 2 4 2 4" xfId="7640" xr:uid="{00000000-0005-0000-0000-000024000000}"/>
    <cellStyle name="Calc cel 3 3 2 4 2 4 2" xfId="18185" xr:uid="{00000000-0005-0000-0000-000024000000}"/>
    <cellStyle name="Calc cel 3 3 2 4 2 5" xfId="6097" xr:uid="{00000000-0005-0000-0000-000024000000}"/>
    <cellStyle name="Calc cel 3 3 2 4 2 5 2" xfId="16619" xr:uid="{00000000-0005-0000-0000-000024000000}"/>
    <cellStyle name="Calc cel 3 3 2 4 2 6" xfId="15981" xr:uid="{00000000-0005-0000-0000-000024000000}"/>
    <cellStyle name="Calc cel 3 3 2 4 3" xfId="1748" xr:uid="{00000000-0005-0000-0000-000024000000}"/>
    <cellStyle name="Calc cel 3 3 2 4 3 2" xfId="2987" xr:uid="{00000000-0005-0000-0000-000024000000}"/>
    <cellStyle name="Calc cel 3 3 2 4 3 2 2" xfId="8557" xr:uid="{00000000-0005-0000-0000-000024000000}"/>
    <cellStyle name="Calc cel 3 3 2 4 3 2 2 2" xfId="19102" xr:uid="{00000000-0005-0000-0000-000024000000}"/>
    <cellStyle name="Calc cel 3 3 2 4 3 2 3" xfId="11976" xr:uid="{00000000-0005-0000-0000-000024000000}"/>
    <cellStyle name="Calc cel 3 3 2 4 3 3" xfId="4399" xr:uid="{00000000-0005-0000-0000-000024000000}"/>
    <cellStyle name="Calc cel 3 3 2 4 3 3 2" xfId="9910" xr:uid="{00000000-0005-0000-0000-000024000000}"/>
    <cellStyle name="Calc cel 3 3 2 4 3 3 2 2" xfId="20466" xr:uid="{00000000-0005-0000-0000-000024000000}"/>
    <cellStyle name="Calc cel 3 3 2 4 3 3 3" xfId="10450" xr:uid="{00000000-0005-0000-0000-000024000000}"/>
    <cellStyle name="Calc cel 3 3 2 4 3 4" xfId="7351" xr:uid="{00000000-0005-0000-0000-000024000000}"/>
    <cellStyle name="Calc cel 3 3 2 4 3 4 2" xfId="17896" xr:uid="{00000000-0005-0000-0000-000024000000}"/>
    <cellStyle name="Calc cel 3 3 2 4 3 5" xfId="5794" xr:uid="{00000000-0005-0000-0000-000024000000}"/>
    <cellStyle name="Calc cel 3 3 2 4 3 5 2" xfId="16317" xr:uid="{00000000-0005-0000-0000-000024000000}"/>
    <cellStyle name="Calc cel 3 3 2 4 3 6" xfId="10650" xr:uid="{00000000-0005-0000-0000-000024000000}"/>
    <cellStyle name="Calc cel 3 3 2 4 4" xfId="1144" xr:uid="{00000000-0005-0000-0000-000024000000}"/>
    <cellStyle name="Calc cel 3 3 2 4 4 2" xfId="6801" xr:uid="{00000000-0005-0000-0000-000024000000}"/>
    <cellStyle name="Calc cel 3 3 2 4 4 2 2" xfId="17346" xr:uid="{00000000-0005-0000-0000-000024000000}"/>
    <cellStyle name="Calc cel 3 3 2 4 4 3" xfId="11026" xr:uid="{00000000-0005-0000-0000-000024000000}"/>
    <cellStyle name="Calc cel 3 3 2 4 5" xfId="2387" xr:uid="{00000000-0005-0000-0000-000024000000}"/>
    <cellStyle name="Calc cel 3 3 2 4 5 2" xfId="7957" xr:uid="{00000000-0005-0000-0000-000024000000}"/>
    <cellStyle name="Calc cel 3 3 2 4 5 2 2" xfId="18502" xr:uid="{00000000-0005-0000-0000-000024000000}"/>
    <cellStyle name="Calc cel 3 3 2 4 5 3" xfId="14766" xr:uid="{00000000-0005-0000-0000-000024000000}"/>
    <cellStyle name="Calc cel 3 3 2 4 6" xfId="3812" xr:uid="{00000000-0005-0000-0000-000024000000}"/>
    <cellStyle name="Calc cel 3 3 2 4 6 2" xfId="9364" xr:uid="{00000000-0005-0000-0000-000024000000}"/>
    <cellStyle name="Calc cel 3 3 2 4 6 2 2" xfId="19917" xr:uid="{00000000-0005-0000-0000-000024000000}"/>
    <cellStyle name="Calc cel 3 3 2 4 6 3" xfId="14159" xr:uid="{00000000-0005-0000-0000-000024000000}"/>
    <cellStyle name="Calc cel 3 3 2 4 7" xfId="6504" xr:uid="{00000000-0005-0000-0000-000024000000}"/>
    <cellStyle name="Calc cel 3 3 2 4 7 2" xfId="15212" xr:uid="{00000000-0005-0000-0000-000024000000}"/>
    <cellStyle name="Calc cel 3 3 2 4 7 2 2" xfId="17049" xr:uid="{00000000-0005-0000-0000-000024000000}"/>
    <cellStyle name="Calc cel 3 3 2 4 7 3" xfId="13909" xr:uid="{00000000-0005-0000-0000-000024000000}"/>
    <cellStyle name="Calc cel 3 3 2 4 8" xfId="5248" xr:uid="{00000000-0005-0000-0000-000024000000}"/>
    <cellStyle name="Calc cel 3 3 2 4 8 2" xfId="13976" xr:uid="{00000000-0005-0000-0000-000024000000}"/>
    <cellStyle name="Calc cel 3 3 2 4 9" xfId="15597" xr:uid="{00000000-0005-0000-0000-000024000000}"/>
    <cellStyle name="Calc cel 3 3 2 5" xfId="669" xr:uid="{00000000-0005-0000-0000-000024000000}"/>
    <cellStyle name="Calc cel 3 3 2 5 2" xfId="1903" xr:uid="{00000000-0005-0000-0000-000024000000}"/>
    <cellStyle name="Calc cel 3 3 2 5 2 2" xfId="3142" xr:uid="{00000000-0005-0000-0000-000024000000}"/>
    <cellStyle name="Calc cel 3 3 2 5 2 2 2" xfId="8712" xr:uid="{00000000-0005-0000-0000-000024000000}"/>
    <cellStyle name="Calc cel 3 3 2 5 2 2 2 2" xfId="19257" xr:uid="{00000000-0005-0000-0000-000024000000}"/>
    <cellStyle name="Calc cel 3 3 2 5 2 2 3" xfId="14458" xr:uid="{00000000-0005-0000-0000-000024000000}"/>
    <cellStyle name="Calc cel 3 3 2 5 2 3" xfId="4554" xr:uid="{00000000-0005-0000-0000-000024000000}"/>
    <cellStyle name="Calc cel 3 3 2 5 2 3 2" xfId="10054" xr:uid="{00000000-0005-0000-0000-000024000000}"/>
    <cellStyle name="Calc cel 3 3 2 5 2 3 2 2" xfId="20609" xr:uid="{00000000-0005-0000-0000-000024000000}"/>
    <cellStyle name="Calc cel 3 3 2 5 2 3 3" xfId="15499" xr:uid="{00000000-0005-0000-0000-000024000000}"/>
    <cellStyle name="Calc cel 3 3 2 5 2 4" xfId="7481" xr:uid="{00000000-0005-0000-0000-000024000000}"/>
    <cellStyle name="Calc cel 3 3 2 5 2 4 2" xfId="18026" xr:uid="{00000000-0005-0000-0000-000024000000}"/>
    <cellStyle name="Calc cel 3 3 2 5 2 5" xfId="5938" xr:uid="{00000000-0005-0000-0000-000024000000}"/>
    <cellStyle name="Calc cel 3 3 2 5 2 5 2" xfId="16460" xr:uid="{00000000-0005-0000-0000-000024000000}"/>
    <cellStyle name="Calc cel 3 3 2 5 2 6" xfId="12161" xr:uid="{00000000-0005-0000-0000-000024000000}"/>
    <cellStyle name="Calc cel 3 3 2 5 3" xfId="1591" xr:uid="{00000000-0005-0000-0000-000024000000}"/>
    <cellStyle name="Calc cel 3 3 2 5 3 2" xfId="7201" xr:uid="{00000000-0005-0000-0000-000024000000}"/>
    <cellStyle name="Calc cel 3 3 2 5 3 2 2" xfId="17746" xr:uid="{00000000-0005-0000-0000-000024000000}"/>
    <cellStyle name="Calc cel 3 3 2 5 3 3" xfId="11676" xr:uid="{00000000-0005-0000-0000-000024000000}"/>
    <cellStyle name="Calc cel 3 3 2 5 4" xfId="2831" xr:uid="{00000000-0005-0000-0000-000024000000}"/>
    <cellStyle name="Calc cel 3 3 2 5 4 2" xfId="8401" xr:uid="{00000000-0005-0000-0000-000024000000}"/>
    <cellStyle name="Calc cel 3 3 2 5 4 2 2" xfId="18946" xr:uid="{00000000-0005-0000-0000-000024000000}"/>
    <cellStyle name="Calc cel 3 3 2 5 4 3" xfId="12573" xr:uid="{00000000-0005-0000-0000-000024000000}"/>
    <cellStyle name="Calc cel 3 3 2 5 5" xfId="4245" xr:uid="{00000000-0005-0000-0000-000024000000}"/>
    <cellStyle name="Calc cel 3 3 2 5 5 2" xfId="9765" xr:uid="{00000000-0005-0000-0000-000024000000}"/>
    <cellStyle name="Calc cel 3 3 2 5 5 2 2" xfId="20319" xr:uid="{00000000-0005-0000-0000-000024000000}"/>
    <cellStyle name="Calc cel 3 3 2 5 5 3" xfId="10788" xr:uid="{00000000-0005-0000-0000-000024000000}"/>
    <cellStyle name="Calc cel 3 3 2 5 6" xfId="6363" xr:uid="{00000000-0005-0000-0000-000024000000}"/>
    <cellStyle name="Calc cel 3 3 2 5 6 2" xfId="16908" xr:uid="{00000000-0005-0000-0000-000024000000}"/>
    <cellStyle name="Calc cel 3 3 2 5 7" xfId="5649" xr:uid="{00000000-0005-0000-0000-000024000000}"/>
    <cellStyle name="Calc cel 3 3 2 5 7 2" xfId="13745" xr:uid="{00000000-0005-0000-0000-000024000000}"/>
    <cellStyle name="Calc cel 3 3 2 5 8" xfId="13234" xr:uid="{00000000-0005-0000-0000-000024000000}"/>
    <cellStyle name="Calc cel 3 3 2 6" xfId="1504" xr:uid="{00000000-0005-0000-0000-000024000000}"/>
    <cellStyle name="Calc cel 3 3 2 6 2" xfId="2744" xr:uid="{00000000-0005-0000-0000-000024000000}"/>
    <cellStyle name="Calc cel 3 3 2 6 2 2" xfId="8314" xr:uid="{00000000-0005-0000-0000-000024000000}"/>
    <cellStyle name="Calc cel 3 3 2 6 2 2 2" xfId="18859" xr:uid="{00000000-0005-0000-0000-000024000000}"/>
    <cellStyle name="Calc cel 3 3 2 6 2 3" xfId="14058" xr:uid="{00000000-0005-0000-0000-000024000000}"/>
    <cellStyle name="Calc cel 3 3 2 6 3" xfId="4158" xr:uid="{00000000-0005-0000-0000-000024000000}"/>
    <cellStyle name="Calc cel 3 3 2 6 3 2" xfId="9683" xr:uid="{00000000-0005-0000-0000-000024000000}"/>
    <cellStyle name="Calc cel 3 3 2 6 3 2 2" xfId="20237" xr:uid="{00000000-0005-0000-0000-000024000000}"/>
    <cellStyle name="Calc cel 3 3 2 6 3 3" xfId="15753" xr:uid="{00000000-0005-0000-0000-000024000000}"/>
    <cellStyle name="Calc cel 3 3 2 6 4" xfId="7127" xr:uid="{00000000-0005-0000-0000-000024000000}"/>
    <cellStyle name="Calc cel 3 3 2 6 4 2" xfId="17672" xr:uid="{00000000-0005-0000-0000-000024000000}"/>
    <cellStyle name="Calc cel 3 3 2 6 5" xfId="5567" xr:uid="{00000000-0005-0000-0000-000024000000}"/>
    <cellStyle name="Calc cel 3 3 2 6 5 2" xfId="13462" xr:uid="{00000000-0005-0000-0000-000024000000}"/>
    <cellStyle name="Calc cel 3 3 2 6 6" xfId="12832" xr:uid="{00000000-0005-0000-0000-000024000000}"/>
    <cellStyle name="Calc cel 3 3 2 7" xfId="1190" xr:uid="{00000000-0005-0000-0000-000024000000}"/>
    <cellStyle name="Calc cel 3 3 2 7 2" xfId="2433" xr:uid="{00000000-0005-0000-0000-000024000000}"/>
    <cellStyle name="Calc cel 3 3 2 7 2 2" xfId="8003" xr:uid="{00000000-0005-0000-0000-000024000000}"/>
    <cellStyle name="Calc cel 3 3 2 7 2 2 2" xfId="18548" xr:uid="{00000000-0005-0000-0000-000024000000}"/>
    <cellStyle name="Calc cel 3 3 2 7 2 3" xfId="12766" xr:uid="{00000000-0005-0000-0000-000024000000}"/>
    <cellStyle name="Calc cel 3 3 2 7 3" xfId="3858" xr:uid="{00000000-0005-0000-0000-000024000000}"/>
    <cellStyle name="Calc cel 3 3 2 7 3 2" xfId="9408" xr:uid="{00000000-0005-0000-0000-000024000000}"/>
    <cellStyle name="Calc cel 3 3 2 7 3 2 2" xfId="19961" xr:uid="{00000000-0005-0000-0000-000024000000}"/>
    <cellStyle name="Calc cel 3 3 2 7 3 3" xfId="13382" xr:uid="{00000000-0005-0000-0000-000024000000}"/>
    <cellStyle name="Calc cel 3 3 2 7 4" xfId="6845" xr:uid="{00000000-0005-0000-0000-000024000000}"/>
    <cellStyle name="Calc cel 3 3 2 7 4 2" xfId="17390" xr:uid="{00000000-0005-0000-0000-000024000000}"/>
    <cellStyle name="Calc cel 3 3 2 7 5" xfId="5292" xr:uid="{00000000-0005-0000-0000-000024000000}"/>
    <cellStyle name="Calc cel 3 3 2 7 5 2" xfId="12970" xr:uid="{00000000-0005-0000-0000-000024000000}"/>
    <cellStyle name="Calc cel 3 3 2 7 6" xfId="10298" xr:uid="{00000000-0005-0000-0000-000024000000}"/>
    <cellStyle name="Calc cel 3 3 2 8" xfId="1402" xr:uid="{00000000-0005-0000-0000-000024000000}"/>
    <cellStyle name="Calc cel 3 3 2 8 2" xfId="2643" xr:uid="{00000000-0005-0000-0000-000024000000}"/>
    <cellStyle name="Calc cel 3 3 2 8 2 2" xfId="8213" xr:uid="{00000000-0005-0000-0000-000024000000}"/>
    <cellStyle name="Calc cel 3 3 2 8 2 2 2" xfId="18758" xr:uid="{00000000-0005-0000-0000-000024000000}"/>
    <cellStyle name="Calc cel 3 3 2 8 2 3" xfId="15622" xr:uid="{00000000-0005-0000-0000-000024000000}"/>
    <cellStyle name="Calc cel 3 3 2 8 3" xfId="4063" xr:uid="{00000000-0005-0000-0000-000024000000}"/>
    <cellStyle name="Calc cel 3 3 2 8 3 2" xfId="9596" xr:uid="{00000000-0005-0000-0000-000024000000}"/>
    <cellStyle name="Calc cel 3 3 2 8 3 2 2" xfId="20149" xr:uid="{00000000-0005-0000-0000-000024000000}"/>
    <cellStyle name="Calc cel 3 3 2 8 3 3" xfId="12215" xr:uid="{00000000-0005-0000-0000-000024000000}"/>
    <cellStyle name="Calc cel 3 3 2 8 4" xfId="7037" xr:uid="{00000000-0005-0000-0000-000024000000}"/>
    <cellStyle name="Calc cel 3 3 2 8 4 2" xfId="17582" xr:uid="{00000000-0005-0000-0000-000024000000}"/>
    <cellStyle name="Calc cel 3 3 2 8 5" xfId="5480" xr:uid="{00000000-0005-0000-0000-000024000000}"/>
    <cellStyle name="Calc cel 3 3 2 8 5 2" xfId="15865" xr:uid="{00000000-0005-0000-0000-000024000000}"/>
    <cellStyle name="Calc cel 3 3 2 8 6" xfId="15511" xr:uid="{00000000-0005-0000-0000-000024000000}"/>
    <cellStyle name="Calc cel 3 3 2 9" xfId="970" xr:uid="{00000000-0005-0000-0000-000024000000}"/>
    <cellStyle name="Calc cel 3 3 2 9 2" xfId="3638" xr:uid="{00000000-0005-0000-0000-000024000000}"/>
    <cellStyle name="Calc cel 3 3 2 9 2 2" xfId="9198" xr:uid="{00000000-0005-0000-0000-000024000000}"/>
    <cellStyle name="Calc cel 3 3 2 9 2 2 2" xfId="19746" xr:uid="{00000000-0005-0000-0000-000024000000}"/>
    <cellStyle name="Calc cel 3 3 2 9 2 3" xfId="14419" xr:uid="{00000000-0005-0000-0000-000024000000}"/>
    <cellStyle name="Calc cel 3 3 2 9 3" xfId="6630" xr:uid="{00000000-0005-0000-0000-000024000000}"/>
    <cellStyle name="Calc cel 3 3 2 9 3 2" xfId="17175" xr:uid="{00000000-0005-0000-0000-000024000000}"/>
    <cellStyle name="Calc cel 3 3 2 9 4" xfId="5082" xr:uid="{00000000-0005-0000-0000-000024000000}"/>
    <cellStyle name="Calc cel 3 3 2 9 4 2" xfId="13159" xr:uid="{00000000-0005-0000-0000-000024000000}"/>
    <cellStyle name="Calc cel 3 3 2 9 5" xfId="14609" xr:uid="{00000000-0005-0000-0000-000024000000}"/>
    <cellStyle name="Calc cel 3 3 3" xfId="353" xr:uid="{00000000-0005-0000-0000-000024000000}"/>
    <cellStyle name="Calc cel 3 3 3 2" xfId="1828" xr:uid="{00000000-0005-0000-0000-000024000000}"/>
    <cellStyle name="Calc cel 3 3 3 2 2" xfId="3067" xr:uid="{00000000-0005-0000-0000-000024000000}"/>
    <cellStyle name="Calc cel 3 3 3 2 2 2" xfId="4479" xr:uid="{00000000-0005-0000-0000-000024000000}"/>
    <cellStyle name="Calc cel 3 3 3 2 2 2 2" xfId="9985" xr:uid="{00000000-0005-0000-0000-000024000000}"/>
    <cellStyle name="Calc cel 3 3 3 2 2 2 2 2" xfId="20541" xr:uid="{00000000-0005-0000-0000-000024000000}"/>
    <cellStyle name="Calc cel 3 3 3 2 2 2 3" xfId="16065" xr:uid="{00000000-0005-0000-0000-000024000000}"/>
    <cellStyle name="Calc cel 3 3 3 2 2 3" xfId="8637" xr:uid="{00000000-0005-0000-0000-000024000000}"/>
    <cellStyle name="Calc cel 3 3 3 2 2 3 2" xfId="19182" xr:uid="{00000000-0005-0000-0000-000024000000}"/>
    <cellStyle name="Calc cel 3 3 3 2 2 4" xfId="5869" xr:uid="{00000000-0005-0000-0000-000024000000}"/>
    <cellStyle name="Calc cel 3 3 3 2 2 4 2" xfId="16392" xr:uid="{00000000-0005-0000-0000-000024000000}"/>
    <cellStyle name="Calc cel 3 3 3 2 2 5" xfId="14765" xr:uid="{00000000-0005-0000-0000-000024000000}"/>
    <cellStyle name="Calc cel 3 3 3 2 3" xfId="3529" xr:uid="{00000000-0005-0000-0000-000024000000}"/>
    <cellStyle name="Calc cel 3 3 3 2 3 2" xfId="9093" xr:uid="{00000000-0005-0000-0000-000024000000}"/>
    <cellStyle name="Calc cel 3 3 3 2 3 2 2" xfId="19639" xr:uid="{00000000-0005-0000-0000-000024000000}"/>
    <cellStyle name="Calc cel 3 3 3 2 3 3" xfId="14805" xr:uid="{00000000-0005-0000-0000-000024000000}"/>
    <cellStyle name="Calc cel 3 3 3 2 4" xfId="4976" xr:uid="{00000000-0005-0000-0000-000024000000}"/>
    <cellStyle name="Calc cel 3 3 3 2 4 2" xfId="12175" xr:uid="{00000000-0005-0000-0000-000024000000}"/>
    <cellStyle name="Calc cel 3 3 3 2 5" xfId="12273" xr:uid="{00000000-0005-0000-0000-000024000000}"/>
    <cellStyle name="Calc cel 3 3 3 3" xfId="1430" xr:uid="{00000000-0005-0000-0000-000024000000}"/>
    <cellStyle name="Calc cel 3 3 3 3 2" xfId="2671" xr:uid="{00000000-0005-0000-0000-000024000000}"/>
    <cellStyle name="Calc cel 3 3 3 3 2 2" xfId="8241" xr:uid="{00000000-0005-0000-0000-000024000000}"/>
    <cellStyle name="Calc cel 3 3 3 3 2 2 2" xfId="18786" xr:uid="{00000000-0005-0000-0000-000024000000}"/>
    <cellStyle name="Calc cel 3 3 3 3 2 3" xfId="12658" xr:uid="{00000000-0005-0000-0000-000024000000}"/>
    <cellStyle name="Calc cel 3 3 3 3 3" xfId="4091" xr:uid="{00000000-0005-0000-0000-000024000000}"/>
    <cellStyle name="Calc cel 3 3 3 3 3 2" xfId="9622" xr:uid="{00000000-0005-0000-0000-000024000000}"/>
    <cellStyle name="Calc cel 3 3 3 3 3 2 2" xfId="20175" xr:uid="{00000000-0005-0000-0000-000024000000}"/>
    <cellStyle name="Calc cel 3 3 3 3 3 3" xfId="12714" xr:uid="{00000000-0005-0000-0000-000024000000}"/>
    <cellStyle name="Calc cel 3 3 3 3 4" xfId="7063" xr:uid="{00000000-0005-0000-0000-000024000000}"/>
    <cellStyle name="Calc cel 3 3 3 3 4 2" xfId="17608" xr:uid="{00000000-0005-0000-0000-000024000000}"/>
    <cellStyle name="Calc cel 3 3 3 3 5" xfId="5506" xr:uid="{00000000-0005-0000-0000-000024000000}"/>
    <cellStyle name="Calc cel 3 3 3 3 5 2" xfId="11860" xr:uid="{00000000-0005-0000-0000-000024000000}"/>
    <cellStyle name="Calc cel 3 3 3 3 6" xfId="12738" xr:uid="{00000000-0005-0000-0000-000024000000}"/>
    <cellStyle name="Calc cel 3 3 3 4" xfId="438" xr:uid="{00000000-0005-0000-0000-000024000000}"/>
    <cellStyle name="Calc cel 3 3 3 4 2" xfId="3573" xr:uid="{00000000-0005-0000-0000-000024000000}"/>
    <cellStyle name="Calc cel 3 3 3 4 2 2" xfId="9134" xr:uid="{00000000-0005-0000-0000-000024000000}"/>
    <cellStyle name="Calc cel 3 3 3 4 2 2 2" xfId="19681" xr:uid="{00000000-0005-0000-0000-000024000000}"/>
    <cellStyle name="Calc cel 3 3 3 4 2 3" xfId="13349" xr:uid="{00000000-0005-0000-0000-000024000000}"/>
    <cellStyle name="Calc cel 3 3 3 4 3" xfId="6183" xr:uid="{00000000-0005-0000-0000-000024000000}"/>
    <cellStyle name="Calc cel 3 3 3 4 3 2" xfId="16728" xr:uid="{00000000-0005-0000-0000-000024000000}"/>
    <cellStyle name="Calc cel 3 3 3 4 4" xfId="5018" xr:uid="{00000000-0005-0000-0000-000024000000}"/>
    <cellStyle name="Calc cel 3 3 3 4 4 2" xfId="15709" xr:uid="{00000000-0005-0000-0000-000024000000}"/>
    <cellStyle name="Calc cel 3 3 3 4 5" xfId="13886" xr:uid="{00000000-0005-0000-0000-000024000000}"/>
    <cellStyle name="Calc cel 3 3 3 5" xfId="2086" xr:uid="{00000000-0005-0000-0000-000024000000}"/>
    <cellStyle name="Calc cel 3 3 3 5 2" xfId="7656" xr:uid="{00000000-0005-0000-0000-000024000000}"/>
    <cellStyle name="Calc cel 3 3 3 5 2 2" xfId="18201" xr:uid="{00000000-0005-0000-0000-000024000000}"/>
    <cellStyle name="Calc cel 3 3 3 5 3" xfId="16100" xr:uid="{00000000-0005-0000-0000-000024000000}"/>
    <cellStyle name="Calc cel 3 3 3 6" xfId="3443" xr:uid="{00000000-0005-0000-0000-000024000000}"/>
    <cellStyle name="Calc cel 3 3 3 6 2" xfId="9007" xr:uid="{00000000-0005-0000-0000-000024000000}"/>
    <cellStyle name="Calc cel 3 3 3 6 2 2" xfId="19553" xr:uid="{00000000-0005-0000-0000-000024000000}"/>
    <cellStyle name="Calc cel 3 3 3 6 3" xfId="15956" xr:uid="{00000000-0005-0000-0000-000024000000}"/>
    <cellStyle name="Calc cel 3 3 3 7" xfId="4883" xr:uid="{00000000-0005-0000-0000-000024000000}"/>
    <cellStyle name="Calc cel 3 3 3 7 2" xfId="12478" xr:uid="{00000000-0005-0000-0000-000024000000}"/>
    <cellStyle name="Calc cel 3 3 3 8" xfId="14870" xr:uid="{00000000-0005-0000-0000-000024000000}"/>
    <cellStyle name="Calc cel 3 3 3 8 2" xfId="15468" xr:uid="{00000000-0005-0000-0000-000024000000}"/>
    <cellStyle name="Calc cel 3 3 3 9" xfId="15728" xr:uid="{00000000-0005-0000-0000-000024000000}"/>
    <cellStyle name="Calc cel 3 3 4" xfId="1868" xr:uid="{00000000-0005-0000-0000-000024000000}"/>
    <cellStyle name="Calc cel 3 3 4 2" xfId="3107" xr:uid="{00000000-0005-0000-0000-000024000000}"/>
    <cellStyle name="Calc cel 3 3 4 2 2" xfId="4519" xr:uid="{00000000-0005-0000-0000-000024000000}"/>
    <cellStyle name="Calc cel 3 3 4 2 2 2" xfId="10021" xr:uid="{00000000-0005-0000-0000-000024000000}"/>
    <cellStyle name="Calc cel 3 3 4 2 2 2 2" xfId="20576" xr:uid="{00000000-0005-0000-0000-000024000000}"/>
    <cellStyle name="Calc cel 3 3 4 2 2 3" xfId="10430" xr:uid="{00000000-0005-0000-0000-000024000000}"/>
    <cellStyle name="Calc cel 3 3 4 2 3" xfId="8677" xr:uid="{00000000-0005-0000-0000-000024000000}"/>
    <cellStyle name="Calc cel 3 3 4 2 3 2" xfId="19222" xr:uid="{00000000-0005-0000-0000-000024000000}"/>
    <cellStyle name="Calc cel 3 3 4 2 4" xfId="5905" xr:uid="{00000000-0005-0000-0000-000024000000}"/>
    <cellStyle name="Calc cel 3 3 4 2 4 2" xfId="16427" xr:uid="{00000000-0005-0000-0000-000024000000}"/>
    <cellStyle name="Calc cel 3 3 4 2 5" xfId="10657" xr:uid="{00000000-0005-0000-0000-000024000000}"/>
    <cellStyle name="Calc cel 3 3 4 3" xfId="3370" xr:uid="{00000000-0005-0000-0000-000024000000}"/>
    <cellStyle name="Calc cel 3 3 4 3 2" xfId="8938" xr:uid="{00000000-0005-0000-0000-000024000000}"/>
    <cellStyle name="Calc cel 3 3 4 3 2 2" xfId="19482" xr:uid="{00000000-0005-0000-0000-000024000000}"/>
    <cellStyle name="Calc cel 3 3 4 3 3" xfId="12053" xr:uid="{00000000-0005-0000-0000-000024000000}"/>
    <cellStyle name="Calc cel 3 3 4 4" xfId="7450" xr:uid="{00000000-0005-0000-0000-000024000000}"/>
    <cellStyle name="Calc cel 3 3 4 4 2" xfId="17995" xr:uid="{00000000-0005-0000-0000-000024000000}"/>
    <cellStyle name="Calc cel 3 3 4 5" xfId="4803" xr:uid="{00000000-0005-0000-0000-000024000000}"/>
    <cellStyle name="Calc cel 3 3 4 5 2" xfId="15734" xr:uid="{00000000-0005-0000-0000-000024000000}"/>
    <cellStyle name="Calc cel 3 3 4 6" xfId="10478" xr:uid="{00000000-0005-0000-0000-000024000000}"/>
    <cellStyle name="Calc cel 3 3 5" xfId="1455" xr:uid="{00000000-0005-0000-0000-000024000000}"/>
    <cellStyle name="Calc cel 3 3 5 2" xfId="2696" xr:uid="{00000000-0005-0000-0000-000024000000}"/>
    <cellStyle name="Calc cel 3 3 5 2 2" xfId="8266" xr:uid="{00000000-0005-0000-0000-000024000000}"/>
    <cellStyle name="Calc cel 3 3 5 2 2 2" xfId="18811" xr:uid="{00000000-0005-0000-0000-000024000000}"/>
    <cellStyle name="Calc cel 3 3 5 2 3" xfId="14374" xr:uid="{00000000-0005-0000-0000-000024000000}"/>
    <cellStyle name="Calc cel 3 3 5 3" xfId="3354" xr:uid="{00000000-0005-0000-0000-000024000000}"/>
    <cellStyle name="Calc cel 3 3 5 3 2" xfId="8923" xr:uid="{00000000-0005-0000-0000-000024000000}"/>
    <cellStyle name="Calc cel 3 3 5 3 2 2" xfId="19467" xr:uid="{00000000-0005-0000-0000-000024000000}"/>
    <cellStyle name="Calc cel 3 3 5 3 3" xfId="14729" xr:uid="{00000000-0005-0000-0000-000024000000}"/>
    <cellStyle name="Calc cel 3 3 5 4" xfId="7086" xr:uid="{00000000-0005-0000-0000-000024000000}"/>
    <cellStyle name="Calc cel 3 3 5 4 2" xfId="17631" xr:uid="{00000000-0005-0000-0000-000024000000}"/>
    <cellStyle name="Calc cel 3 3 5 5" xfId="4788" xr:uid="{00000000-0005-0000-0000-000024000000}"/>
    <cellStyle name="Calc cel 3 3 5 5 2" xfId="12729" xr:uid="{00000000-0005-0000-0000-000024000000}"/>
    <cellStyle name="Calc cel 3 3 5 6" xfId="11166" xr:uid="{00000000-0005-0000-0000-000024000000}"/>
    <cellStyle name="Calc cel 3 3 6" xfId="1188" xr:uid="{00000000-0005-0000-0000-000024000000}"/>
    <cellStyle name="Calc cel 3 3 6 2" xfId="2431" xr:uid="{00000000-0005-0000-0000-000024000000}"/>
    <cellStyle name="Calc cel 3 3 6 2 2" xfId="8001" xr:uid="{00000000-0005-0000-0000-000024000000}"/>
    <cellStyle name="Calc cel 3 3 6 2 2 2" xfId="18546" xr:uid="{00000000-0005-0000-0000-000024000000}"/>
    <cellStyle name="Calc cel 3 3 6 2 3" xfId="15384" xr:uid="{00000000-0005-0000-0000-000024000000}"/>
    <cellStyle name="Calc cel 3 3 6 3" xfId="3856" xr:uid="{00000000-0005-0000-0000-000024000000}"/>
    <cellStyle name="Calc cel 3 3 6 3 2" xfId="9406" xr:uid="{00000000-0005-0000-0000-000024000000}"/>
    <cellStyle name="Calc cel 3 3 6 3 2 2" xfId="19959" xr:uid="{00000000-0005-0000-0000-000024000000}"/>
    <cellStyle name="Calc cel 3 3 6 3 3" xfId="15880" xr:uid="{00000000-0005-0000-0000-000024000000}"/>
    <cellStyle name="Calc cel 3 3 6 4" xfId="6843" xr:uid="{00000000-0005-0000-0000-000024000000}"/>
    <cellStyle name="Calc cel 3 3 6 4 2" xfId="17388" xr:uid="{00000000-0005-0000-0000-000024000000}"/>
    <cellStyle name="Calc cel 3 3 6 5" xfId="5290" xr:uid="{00000000-0005-0000-0000-000024000000}"/>
    <cellStyle name="Calc cel 3 3 6 5 2" xfId="15582" xr:uid="{00000000-0005-0000-0000-000024000000}"/>
    <cellStyle name="Calc cel 3 3 6 6" xfId="10300" xr:uid="{00000000-0005-0000-0000-000024000000}"/>
    <cellStyle name="Calc cel 3 3 7" xfId="880" xr:uid="{00000000-0005-0000-0000-000024000000}"/>
    <cellStyle name="Calc cel 3 3 7 2" xfId="6540" xr:uid="{00000000-0005-0000-0000-000024000000}"/>
    <cellStyle name="Calc cel 3 3 7 2 2" xfId="17085" xr:uid="{00000000-0005-0000-0000-000024000000}"/>
    <cellStyle name="Calc cel 3 3 7 3" xfId="12057" xr:uid="{00000000-0005-0000-0000-000024000000}"/>
    <cellStyle name="Calc cel 3 3 8" xfId="2124" xr:uid="{00000000-0005-0000-0000-000024000000}"/>
    <cellStyle name="Calc cel 3 3 8 2" xfId="7694" xr:uid="{00000000-0005-0000-0000-000024000000}"/>
    <cellStyle name="Calc cel 3 3 8 2 2" xfId="18239" xr:uid="{00000000-0005-0000-0000-000024000000}"/>
    <cellStyle name="Calc cel 3 3 8 3" xfId="15745" xr:uid="{00000000-0005-0000-0000-000024000000}"/>
    <cellStyle name="Calc cel 3 3 9" xfId="300" xr:uid="{00000000-0005-0000-0000-000024000000}"/>
    <cellStyle name="Calc cel 3 3 9 2" xfId="14941" xr:uid="{00000000-0005-0000-0000-000024000000}"/>
    <cellStyle name="Calc cel 3 3 9 2 2" xfId="16669" xr:uid="{00000000-0005-0000-0000-000024000000}"/>
    <cellStyle name="Calc cel 3 3 9 3" xfId="10541" xr:uid="{00000000-0005-0000-0000-000024000000}"/>
    <cellStyle name="Calc cel 3 3 9 4" xfId="10343" xr:uid="{00000000-0005-0000-0000-000024000000}"/>
    <cellStyle name="Calc cel 3 4" xfId="502" xr:uid="{00000000-0005-0000-0000-000007000000}"/>
    <cellStyle name="Calc cel 3 4 2" xfId="14988" xr:uid="{00000000-0005-0000-0000-000007000000}"/>
    <cellStyle name="Calc cel 3 4 3" xfId="16786" xr:uid="{00000000-0005-0000-0000-000007000000}"/>
    <cellStyle name="Calc cel 3 5" xfId="6114" xr:uid="{00000000-0005-0000-0000-000007000000}"/>
    <cellStyle name="Calc cel 3 5 2" xfId="14908" xr:uid="{00000000-0005-0000-0000-000007000000}"/>
    <cellStyle name="Calc cel 3 5 3" xfId="16636" xr:uid="{00000000-0005-0000-0000-000007000000}"/>
    <cellStyle name="Calc cel 3 6" xfId="14818" xr:uid="{00000000-0005-0000-0000-000007000000}"/>
    <cellStyle name="Calc cel 3 6 2" xfId="11880" xr:uid="{00000000-0005-0000-0000-000007000000}"/>
    <cellStyle name="Calc cel 4" xfId="266" xr:uid="{00000000-0005-0000-0000-000026000000}"/>
    <cellStyle name="Calc cel 4 10" xfId="484" xr:uid="{00000000-0005-0000-0000-000026000000}"/>
    <cellStyle name="Calc cel 4 10 2" xfId="6222" xr:uid="{00000000-0005-0000-0000-000026000000}"/>
    <cellStyle name="Calc cel 4 10 2 2" xfId="16768" xr:uid="{00000000-0005-0000-0000-000026000000}"/>
    <cellStyle name="Calc cel 4 10 3" xfId="12509" xr:uid="{00000000-0005-0000-0000-000026000000}"/>
    <cellStyle name="Calc cel 4 11" xfId="396" xr:uid="{00000000-0005-0000-0000-000026000000}"/>
    <cellStyle name="Calc cel 4 11 2" xfId="6147" xr:uid="{00000000-0005-0000-0000-000026000000}"/>
    <cellStyle name="Calc cel 4 11 2 2" xfId="16690" xr:uid="{00000000-0005-0000-0000-000026000000}"/>
    <cellStyle name="Calc cel 4 11 3" xfId="13262" xr:uid="{00000000-0005-0000-0000-000026000000}"/>
    <cellStyle name="Calc cel 4 12" xfId="4745" xr:uid="{00000000-0005-0000-0000-000026000000}"/>
    <cellStyle name="Calc cel 4 12 2" xfId="13394" xr:uid="{00000000-0005-0000-0000-000026000000}"/>
    <cellStyle name="Calc cel 4 13" xfId="10735" xr:uid="{00000000-0005-0000-0000-000026000000}"/>
    <cellStyle name="Calc cel 4 2" xfId="327" xr:uid="{00000000-0005-0000-0000-000026000000}"/>
    <cellStyle name="Calc cel 4 2 10" xfId="495" xr:uid="{00000000-0005-0000-0000-000026000000}"/>
    <cellStyle name="Calc cel 4 2 10 2" xfId="6233" xr:uid="{00000000-0005-0000-0000-000026000000}"/>
    <cellStyle name="Calc cel 4 2 10 2 2" xfId="16779" xr:uid="{00000000-0005-0000-0000-000026000000}"/>
    <cellStyle name="Calc cel 4 2 10 3" xfId="11929" xr:uid="{00000000-0005-0000-0000-000026000000}"/>
    <cellStyle name="Calc cel 4 2 11" xfId="3432" xr:uid="{00000000-0005-0000-0000-000026000000}"/>
    <cellStyle name="Calc cel 4 2 11 2" xfId="8997" xr:uid="{00000000-0005-0000-0000-000026000000}"/>
    <cellStyle name="Calc cel 4 2 11 2 2" xfId="19543" xr:uid="{00000000-0005-0000-0000-000026000000}"/>
    <cellStyle name="Calc cel 4 2 12" xfId="4868" xr:uid="{00000000-0005-0000-0000-000026000000}"/>
    <cellStyle name="Calc cel 4 2 12 2" xfId="11463" xr:uid="{00000000-0005-0000-0000-000026000000}"/>
    <cellStyle name="Calc cel 4 2 13" xfId="10872" xr:uid="{00000000-0005-0000-0000-000026000000}"/>
    <cellStyle name="Calc cel 4 2 2" xfId="549" xr:uid="{00000000-0005-0000-0000-000026000000}"/>
    <cellStyle name="Calc cel 4 2 2 10" xfId="13997" xr:uid="{00000000-0005-0000-0000-000026000000}"/>
    <cellStyle name="Calc cel 4 2 2 2" xfId="646" xr:uid="{00000000-0005-0000-0000-000026000000}"/>
    <cellStyle name="Calc cel 4 2 2 2 2" xfId="1887" xr:uid="{00000000-0005-0000-0000-000026000000}"/>
    <cellStyle name="Calc cel 4 2 2 2 2 2" xfId="3126" xr:uid="{00000000-0005-0000-0000-000026000000}"/>
    <cellStyle name="Calc cel 4 2 2 2 2 2 2" xfId="8696" xr:uid="{00000000-0005-0000-0000-000026000000}"/>
    <cellStyle name="Calc cel 4 2 2 2 2 2 2 2" xfId="19241" xr:uid="{00000000-0005-0000-0000-000026000000}"/>
    <cellStyle name="Calc cel 4 2 2 2 2 2 3" xfId="12742" xr:uid="{00000000-0005-0000-0000-000026000000}"/>
    <cellStyle name="Calc cel 4 2 2 2 2 3" xfId="4538" xr:uid="{00000000-0005-0000-0000-000026000000}"/>
    <cellStyle name="Calc cel 4 2 2 2 2 3 2" xfId="10040" xr:uid="{00000000-0005-0000-0000-000026000000}"/>
    <cellStyle name="Calc cel 4 2 2 2 2 3 2 2" xfId="20595" xr:uid="{00000000-0005-0000-0000-000026000000}"/>
    <cellStyle name="Calc cel 4 2 2 2 2 3 3" xfId="12685" xr:uid="{00000000-0005-0000-0000-000026000000}"/>
    <cellStyle name="Calc cel 4 2 2 2 2 4" xfId="7467" xr:uid="{00000000-0005-0000-0000-000026000000}"/>
    <cellStyle name="Calc cel 4 2 2 2 2 4 2" xfId="18012" xr:uid="{00000000-0005-0000-0000-000026000000}"/>
    <cellStyle name="Calc cel 4 2 2 2 2 5" xfId="5924" xr:uid="{00000000-0005-0000-0000-000026000000}"/>
    <cellStyle name="Calc cel 4 2 2 2 2 5 2" xfId="16446" xr:uid="{00000000-0005-0000-0000-000026000000}"/>
    <cellStyle name="Calc cel 4 2 2 2 2 6" xfId="14662" xr:uid="{00000000-0005-0000-0000-000026000000}"/>
    <cellStyle name="Calc cel 4 2 2 2 3" xfId="1568" xr:uid="{00000000-0005-0000-0000-000026000000}"/>
    <cellStyle name="Calc cel 4 2 2 2 3 2" xfId="7178" xr:uid="{00000000-0005-0000-0000-000026000000}"/>
    <cellStyle name="Calc cel 4 2 2 2 3 2 2" xfId="17723" xr:uid="{00000000-0005-0000-0000-000026000000}"/>
    <cellStyle name="Calc cel 4 2 2 2 3 3" xfId="14245" xr:uid="{00000000-0005-0000-0000-000026000000}"/>
    <cellStyle name="Calc cel 4 2 2 2 4" xfId="2808" xr:uid="{00000000-0005-0000-0000-000026000000}"/>
    <cellStyle name="Calc cel 4 2 2 2 4 2" xfId="8378" xr:uid="{00000000-0005-0000-0000-000026000000}"/>
    <cellStyle name="Calc cel 4 2 2 2 4 2 2" xfId="18923" xr:uid="{00000000-0005-0000-0000-000026000000}"/>
    <cellStyle name="Calc cel 4 2 2 2 4 3" xfId="16026" xr:uid="{00000000-0005-0000-0000-000026000000}"/>
    <cellStyle name="Calc cel 4 2 2 2 5" xfId="4222" xr:uid="{00000000-0005-0000-0000-000026000000}"/>
    <cellStyle name="Calc cel 4 2 2 2 5 2" xfId="9743" xr:uid="{00000000-0005-0000-0000-000026000000}"/>
    <cellStyle name="Calc cel 4 2 2 2 5 2 2" xfId="20297" xr:uid="{00000000-0005-0000-0000-000026000000}"/>
    <cellStyle name="Calc cel 4 2 2 2 5 3" xfId="14278" xr:uid="{00000000-0005-0000-0000-000026000000}"/>
    <cellStyle name="Calc cel 4 2 2 2 6" xfId="6341" xr:uid="{00000000-0005-0000-0000-000026000000}"/>
    <cellStyle name="Calc cel 4 2 2 2 6 2" xfId="15050" xr:uid="{00000000-0005-0000-0000-000026000000}"/>
    <cellStyle name="Calc cel 4 2 2 2 6 2 2" xfId="16886" xr:uid="{00000000-0005-0000-0000-000026000000}"/>
    <cellStyle name="Calc cel 4 2 2 2 6 3" xfId="12736" xr:uid="{00000000-0005-0000-0000-000026000000}"/>
    <cellStyle name="Calc cel 4 2 2 2 7" xfId="5627" xr:uid="{00000000-0005-0000-0000-000026000000}"/>
    <cellStyle name="Calc cel 4 2 2 2 7 2" xfId="12039" xr:uid="{00000000-0005-0000-0000-000026000000}"/>
    <cellStyle name="Calc cel 4 2 2 2 8" xfId="13714" xr:uid="{00000000-0005-0000-0000-000026000000}"/>
    <cellStyle name="Calc cel 4 2 2 3" xfId="1485" xr:uid="{00000000-0005-0000-0000-000026000000}"/>
    <cellStyle name="Calc cel 4 2 2 3 2" xfId="2725" xr:uid="{00000000-0005-0000-0000-000026000000}"/>
    <cellStyle name="Calc cel 4 2 2 3 2 2" xfId="8295" xr:uid="{00000000-0005-0000-0000-000026000000}"/>
    <cellStyle name="Calc cel 4 2 2 3 2 2 2" xfId="18840" xr:uid="{00000000-0005-0000-0000-000026000000}"/>
    <cellStyle name="Calc cel 4 2 2 3 2 3" xfId="15506" xr:uid="{00000000-0005-0000-0000-000026000000}"/>
    <cellStyle name="Calc cel 4 2 2 3 3" xfId="4141" xr:uid="{00000000-0005-0000-0000-000026000000}"/>
    <cellStyle name="Calc cel 4 2 2 3 3 2" xfId="9668" xr:uid="{00000000-0005-0000-0000-000026000000}"/>
    <cellStyle name="Calc cel 4 2 2 3 3 2 2" xfId="20222" xr:uid="{00000000-0005-0000-0000-000026000000}"/>
    <cellStyle name="Calc cel 4 2 2 3 3 3" xfId="15657" xr:uid="{00000000-0005-0000-0000-000026000000}"/>
    <cellStyle name="Calc cel 4 2 2 3 4" xfId="7110" xr:uid="{00000000-0005-0000-0000-000026000000}"/>
    <cellStyle name="Calc cel 4 2 2 3 4 2" xfId="17655" xr:uid="{00000000-0005-0000-0000-000026000000}"/>
    <cellStyle name="Calc cel 4 2 2 3 5" xfId="5552" xr:uid="{00000000-0005-0000-0000-000026000000}"/>
    <cellStyle name="Calc cel 4 2 2 3 5 2" xfId="12605" xr:uid="{00000000-0005-0000-0000-000026000000}"/>
    <cellStyle name="Calc cel 4 2 2 3 6" xfId="14360" xr:uid="{00000000-0005-0000-0000-000026000000}"/>
    <cellStyle name="Calc cel 4 2 2 4" xfId="1648" xr:uid="{00000000-0005-0000-0000-000026000000}"/>
    <cellStyle name="Calc cel 4 2 2 4 2" xfId="2888" xr:uid="{00000000-0005-0000-0000-000026000000}"/>
    <cellStyle name="Calc cel 4 2 2 4 2 2" xfId="8458" xr:uid="{00000000-0005-0000-0000-000026000000}"/>
    <cellStyle name="Calc cel 4 2 2 4 2 2 2" xfId="19003" xr:uid="{00000000-0005-0000-0000-000026000000}"/>
    <cellStyle name="Calc cel 4 2 2 4 2 3" xfId="14425" xr:uid="{00000000-0005-0000-0000-000026000000}"/>
    <cellStyle name="Calc cel 4 2 2 4 3" xfId="4301" xr:uid="{00000000-0005-0000-0000-000026000000}"/>
    <cellStyle name="Calc cel 4 2 2 4 3 2" xfId="9817" xr:uid="{00000000-0005-0000-0000-000026000000}"/>
    <cellStyle name="Calc cel 4 2 2 4 3 2 2" xfId="20373" xr:uid="{00000000-0005-0000-0000-000026000000}"/>
    <cellStyle name="Calc cel 4 2 2 4 3 3" xfId="11932" xr:uid="{00000000-0005-0000-0000-000026000000}"/>
    <cellStyle name="Calc cel 4 2 2 4 4" xfId="7256" xr:uid="{00000000-0005-0000-0000-000026000000}"/>
    <cellStyle name="Calc cel 4 2 2 4 4 2" xfId="17801" xr:uid="{00000000-0005-0000-0000-000026000000}"/>
    <cellStyle name="Calc cel 4 2 2 4 5" xfId="5701" xr:uid="{00000000-0005-0000-0000-000026000000}"/>
    <cellStyle name="Calc cel 4 2 2 4 5 2" xfId="16224" xr:uid="{00000000-0005-0000-0000-000026000000}"/>
    <cellStyle name="Calc cel 4 2 2 4 6" xfId="11215" xr:uid="{00000000-0005-0000-0000-000026000000}"/>
    <cellStyle name="Calc cel 4 2 2 5" xfId="1307" xr:uid="{00000000-0005-0000-0000-000026000000}"/>
    <cellStyle name="Calc cel 4 2 2 5 2" xfId="2548" xr:uid="{00000000-0005-0000-0000-000026000000}"/>
    <cellStyle name="Calc cel 4 2 2 5 2 2" xfId="8118" xr:uid="{00000000-0005-0000-0000-000026000000}"/>
    <cellStyle name="Calc cel 4 2 2 5 2 2 2" xfId="18663" xr:uid="{00000000-0005-0000-0000-000026000000}"/>
    <cellStyle name="Calc cel 4 2 2 5 2 3" xfId="16001" xr:uid="{00000000-0005-0000-0000-000026000000}"/>
    <cellStyle name="Calc cel 4 2 2 5 3" xfId="3968" xr:uid="{00000000-0005-0000-0000-000026000000}"/>
    <cellStyle name="Calc cel 4 2 2 5 3 2" xfId="9508" xr:uid="{00000000-0005-0000-0000-000026000000}"/>
    <cellStyle name="Calc cel 4 2 2 5 3 2 2" xfId="20061" xr:uid="{00000000-0005-0000-0000-000026000000}"/>
    <cellStyle name="Calc cel 4 2 2 5 3 3" xfId="12105" xr:uid="{00000000-0005-0000-0000-000026000000}"/>
    <cellStyle name="Calc cel 4 2 2 5 4" xfId="6950" xr:uid="{00000000-0005-0000-0000-000026000000}"/>
    <cellStyle name="Calc cel 4 2 2 5 4 2" xfId="17495" xr:uid="{00000000-0005-0000-0000-000026000000}"/>
    <cellStyle name="Calc cel 4 2 2 5 5" xfId="5392" xr:uid="{00000000-0005-0000-0000-000026000000}"/>
    <cellStyle name="Calc cel 4 2 2 5 5 2" xfId="14064" xr:uid="{00000000-0005-0000-0000-000026000000}"/>
    <cellStyle name="Calc cel 4 2 2 5 6" xfId="13578" xr:uid="{00000000-0005-0000-0000-000026000000}"/>
    <cellStyle name="Calc cel 4 2 2 6" xfId="947" xr:uid="{00000000-0005-0000-0000-000026000000}"/>
    <cellStyle name="Calc cel 4 2 2 6 2" xfId="3615" xr:uid="{00000000-0005-0000-0000-000026000000}"/>
    <cellStyle name="Calc cel 4 2 2 6 2 2" xfId="9176" xr:uid="{00000000-0005-0000-0000-000026000000}"/>
    <cellStyle name="Calc cel 4 2 2 6 2 2 2" xfId="19723" xr:uid="{00000000-0005-0000-0000-000026000000}"/>
    <cellStyle name="Calc cel 4 2 2 6 2 3" xfId="15027" xr:uid="{00000000-0005-0000-0000-000026000000}"/>
    <cellStyle name="Calc cel 4 2 2 6 3" xfId="6607" xr:uid="{00000000-0005-0000-0000-000026000000}"/>
    <cellStyle name="Calc cel 4 2 2 6 3 2" xfId="17152" xr:uid="{00000000-0005-0000-0000-000026000000}"/>
    <cellStyle name="Calc cel 4 2 2 6 4" xfId="5060" xr:uid="{00000000-0005-0000-0000-000026000000}"/>
    <cellStyle name="Calc cel 4 2 2 6 4 2" xfId="11954" xr:uid="{00000000-0005-0000-0000-000026000000}"/>
    <cellStyle name="Calc cel 4 2 2 6 5" xfId="15894" xr:uid="{00000000-0005-0000-0000-000026000000}"/>
    <cellStyle name="Calc cel 4 2 2 7" xfId="2190" xr:uid="{00000000-0005-0000-0000-000026000000}"/>
    <cellStyle name="Calc cel 4 2 2 7 2" xfId="7760" xr:uid="{00000000-0005-0000-0000-000026000000}"/>
    <cellStyle name="Calc cel 4 2 2 7 2 2" xfId="18305" xr:uid="{00000000-0005-0000-0000-000026000000}"/>
    <cellStyle name="Calc cel 4 2 2 7 3" xfId="13929" xr:uid="{00000000-0005-0000-0000-000026000000}"/>
    <cellStyle name="Calc cel 4 2 2 8" xfId="3512" xr:uid="{00000000-0005-0000-0000-000026000000}"/>
    <cellStyle name="Calc cel 4 2 2 8 2" xfId="9076" xr:uid="{00000000-0005-0000-0000-000026000000}"/>
    <cellStyle name="Calc cel 4 2 2 8 2 2" xfId="19622" xr:uid="{00000000-0005-0000-0000-000026000000}"/>
    <cellStyle name="Calc cel 4 2 2 8 3" xfId="14244" xr:uid="{00000000-0005-0000-0000-000026000000}"/>
    <cellStyle name="Calc cel 4 2 2 9" xfId="4959" xr:uid="{00000000-0005-0000-0000-000026000000}"/>
    <cellStyle name="Calc cel 4 2 2 9 2" xfId="14685" xr:uid="{00000000-0005-0000-0000-000026000000}"/>
    <cellStyle name="Calc cel 4 2 3" xfId="695" xr:uid="{00000000-0005-0000-0000-000026000000}"/>
    <cellStyle name="Calc cel 4 2 3 2" xfId="1921" xr:uid="{00000000-0005-0000-0000-000026000000}"/>
    <cellStyle name="Calc cel 4 2 3 2 2" xfId="3160" xr:uid="{00000000-0005-0000-0000-000026000000}"/>
    <cellStyle name="Calc cel 4 2 3 2 2 2" xfId="8730" xr:uid="{00000000-0005-0000-0000-000026000000}"/>
    <cellStyle name="Calc cel 4 2 3 2 2 2 2" xfId="19275" xr:uid="{00000000-0005-0000-0000-000026000000}"/>
    <cellStyle name="Calc cel 4 2 3 2 2 3" xfId="13480" xr:uid="{00000000-0005-0000-0000-000026000000}"/>
    <cellStyle name="Calc cel 4 2 3 2 3" xfId="4572" xr:uid="{00000000-0005-0000-0000-000026000000}"/>
    <cellStyle name="Calc cel 4 2 3 2 3 2" xfId="10072" xr:uid="{00000000-0005-0000-0000-000026000000}"/>
    <cellStyle name="Calc cel 4 2 3 2 3 2 2" xfId="20627" xr:uid="{00000000-0005-0000-0000-000026000000}"/>
    <cellStyle name="Calc cel 4 2 3 2 3 3" xfId="15842" xr:uid="{00000000-0005-0000-0000-000026000000}"/>
    <cellStyle name="Calc cel 4 2 3 2 4" xfId="7499" xr:uid="{00000000-0005-0000-0000-000026000000}"/>
    <cellStyle name="Calc cel 4 2 3 2 4 2" xfId="18044" xr:uid="{00000000-0005-0000-0000-000026000000}"/>
    <cellStyle name="Calc cel 4 2 3 2 5" xfId="5956" xr:uid="{00000000-0005-0000-0000-000026000000}"/>
    <cellStyle name="Calc cel 4 2 3 2 5 2" xfId="16478" xr:uid="{00000000-0005-0000-0000-000026000000}"/>
    <cellStyle name="Calc cel 4 2 3 2 6" xfId="13966" xr:uid="{00000000-0005-0000-0000-000026000000}"/>
    <cellStyle name="Calc cel 4 2 3 3" xfId="1369" xr:uid="{00000000-0005-0000-0000-000026000000}"/>
    <cellStyle name="Calc cel 4 2 3 3 2" xfId="2610" xr:uid="{00000000-0005-0000-0000-000026000000}"/>
    <cellStyle name="Calc cel 4 2 3 3 2 2" xfId="8180" xr:uid="{00000000-0005-0000-0000-000026000000}"/>
    <cellStyle name="Calc cel 4 2 3 3 2 2 2" xfId="18725" xr:uid="{00000000-0005-0000-0000-000026000000}"/>
    <cellStyle name="Calc cel 4 2 3 3 2 3" xfId="15755" xr:uid="{00000000-0005-0000-0000-000026000000}"/>
    <cellStyle name="Calc cel 4 2 3 3 3" xfId="4030" xr:uid="{00000000-0005-0000-0000-000026000000}"/>
    <cellStyle name="Calc cel 4 2 3 3 3 2" xfId="9565" xr:uid="{00000000-0005-0000-0000-000026000000}"/>
    <cellStyle name="Calc cel 4 2 3 3 3 2 2" xfId="20118" xr:uid="{00000000-0005-0000-0000-000026000000}"/>
    <cellStyle name="Calc cel 4 2 3 3 3 3" xfId="10688" xr:uid="{00000000-0005-0000-0000-000026000000}"/>
    <cellStyle name="Calc cel 4 2 3 3 4" xfId="7006" xr:uid="{00000000-0005-0000-0000-000026000000}"/>
    <cellStyle name="Calc cel 4 2 3 3 4 2" xfId="17551" xr:uid="{00000000-0005-0000-0000-000026000000}"/>
    <cellStyle name="Calc cel 4 2 3 3 5" xfId="5449" xr:uid="{00000000-0005-0000-0000-000026000000}"/>
    <cellStyle name="Calc cel 4 2 3 3 5 2" xfId="14975" xr:uid="{00000000-0005-0000-0000-000026000000}"/>
    <cellStyle name="Calc cel 4 2 3 3 6" xfId="11731" xr:uid="{00000000-0005-0000-0000-000026000000}"/>
    <cellStyle name="Calc cel 4 2 3 4" xfId="995" xr:uid="{00000000-0005-0000-0000-000026000000}"/>
    <cellStyle name="Calc cel 4 2 3 4 2" xfId="6655" xr:uid="{00000000-0005-0000-0000-000026000000}"/>
    <cellStyle name="Calc cel 4 2 3 4 2 2" xfId="17200" xr:uid="{00000000-0005-0000-0000-000026000000}"/>
    <cellStyle name="Calc cel 4 2 3 4 3" xfId="15781" xr:uid="{00000000-0005-0000-0000-000026000000}"/>
    <cellStyle name="Calc cel 4 2 3 5" xfId="2238" xr:uid="{00000000-0005-0000-0000-000026000000}"/>
    <cellStyle name="Calc cel 4 2 3 5 2" xfId="7808" xr:uid="{00000000-0005-0000-0000-000026000000}"/>
    <cellStyle name="Calc cel 4 2 3 5 2 2" xfId="18353" xr:uid="{00000000-0005-0000-0000-000026000000}"/>
    <cellStyle name="Calc cel 4 2 3 5 3" xfId="15492" xr:uid="{00000000-0005-0000-0000-000026000000}"/>
    <cellStyle name="Calc cel 4 2 3 6" xfId="3663" xr:uid="{00000000-0005-0000-0000-000026000000}"/>
    <cellStyle name="Calc cel 4 2 3 6 2" xfId="9223" xr:uid="{00000000-0005-0000-0000-000026000000}"/>
    <cellStyle name="Calc cel 4 2 3 6 2 2" xfId="19771" xr:uid="{00000000-0005-0000-0000-000026000000}"/>
    <cellStyle name="Calc cel 4 2 3 6 3" xfId="12017" xr:uid="{00000000-0005-0000-0000-000026000000}"/>
    <cellStyle name="Calc cel 4 2 3 7" xfId="6389" xr:uid="{00000000-0005-0000-0000-000026000000}"/>
    <cellStyle name="Calc cel 4 2 3 7 2" xfId="15097" xr:uid="{00000000-0005-0000-0000-000026000000}"/>
    <cellStyle name="Calc cel 4 2 3 7 2 2" xfId="16934" xr:uid="{00000000-0005-0000-0000-000026000000}"/>
    <cellStyle name="Calc cel 4 2 3 7 3" xfId="11372" xr:uid="{00000000-0005-0000-0000-000026000000}"/>
    <cellStyle name="Calc cel 4 2 3 8" xfId="5107" xr:uid="{00000000-0005-0000-0000-000026000000}"/>
    <cellStyle name="Calc cel 4 2 3 8 2" xfId="11399" xr:uid="{00000000-0005-0000-0000-000026000000}"/>
    <cellStyle name="Calc cel 4 2 3 9" xfId="11602" xr:uid="{00000000-0005-0000-0000-000026000000}"/>
    <cellStyle name="Calc cel 4 2 4" xfId="759" xr:uid="{00000000-0005-0000-0000-000026000000}"/>
    <cellStyle name="Calc cel 4 2 4 2" xfId="1985" xr:uid="{00000000-0005-0000-0000-000026000000}"/>
    <cellStyle name="Calc cel 4 2 4 2 2" xfId="3224" xr:uid="{00000000-0005-0000-0000-000026000000}"/>
    <cellStyle name="Calc cel 4 2 4 2 2 2" xfId="8794" xr:uid="{00000000-0005-0000-0000-000026000000}"/>
    <cellStyle name="Calc cel 4 2 4 2 2 2 2" xfId="19339" xr:uid="{00000000-0005-0000-0000-000026000000}"/>
    <cellStyle name="Calc cel 4 2 4 2 2 3" xfId="15717" xr:uid="{00000000-0005-0000-0000-000026000000}"/>
    <cellStyle name="Calc cel 4 2 4 2 3" xfId="4636" xr:uid="{00000000-0005-0000-0000-000026000000}"/>
    <cellStyle name="Calc cel 4 2 4 2 3 2" xfId="10132" xr:uid="{00000000-0005-0000-0000-000026000000}"/>
    <cellStyle name="Calc cel 4 2 4 2 3 2 2" xfId="20687" xr:uid="{00000000-0005-0000-0000-000026000000}"/>
    <cellStyle name="Calc cel 4 2 4 2 3 3" xfId="15850" xr:uid="{00000000-0005-0000-0000-000026000000}"/>
    <cellStyle name="Calc cel 4 2 4 2 4" xfId="7559" xr:uid="{00000000-0005-0000-0000-000026000000}"/>
    <cellStyle name="Calc cel 4 2 4 2 4 2" xfId="18104" xr:uid="{00000000-0005-0000-0000-000026000000}"/>
    <cellStyle name="Calc cel 4 2 4 2 5" xfId="6016" xr:uid="{00000000-0005-0000-0000-000026000000}"/>
    <cellStyle name="Calc cel 4 2 4 2 5 2" xfId="16538" xr:uid="{00000000-0005-0000-0000-000026000000}"/>
    <cellStyle name="Calc cel 4 2 4 2 6" xfId="14786" xr:uid="{00000000-0005-0000-0000-000026000000}"/>
    <cellStyle name="Calc cel 4 2 4 3" xfId="1667" xr:uid="{00000000-0005-0000-0000-000026000000}"/>
    <cellStyle name="Calc cel 4 2 4 3 2" xfId="2907" xr:uid="{00000000-0005-0000-0000-000026000000}"/>
    <cellStyle name="Calc cel 4 2 4 3 2 2" xfId="8477" xr:uid="{00000000-0005-0000-0000-000026000000}"/>
    <cellStyle name="Calc cel 4 2 4 3 2 2 2" xfId="19022" xr:uid="{00000000-0005-0000-0000-000026000000}"/>
    <cellStyle name="Calc cel 4 2 4 3 2 3" xfId="11850" xr:uid="{00000000-0005-0000-0000-000026000000}"/>
    <cellStyle name="Calc cel 4 2 4 3 3" xfId="4320" xr:uid="{00000000-0005-0000-0000-000026000000}"/>
    <cellStyle name="Calc cel 4 2 4 3 3 2" xfId="9835" xr:uid="{00000000-0005-0000-0000-000026000000}"/>
    <cellStyle name="Calc cel 4 2 4 3 3 2 2" xfId="20391" xr:uid="{00000000-0005-0000-0000-000026000000}"/>
    <cellStyle name="Calc cel 4 2 4 3 3 3" xfId="15706" xr:uid="{00000000-0005-0000-0000-000026000000}"/>
    <cellStyle name="Calc cel 4 2 4 3 4" xfId="7275" xr:uid="{00000000-0005-0000-0000-000026000000}"/>
    <cellStyle name="Calc cel 4 2 4 3 4 2" xfId="17820" xr:uid="{00000000-0005-0000-0000-000026000000}"/>
    <cellStyle name="Calc cel 4 2 4 3 5" xfId="5719" xr:uid="{00000000-0005-0000-0000-000026000000}"/>
    <cellStyle name="Calc cel 4 2 4 3 5 2" xfId="16242" xr:uid="{00000000-0005-0000-0000-000026000000}"/>
    <cellStyle name="Calc cel 4 2 4 3 6" xfId="12962" xr:uid="{00000000-0005-0000-0000-000026000000}"/>
    <cellStyle name="Calc cel 4 2 4 4" xfId="1059" xr:uid="{00000000-0005-0000-0000-000026000000}"/>
    <cellStyle name="Calc cel 4 2 4 4 2" xfId="6716" xr:uid="{00000000-0005-0000-0000-000026000000}"/>
    <cellStyle name="Calc cel 4 2 4 4 2 2" xfId="17261" xr:uid="{00000000-0005-0000-0000-000026000000}"/>
    <cellStyle name="Calc cel 4 2 4 4 3" xfId="12466" xr:uid="{00000000-0005-0000-0000-000026000000}"/>
    <cellStyle name="Calc cel 4 2 4 5" xfId="2302" xr:uid="{00000000-0005-0000-0000-000026000000}"/>
    <cellStyle name="Calc cel 4 2 4 5 2" xfId="7872" xr:uid="{00000000-0005-0000-0000-000026000000}"/>
    <cellStyle name="Calc cel 4 2 4 5 2 2" xfId="18417" xr:uid="{00000000-0005-0000-0000-000026000000}"/>
    <cellStyle name="Calc cel 4 2 4 5 3" xfId="13012" xr:uid="{00000000-0005-0000-0000-000026000000}"/>
    <cellStyle name="Calc cel 4 2 4 6" xfId="3727" xr:uid="{00000000-0005-0000-0000-000026000000}"/>
    <cellStyle name="Calc cel 4 2 4 6 2" xfId="9283" xr:uid="{00000000-0005-0000-0000-000026000000}"/>
    <cellStyle name="Calc cel 4 2 4 6 2 2" xfId="19832" xr:uid="{00000000-0005-0000-0000-000026000000}"/>
    <cellStyle name="Calc cel 4 2 4 6 3" xfId="13796" xr:uid="{00000000-0005-0000-0000-000026000000}"/>
    <cellStyle name="Calc cel 4 2 4 7" xfId="6423" xr:uid="{00000000-0005-0000-0000-000026000000}"/>
    <cellStyle name="Calc cel 4 2 4 7 2" xfId="15131" xr:uid="{00000000-0005-0000-0000-000026000000}"/>
    <cellStyle name="Calc cel 4 2 4 7 2 2" xfId="16968" xr:uid="{00000000-0005-0000-0000-000026000000}"/>
    <cellStyle name="Calc cel 4 2 4 7 3" xfId="14171" xr:uid="{00000000-0005-0000-0000-000026000000}"/>
    <cellStyle name="Calc cel 4 2 4 8" xfId="5167" xr:uid="{00000000-0005-0000-0000-000026000000}"/>
    <cellStyle name="Calc cel 4 2 4 8 2" xfId="12186" xr:uid="{00000000-0005-0000-0000-000026000000}"/>
    <cellStyle name="Calc cel 4 2 4 9" xfId="11713" xr:uid="{00000000-0005-0000-0000-000026000000}"/>
    <cellStyle name="Calc cel 4 2 5" xfId="821" xr:uid="{00000000-0005-0000-0000-000026000000}"/>
    <cellStyle name="Calc cel 4 2 5 2" xfId="2047" xr:uid="{00000000-0005-0000-0000-000026000000}"/>
    <cellStyle name="Calc cel 4 2 5 2 2" xfId="3286" xr:uid="{00000000-0005-0000-0000-000026000000}"/>
    <cellStyle name="Calc cel 4 2 5 2 2 2" xfId="8856" xr:uid="{00000000-0005-0000-0000-000026000000}"/>
    <cellStyle name="Calc cel 4 2 5 2 2 2 2" xfId="19401" xr:uid="{00000000-0005-0000-0000-000026000000}"/>
    <cellStyle name="Calc cel 4 2 5 2 2 3" xfId="11603" xr:uid="{00000000-0005-0000-0000-000026000000}"/>
    <cellStyle name="Calc cel 4 2 5 2 3" xfId="4698" xr:uid="{00000000-0005-0000-0000-000026000000}"/>
    <cellStyle name="Calc cel 4 2 5 2 3 2" xfId="10191" xr:uid="{00000000-0005-0000-0000-000026000000}"/>
    <cellStyle name="Calc cel 4 2 5 2 3 2 2" xfId="20746" xr:uid="{00000000-0005-0000-0000-000026000000}"/>
    <cellStyle name="Calc cel 4 2 5 2 3 3" xfId="13864" xr:uid="{00000000-0005-0000-0000-000026000000}"/>
    <cellStyle name="Calc cel 4 2 5 2 4" xfId="7618" xr:uid="{00000000-0005-0000-0000-000026000000}"/>
    <cellStyle name="Calc cel 4 2 5 2 4 2" xfId="18163" xr:uid="{00000000-0005-0000-0000-000026000000}"/>
    <cellStyle name="Calc cel 4 2 5 2 5" xfId="6075" xr:uid="{00000000-0005-0000-0000-000026000000}"/>
    <cellStyle name="Calc cel 4 2 5 2 5 2" xfId="16597" xr:uid="{00000000-0005-0000-0000-000026000000}"/>
    <cellStyle name="Calc cel 4 2 5 2 6" xfId="12894" xr:uid="{00000000-0005-0000-0000-000026000000}"/>
    <cellStyle name="Calc cel 4 2 5 3" xfId="1725" xr:uid="{00000000-0005-0000-0000-000026000000}"/>
    <cellStyle name="Calc cel 4 2 5 3 2" xfId="2964" xr:uid="{00000000-0005-0000-0000-000026000000}"/>
    <cellStyle name="Calc cel 4 2 5 3 2 2" xfId="8534" xr:uid="{00000000-0005-0000-0000-000026000000}"/>
    <cellStyle name="Calc cel 4 2 5 3 2 2 2" xfId="19079" xr:uid="{00000000-0005-0000-0000-000026000000}"/>
    <cellStyle name="Calc cel 4 2 5 3 2 3" xfId="13001" xr:uid="{00000000-0005-0000-0000-000026000000}"/>
    <cellStyle name="Calc cel 4 2 5 3 3" xfId="4376" xr:uid="{00000000-0005-0000-0000-000026000000}"/>
    <cellStyle name="Calc cel 4 2 5 3 3 2" xfId="9888" xr:uid="{00000000-0005-0000-0000-000026000000}"/>
    <cellStyle name="Calc cel 4 2 5 3 3 2 2" xfId="20444" xr:uid="{00000000-0005-0000-0000-000026000000}"/>
    <cellStyle name="Calc cel 4 2 5 3 3 3" xfId="10267" xr:uid="{00000000-0005-0000-0000-000026000000}"/>
    <cellStyle name="Calc cel 4 2 5 3 4" xfId="7329" xr:uid="{00000000-0005-0000-0000-000026000000}"/>
    <cellStyle name="Calc cel 4 2 5 3 4 2" xfId="17874" xr:uid="{00000000-0005-0000-0000-000026000000}"/>
    <cellStyle name="Calc cel 4 2 5 3 5" xfId="5772" xr:uid="{00000000-0005-0000-0000-000026000000}"/>
    <cellStyle name="Calc cel 4 2 5 3 5 2" xfId="16295" xr:uid="{00000000-0005-0000-0000-000026000000}"/>
    <cellStyle name="Calc cel 4 2 5 3 6" xfId="15699" xr:uid="{00000000-0005-0000-0000-000026000000}"/>
    <cellStyle name="Calc cel 4 2 5 4" xfId="1121" xr:uid="{00000000-0005-0000-0000-000026000000}"/>
    <cellStyle name="Calc cel 4 2 5 4 2" xfId="6778" xr:uid="{00000000-0005-0000-0000-000026000000}"/>
    <cellStyle name="Calc cel 4 2 5 4 2 2" xfId="17323" xr:uid="{00000000-0005-0000-0000-000026000000}"/>
    <cellStyle name="Calc cel 4 2 5 4 3" xfId="11710" xr:uid="{00000000-0005-0000-0000-000026000000}"/>
    <cellStyle name="Calc cel 4 2 5 5" xfId="2364" xr:uid="{00000000-0005-0000-0000-000026000000}"/>
    <cellStyle name="Calc cel 4 2 5 5 2" xfId="7934" xr:uid="{00000000-0005-0000-0000-000026000000}"/>
    <cellStyle name="Calc cel 4 2 5 5 2 2" xfId="18479" xr:uid="{00000000-0005-0000-0000-000026000000}"/>
    <cellStyle name="Calc cel 4 2 5 5 3" xfId="10457" xr:uid="{00000000-0005-0000-0000-000026000000}"/>
    <cellStyle name="Calc cel 4 2 5 6" xfId="3789" xr:uid="{00000000-0005-0000-0000-000026000000}"/>
    <cellStyle name="Calc cel 4 2 5 6 2" xfId="9342" xr:uid="{00000000-0005-0000-0000-000026000000}"/>
    <cellStyle name="Calc cel 4 2 5 6 2 2" xfId="19894" xr:uid="{00000000-0005-0000-0000-000026000000}"/>
    <cellStyle name="Calc cel 4 2 5 6 3" xfId="10912" xr:uid="{00000000-0005-0000-0000-000026000000}"/>
    <cellStyle name="Calc cel 4 2 5 7" xfId="6482" xr:uid="{00000000-0005-0000-0000-000026000000}"/>
    <cellStyle name="Calc cel 4 2 5 7 2" xfId="15190" xr:uid="{00000000-0005-0000-0000-000026000000}"/>
    <cellStyle name="Calc cel 4 2 5 7 2 2" xfId="17027" xr:uid="{00000000-0005-0000-0000-000026000000}"/>
    <cellStyle name="Calc cel 4 2 5 7 3" xfId="12299" xr:uid="{00000000-0005-0000-0000-000026000000}"/>
    <cellStyle name="Calc cel 4 2 5 8" xfId="5226" xr:uid="{00000000-0005-0000-0000-000026000000}"/>
    <cellStyle name="Calc cel 4 2 5 8 2" xfId="15467" xr:uid="{00000000-0005-0000-0000-000026000000}"/>
    <cellStyle name="Calc cel 4 2 5 9" xfId="10882" xr:uid="{00000000-0005-0000-0000-000026000000}"/>
    <cellStyle name="Calc cel 4 2 6" xfId="626" xr:uid="{00000000-0005-0000-0000-000026000000}"/>
    <cellStyle name="Calc cel 4 2 6 2" xfId="1549" xr:uid="{00000000-0005-0000-0000-000026000000}"/>
    <cellStyle name="Calc cel 4 2 6 2 2" xfId="7159" xr:uid="{00000000-0005-0000-0000-000026000000}"/>
    <cellStyle name="Calc cel 4 2 6 2 2 2" xfId="17704" xr:uid="{00000000-0005-0000-0000-000026000000}"/>
    <cellStyle name="Calc cel 4 2 6 2 3" xfId="15927" xr:uid="{00000000-0005-0000-0000-000026000000}"/>
    <cellStyle name="Calc cel 4 2 6 3" xfId="2789" xr:uid="{00000000-0005-0000-0000-000026000000}"/>
    <cellStyle name="Calc cel 4 2 6 3 2" xfId="8359" xr:uid="{00000000-0005-0000-0000-000026000000}"/>
    <cellStyle name="Calc cel 4 2 6 3 2 2" xfId="18904" xr:uid="{00000000-0005-0000-0000-000026000000}"/>
    <cellStyle name="Calc cel 4 2 6 3 3" xfId="12739" xr:uid="{00000000-0005-0000-0000-000026000000}"/>
    <cellStyle name="Calc cel 4 2 6 4" xfId="4203" xr:uid="{00000000-0005-0000-0000-000026000000}"/>
    <cellStyle name="Calc cel 4 2 6 4 2" xfId="9724" xr:uid="{00000000-0005-0000-0000-000026000000}"/>
    <cellStyle name="Calc cel 4 2 6 4 2 2" xfId="20278" xr:uid="{00000000-0005-0000-0000-000026000000}"/>
    <cellStyle name="Calc cel 4 2 6 4 3" xfId="10641" xr:uid="{00000000-0005-0000-0000-000026000000}"/>
    <cellStyle name="Calc cel 4 2 6 5" xfId="6322" xr:uid="{00000000-0005-0000-0000-000026000000}"/>
    <cellStyle name="Calc cel 4 2 6 5 2" xfId="16867" xr:uid="{00000000-0005-0000-0000-000026000000}"/>
    <cellStyle name="Calc cel 4 2 6 6" xfId="5608" xr:uid="{00000000-0005-0000-0000-000026000000}"/>
    <cellStyle name="Calc cel 4 2 6 6 2" xfId="11245" xr:uid="{00000000-0005-0000-0000-000026000000}"/>
    <cellStyle name="Calc cel 4 2 6 7" xfId="14282" xr:uid="{00000000-0005-0000-0000-000026000000}"/>
    <cellStyle name="Calc cel 4 2 7" xfId="1244" xr:uid="{00000000-0005-0000-0000-000026000000}"/>
    <cellStyle name="Calc cel 4 2 7 2" xfId="2486" xr:uid="{00000000-0005-0000-0000-000026000000}"/>
    <cellStyle name="Calc cel 4 2 7 2 2" xfId="8056" xr:uid="{00000000-0005-0000-0000-000026000000}"/>
    <cellStyle name="Calc cel 4 2 7 2 2 2" xfId="18601" xr:uid="{00000000-0005-0000-0000-000026000000}"/>
    <cellStyle name="Calc cel 4 2 7 2 3" xfId="10734" xr:uid="{00000000-0005-0000-0000-000026000000}"/>
    <cellStyle name="Calc cel 4 2 7 3" xfId="3910" xr:uid="{00000000-0005-0000-0000-000026000000}"/>
    <cellStyle name="Calc cel 4 2 7 3 2" xfId="9457" xr:uid="{00000000-0005-0000-0000-000026000000}"/>
    <cellStyle name="Calc cel 4 2 7 3 2 2" xfId="20010" xr:uid="{00000000-0005-0000-0000-000026000000}"/>
    <cellStyle name="Calc cel 4 2 7 3 3" xfId="12974" xr:uid="{00000000-0005-0000-0000-000026000000}"/>
    <cellStyle name="Calc cel 4 2 7 4" xfId="6894" xr:uid="{00000000-0005-0000-0000-000026000000}"/>
    <cellStyle name="Calc cel 4 2 7 4 2" xfId="17439" xr:uid="{00000000-0005-0000-0000-000026000000}"/>
    <cellStyle name="Calc cel 4 2 7 5" xfId="5341" xr:uid="{00000000-0005-0000-0000-000026000000}"/>
    <cellStyle name="Calc cel 4 2 7 5 2" xfId="11937" xr:uid="{00000000-0005-0000-0000-000026000000}"/>
    <cellStyle name="Calc cel 4 2 7 6" xfId="11579" xr:uid="{00000000-0005-0000-0000-000026000000}"/>
    <cellStyle name="Calc cel 4 2 8" xfId="924" xr:uid="{00000000-0005-0000-0000-000026000000}"/>
    <cellStyle name="Calc cel 4 2 8 2" xfId="3348" xr:uid="{00000000-0005-0000-0000-000026000000}"/>
    <cellStyle name="Calc cel 4 2 8 2 2" xfId="8917" xr:uid="{00000000-0005-0000-0000-000026000000}"/>
    <cellStyle name="Calc cel 4 2 8 2 2 2" xfId="19462" xr:uid="{00000000-0005-0000-0000-000026000000}"/>
    <cellStyle name="Calc cel 4 2 8 2 3" xfId="11494" xr:uid="{00000000-0005-0000-0000-000026000000}"/>
    <cellStyle name="Calc cel 4 2 8 3" xfId="6584" xr:uid="{00000000-0005-0000-0000-000026000000}"/>
    <cellStyle name="Calc cel 4 2 8 3 2" xfId="17129" xr:uid="{00000000-0005-0000-0000-000026000000}"/>
    <cellStyle name="Calc cel 4 2 8 4" xfId="4782" xr:uid="{00000000-0005-0000-0000-000026000000}"/>
    <cellStyle name="Calc cel 4 2 8 4 2" xfId="14640" xr:uid="{00000000-0005-0000-0000-000026000000}"/>
    <cellStyle name="Calc cel 4 2 8 5" xfId="10898" xr:uid="{00000000-0005-0000-0000-000026000000}"/>
    <cellStyle name="Calc cel 4 2 9" xfId="2167" xr:uid="{00000000-0005-0000-0000-000026000000}"/>
    <cellStyle name="Calc cel 4 2 9 2" xfId="7737" xr:uid="{00000000-0005-0000-0000-000026000000}"/>
    <cellStyle name="Calc cel 4 2 9 2 2" xfId="18282" xr:uid="{00000000-0005-0000-0000-000026000000}"/>
    <cellStyle name="Calc cel 4 2 9 3" xfId="15921" xr:uid="{00000000-0005-0000-0000-000026000000}"/>
    <cellStyle name="Calc cel 4 3" xfId="380" xr:uid="{00000000-0005-0000-0000-000026000000}"/>
    <cellStyle name="Calc cel 4 3 10" xfId="2144" xr:uid="{00000000-0005-0000-0000-000026000000}"/>
    <cellStyle name="Calc cel 4 3 10 2" xfId="7714" xr:uid="{00000000-0005-0000-0000-000026000000}"/>
    <cellStyle name="Calc cel 4 3 10 2 2" xfId="18259" xr:uid="{00000000-0005-0000-0000-000026000000}"/>
    <cellStyle name="Calc cel 4 3 10 3" xfId="12319" xr:uid="{00000000-0005-0000-0000-000026000000}"/>
    <cellStyle name="Calc cel 4 3 11" xfId="472" xr:uid="{00000000-0005-0000-0000-000026000000}"/>
    <cellStyle name="Calc cel 4 3 11 2" xfId="6210" xr:uid="{00000000-0005-0000-0000-000026000000}"/>
    <cellStyle name="Calc cel 4 3 11 2 2" xfId="16756" xr:uid="{00000000-0005-0000-0000-000026000000}"/>
    <cellStyle name="Calc cel 4 3 11 3" xfId="13326" xr:uid="{00000000-0005-0000-0000-000026000000}"/>
    <cellStyle name="Calc cel 4 3 12" xfId="3462" xr:uid="{00000000-0005-0000-0000-000026000000}"/>
    <cellStyle name="Calc cel 4 3 12 2" xfId="9026" xr:uid="{00000000-0005-0000-0000-000026000000}"/>
    <cellStyle name="Calc cel 4 3 12 2 2" xfId="19572" xr:uid="{00000000-0005-0000-0000-000026000000}"/>
    <cellStyle name="Calc cel 4 3 13" xfId="4908" xr:uid="{00000000-0005-0000-0000-000026000000}"/>
    <cellStyle name="Calc cel 4 3 13 2" xfId="15558" xr:uid="{00000000-0005-0000-0000-000026000000}"/>
    <cellStyle name="Calc cel 4 3 14" xfId="12323" xr:uid="{00000000-0005-0000-0000-000026000000}"/>
    <cellStyle name="Calc cel 4 3 2" xfId="527" xr:uid="{00000000-0005-0000-0000-000026000000}"/>
    <cellStyle name="Calc cel 4 3 2 2" xfId="673" xr:uid="{00000000-0005-0000-0000-000026000000}"/>
    <cellStyle name="Calc cel 4 3 2 2 2" xfId="1594" xr:uid="{00000000-0005-0000-0000-000026000000}"/>
    <cellStyle name="Calc cel 4 3 2 2 2 2" xfId="7204" xr:uid="{00000000-0005-0000-0000-000026000000}"/>
    <cellStyle name="Calc cel 4 3 2 2 2 2 2" xfId="17749" xr:uid="{00000000-0005-0000-0000-000026000000}"/>
    <cellStyle name="Calc cel 4 3 2 2 2 3" xfId="16117" xr:uid="{00000000-0005-0000-0000-000026000000}"/>
    <cellStyle name="Calc cel 4 3 2 2 3" xfId="2834" xr:uid="{00000000-0005-0000-0000-000026000000}"/>
    <cellStyle name="Calc cel 4 3 2 2 3 2" xfId="8404" xr:uid="{00000000-0005-0000-0000-000026000000}"/>
    <cellStyle name="Calc cel 4 3 2 2 3 2 2" xfId="18949" xr:uid="{00000000-0005-0000-0000-000026000000}"/>
    <cellStyle name="Calc cel 4 3 2 2 3 3" xfId="11408" xr:uid="{00000000-0005-0000-0000-000026000000}"/>
    <cellStyle name="Calc cel 4 3 2 2 4" xfId="4248" xr:uid="{00000000-0005-0000-0000-000026000000}"/>
    <cellStyle name="Calc cel 4 3 2 2 4 2" xfId="9768" xr:uid="{00000000-0005-0000-0000-000026000000}"/>
    <cellStyle name="Calc cel 4 3 2 2 4 2 2" xfId="20322" xr:uid="{00000000-0005-0000-0000-000026000000}"/>
    <cellStyle name="Calc cel 4 3 2 2 4 3" xfId="12617" xr:uid="{00000000-0005-0000-0000-000026000000}"/>
    <cellStyle name="Calc cel 4 3 2 2 5" xfId="6367" xr:uid="{00000000-0005-0000-0000-000026000000}"/>
    <cellStyle name="Calc cel 4 3 2 2 5 2" xfId="16912" xr:uid="{00000000-0005-0000-0000-000026000000}"/>
    <cellStyle name="Calc cel 4 3 2 2 6" xfId="5652" xr:uid="{00000000-0005-0000-0000-000026000000}"/>
    <cellStyle name="Calc cel 4 3 2 2 6 2" xfId="14083" xr:uid="{00000000-0005-0000-0000-000026000000}"/>
    <cellStyle name="Calc cel 4 3 2 2 7" xfId="13529" xr:uid="{00000000-0005-0000-0000-000026000000}"/>
    <cellStyle name="Calc cel 4 3 2 3" xfId="1798" xr:uid="{00000000-0005-0000-0000-000026000000}"/>
    <cellStyle name="Calc cel 4 3 2 3 2" xfId="3037" xr:uid="{00000000-0005-0000-0000-000026000000}"/>
    <cellStyle name="Calc cel 4 3 2 3 2 2" xfId="8607" xr:uid="{00000000-0005-0000-0000-000026000000}"/>
    <cellStyle name="Calc cel 4 3 2 3 2 2 2" xfId="19152" xr:uid="{00000000-0005-0000-0000-000026000000}"/>
    <cellStyle name="Calc cel 4 3 2 3 2 3" xfId="13464" xr:uid="{00000000-0005-0000-0000-000026000000}"/>
    <cellStyle name="Calc cel 4 3 2 3 3" xfId="4449" xr:uid="{00000000-0005-0000-0000-000026000000}"/>
    <cellStyle name="Calc cel 4 3 2 3 3 2" xfId="9957" xr:uid="{00000000-0005-0000-0000-000026000000}"/>
    <cellStyle name="Calc cel 4 3 2 3 3 2 2" xfId="20513" xr:uid="{00000000-0005-0000-0000-000026000000}"/>
    <cellStyle name="Calc cel 4 3 2 3 3 3" xfId="11388" xr:uid="{00000000-0005-0000-0000-000026000000}"/>
    <cellStyle name="Calc cel 4 3 2 3 4" xfId="7398" xr:uid="{00000000-0005-0000-0000-000026000000}"/>
    <cellStyle name="Calc cel 4 3 2 3 4 2" xfId="17943" xr:uid="{00000000-0005-0000-0000-000026000000}"/>
    <cellStyle name="Calc cel 4 3 2 3 5" xfId="5841" xr:uid="{00000000-0005-0000-0000-000026000000}"/>
    <cellStyle name="Calc cel 4 3 2 3 5 2" xfId="16364" xr:uid="{00000000-0005-0000-0000-000026000000}"/>
    <cellStyle name="Calc cel 4 3 2 3 6" xfId="11817" xr:uid="{00000000-0005-0000-0000-000026000000}"/>
    <cellStyle name="Calc cel 4 3 2 4" xfId="1347" xr:uid="{00000000-0005-0000-0000-000026000000}"/>
    <cellStyle name="Calc cel 4 3 2 4 2" xfId="2588" xr:uid="{00000000-0005-0000-0000-000026000000}"/>
    <cellStyle name="Calc cel 4 3 2 4 2 2" xfId="8158" xr:uid="{00000000-0005-0000-0000-000026000000}"/>
    <cellStyle name="Calc cel 4 3 2 4 2 2 2" xfId="18703" xr:uid="{00000000-0005-0000-0000-000026000000}"/>
    <cellStyle name="Calc cel 4 3 2 4 2 3" xfId="11094" xr:uid="{00000000-0005-0000-0000-000026000000}"/>
    <cellStyle name="Calc cel 4 3 2 4 3" xfId="4008" xr:uid="{00000000-0005-0000-0000-000026000000}"/>
    <cellStyle name="Calc cel 4 3 2 4 3 2" xfId="9543" xr:uid="{00000000-0005-0000-0000-000026000000}"/>
    <cellStyle name="Calc cel 4 3 2 4 3 2 2" xfId="20096" xr:uid="{00000000-0005-0000-0000-000026000000}"/>
    <cellStyle name="Calc cel 4 3 2 4 3 3" xfId="11716" xr:uid="{00000000-0005-0000-0000-000026000000}"/>
    <cellStyle name="Calc cel 4 3 2 4 4" xfId="6984" xr:uid="{00000000-0005-0000-0000-000026000000}"/>
    <cellStyle name="Calc cel 4 3 2 4 4 2" xfId="17529" xr:uid="{00000000-0005-0000-0000-000026000000}"/>
    <cellStyle name="Calc cel 4 3 2 4 5" xfId="5427" xr:uid="{00000000-0005-0000-0000-000026000000}"/>
    <cellStyle name="Calc cel 4 3 2 4 5 2" xfId="10415" xr:uid="{00000000-0005-0000-0000-000026000000}"/>
    <cellStyle name="Calc cel 4 3 2 4 6" xfId="10538" xr:uid="{00000000-0005-0000-0000-000026000000}"/>
    <cellStyle name="Calc cel 4 3 2 5" xfId="973" xr:uid="{00000000-0005-0000-0000-000026000000}"/>
    <cellStyle name="Calc cel 4 3 2 5 2" xfId="3641" xr:uid="{00000000-0005-0000-0000-000026000000}"/>
    <cellStyle name="Calc cel 4 3 2 5 2 2" xfId="9201" xr:uid="{00000000-0005-0000-0000-000026000000}"/>
    <cellStyle name="Calc cel 4 3 2 5 2 2 2" xfId="19749" xr:uid="{00000000-0005-0000-0000-000026000000}"/>
    <cellStyle name="Calc cel 4 3 2 5 2 3" xfId="15991" xr:uid="{00000000-0005-0000-0000-000026000000}"/>
    <cellStyle name="Calc cel 4 3 2 5 3" xfId="6633" xr:uid="{00000000-0005-0000-0000-000026000000}"/>
    <cellStyle name="Calc cel 4 3 2 5 3 2" xfId="17178" xr:uid="{00000000-0005-0000-0000-000026000000}"/>
    <cellStyle name="Calc cel 4 3 2 5 4" xfId="5085" xr:uid="{00000000-0005-0000-0000-000026000000}"/>
    <cellStyle name="Calc cel 4 3 2 5 4 2" xfId="12223" xr:uid="{00000000-0005-0000-0000-000026000000}"/>
    <cellStyle name="Calc cel 4 3 2 5 5" xfId="11927" xr:uid="{00000000-0005-0000-0000-000026000000}"/>
    <cellStyle name="Calc cel 4 3 2 6" xfId="2216" xr:uid="{00000000-0005-0000-0000-000026000000}"/>
    <cellStyle name="Calc cel 4 3 2 6 2" xfId="7786" xr:uid="{00000000-0005-0000-0000-000026000000}"/>
    <cellStyle name="Calc cel 4 3 2 6 2 2" xfId="18331" xr:uid="{00000000-0005-0000-0000-000026000000}"/>
    <cellStyle name="Calc cel 4 3 2 6 3" xfId="13806" xr:uid="{00000000-0005-0000-0000-000026000000}"/>
    <cellStyle name="Calc cel 4 3 2 7" xfId="3554" xr:uid="{00000000-0005-0000-0000-000026000000}"/>
    <cellStyle name="Calc cel 4 3 2 7 2" xfId="9117" xr:uid="{00000000-0005-0000-0000-000026000000}"/>
    <cellStyle name="Calc cel 4 3 2 7 2 2" xfId="19663" xr:uid="{00000000-0005-0000-0000-000026000000}"/>
    <cellStyle name="Calc cel 4 3 2 7 3" xfId="14140" xr:uid="{00000000-0005-0000-0000-000026000000}"/>
    <cellStyle name="Calc cel 4 3 2 8" xfId="5000" xr:uid="{00000000-0005-0000-0000-000026000000}"/>
    <cellStyle name="Calc cel 4 3 2 8 2" xfId="13923" xr:uid="{00000000-0005-0000-0000-000026000000}"/>
    <cellStyle name="Calc cel 4 3 2 9" xfId="14283" xr:uid="{00000000-0005-0000-0000-000026000000}"/>
    <cellStyle name="Calc cel 4 3 3" xfId="722" xr:uid="{00000000-0005-0000-0000-000026000000}"/>
    <cellStyle name="Calc cel 4 3 3 10" xfId="13562" xr:uid="{00000000-0005-0000-0000-000026000000}"/>
    <cellStyle name="Calc cel 4 3 3 2" xfId="1633" xr:uid="{00000000-0005-0000-0000-000026000000}"/>
    <cellStyle name="Calc cel 4 3 3 2 2" xfId="1948" xr:uid="{00000000-0005-0000-0000-000026000000}"/>
    <cellStyle name="Calc cel 4 3 3 2 2 2" xfId="3187" xr:uid="{00000000-0005-0000-0000-000026000000}"/>
    <cellStyle name="Calc cel 4 3 3 2 2 2 2" xfId="8757" xr:uid="{00000000-0005-0000-0000-000026000000}"/>
    <cellStyle name="Calc cel 4 3 3 2 2 2 2 2" xfId="19302" xr:uid="{00000000-0005-0000-0000-000026000000}"/>
    <cellStyle name="Calc cel 4 3 3 2 2 2 3" xfId="12274" xr:uid="{00000000-0005-0000-0000-000026000000}"/>
    <cellStyle name="Calc cel 4 3 3 2 2 3" xfId="4599" xr:uid="{00000000-0005-0000-0000-000026000000}"/>
    <cellStyle name="Calc cel 4 3 3 2 2 3 2" xfId="10097" xr:uid="{00000000-0005-0000-0000-000026000000}"/>
    <cellStyle name="Calc cel 4 3 3 2 2 3 2 2" xfId="20652" xr:uid="{00000000-0005-0000-0000-000026000000}"/>
    <cellStyle name="Calc cel 4 3 3 2 2 3 3" xfId="13075" xr:uid="{00000000-0005-0000-0000-000026000000}"/>
    <cellStyle name="Calc cel 4 3 3 2 2 4" xfId="7524" xr:uid="{00000000-0005-0000-0000-000026000000}"/>
    <cellStyle name="Calc cel 4 3 3 2 2 4 2" xfId="18069" xr:uid="{00000000-0005-0000-0000-000026000000}"/>
    <cellStyle name="Calc cel 4 3 3 2 2 5" xfId="5981" xr:uid="{00000000-0005-0000-0000-000026000000}"/>
    <cellStyle name="Calc cel 4 3 3 2 2 5 2" xfId="16503" xr:uid="{00000000-0005-0000-0000-000026000000}"/>
    <cellStyle name="Calc cel 4 3 3 2 2 6" xfId="11828" xr:uid="{00000000-0005-0000-0000-000026000000}"/>
    <cellStyle name="Calc cel 4 3 3 2 3" xfId="2873" xr:uid="{00000000-0005-0000-0000-000026000000}"/>
    <cellStyle name="Calc cel 4 3 3 2 3 2" xfId="8443" xr:uid="{00000000-0005-0000-0000-000026000000}"/>
    <cellStyle name="Calc cel 4 3 3 2 3 2 2" xfId="18988" xr:uid="{00000000-0005-0000-0000-000026000000}"/>
    <cellStyle name="Calc cel 4 3 3 2 3 3" xfId="11544" xr:uid="{00000000-0005-0000-0000-000026000000}"/>
    <cellStyle name="Calc cel 4 3 3 2 4" xfId="4286" xr:uid="{00000000-0005-0000-0000-000026000000}"/>
    <cellStyle name="Calc cel 4 3 3 2 4 2" xfId="9803" xr:uid="{00000000-0005-0000-0000-000026000000}"/>
    <cellStyle name="Calc cel 4 3 3 2 4 2 2" xfId="20358" xr:uid="{00000000-0005-0000-0000-000026000000}"/>
    <cellStyle name="Calc cel 4 3 3 2 4 3" xfId="16176" xr:uid="{00000000-0005-0000-0000-000026000000}"/>
    <cellStyle name="Calc cel 4 3 3 2 5" xfId="7241" xr:uid="{00000000-0005-0000-0000-000026000000}"/>
    <cellStyle name="Calc cel 4 3 3 2 5 2" xfId="17786" xr:uid="{00000000-0005-0000-0000-000026000000}"/>
    <cellStyle name="Calc cel 4 3 3 2 6" xfId="5687" xr:uid="{00000000-0005-0000-0000-000026000000}"/>
    <cellStyle name="Calc cel 4 3 3 2 6 2" xfId="16210" xr:uid="{00000000-0005-0000-0000-000026000000}"/>
    <cellStyle name="Calc cel 4 3 3 2 7" xfId="11108" xr:uid="{00000000-0005-0000-0000-000026000000}"/>
    <cellStyle name="Calc cel 4 3 3 3" xfId="1814" xr:uid="{00000000-0005-0000-0000-000026000000}"/>
    <cellStyle name="Calc cel 4 3 3 3 2" xfId="3053" xr:uid="{00000000-0005-0000-0000-000026000000}"/>
    <cellStyle name="Calc cel 4 3 3 3 2 2" xfId="8623" xr:uid="{00000000-0005-0000-0000-000026000000}"/>
    <cellStyle name="Calc cel 4 3 3 3 2 2 2" xfId="19168" xr:uid="{00000000-0005-0000-0000-000026000000}"/>
    <cellStyle name="Calc cel 4 3 3 3 2 3" xfId="15808" xr:uid="{00000000-0005-0000-0000-000026000000}"/>
    <cellStyle name="Calc cel 4 3 3 3 3" xfId="4465" xr:uid="{00000000-0005-0000-0000-000026000000}"/>
    <cellStyle name="Calc cel 4 3 3 3 3 2" xfId="9972" xr:uid="{00000000-0005-0000-0000-000026000000}"/>
    <cellStyle name="Calc cel 4 3 3 3 3 2 2" xfId="20528" xr:uid="{00000000-0005-0000-0000-000026000000}"/>
    <cellStyle name="Calc cel 4 3 3 3 3 3" xfId="11969" xr:uid="{00000000-0005-0000-0000-000026000000}"/>
    <cellStyle name="Calc cel 4 3 3 3 4" xfId="7413" xr:uid="{00000000-0005-0000-0000-000026000000}"/>
    <cellStyle name="Calc cel 4 3 3 3 4 2" xfId="17958" xr:uid="{00000000-0005-0000-0000-000026000000}"/>
    <cellStyle name="Calc cel 4 3 3 3 5" xfId="5856" xr:uid="{00000000-0005-0000-0000-000026000000}"/>
    <cellStyle name="Calc cel 4 3 3 3 5 2" xfId="16379" xr:uid="{00000000-0005-0000-0000-000026000000}"/>
    <cellStyle name="Calc cel 4 3 3 3 6" xfId="14136" xr:uid="{00000000-0005-0000-0000-000026000000}"/>
    <cellStyle name="Calc cel 4 3 3 4" xfId="1407" xr:uid="{00000000-0005-0000-0000-000026000000}"/>
    <cellStyle name="Calc cel 4 3 3 4 2" xfId="2648" xr:uid="{00000000-0005-0000-0000-000026000000}"/>
    <cellStyle name="Calc cel 4 3 3 4 2 2" xfId="8218" xr:uid="{00000000-0005-0000-0000-000026000000}"/>
    <cellStyle name="Calc cel 4 3 3 4 2 2 2" xfId="18763" xr:uid="{00000000-0005-0000-0000-000026000000}"/>
    <cellStyle name="Calc cel 4 3 3 4 2 3" xfId="14339" xr:uid="{00000000-0005-0000-0000-000026000000}"/>
    <cellStyle name="Calc cel 4 3 3 4 3" xfId="4068" xr:uid="{00000000-0005-0000-0000-000026000000}"/>
    <cellStyle name="Calc cel 4 3 3 4 3 2" xfId="9601" xr:uid="{00000000-0005-0000-0000-000026000000}"/>
    <cellStyle name="Calc cel 4 3 3 4 3 2 2" xfId="20154" xr:uid="{00000000-0005-0000-0000-000026000000}"/>
    <cellStyle name="Calc cel 4 3 3 4 3 3" xfId="15561" xr:uid="{00000000-0005-0000-0000-000026000000}"/>
    <cellStyle name="Calc cel 4 3 3 4 4" xfId="7042" xr:uid="{00000000-0005-0000-0000-000026000000}"/>
    <cellStyle name="Calc cel 4 3 3 4 4 2" xfId="17587" xr:uid="{00000000-0005-0000-0000-000026000000}"/>
    <cellStyle name="Calc cel 4 3 3 4 5" xfId="5485" xr:uid="{00000000-0005-0000-0000-000026000000}"/>
    <cellStyle name="Calc cel 4 3 3 4 5 2" xfId="10962" xr:uid="{00000000-0005-0000-0000-000026000000}"/>
    <cellStyle name="Calc cel 4 3 3 4 6" xfId="16103" xr:uid="{00000000-0005-0000-0000-000026000000}"/>
    <cellStyle name="Calc cel 4 3 3 5" xfId="1022" xr:uid="{00000000-0005-0000-0000-000026000000}"/>
    <cellStyle name="Calc cel 4 3 3 5 2" xfId="6681" xr:uid="{00000000-0005-0000-0000-000026000000}"/>
    <cellStyle name="Calc cel 4 3 3 5 2 2" xfId="17226" xr:uid="{00000000-0005-0000-0000-000026000000}"/>
    <cellStyle name="Calc cel 4 3 3 5 3" xfId="14173" xr:uid="{00000000-0005-0000-0000-000026000000}"/>
    <cellStyle name="Calc cel 4 3 3 6" xfId="2265" xr:uid="{00000000-0005-0000-0000-000026000000}"/>
    <cellStyle name="Calc cel 4 3 3 6 2" xfId="7835" xr:uid="{00000000-0005-0000-0000-000026000000}"/>
    <cellStyle name="Calc cel 4 3 3 6 2 2" xfId="18380" xr:uid="{00000000-0005-0000-0000-000026000000}"/>
    <cellStyle name="Calc cel 4 3 3 6 3" xfId="12473" xr:uid="{00000000-0005-0000-0000-000026000000}"/>
    <cellStyle name="Calc cel 4 3 3 7" xfId="3690" xr:uid="{00000000-0005-0000-0000-000026000000}"/>
    <cellStyle name="Calc cel 4 3 3 7 2" xfId="9248" xr:uid="{00000000-0005-0000-0000-000026000000}"/>
    <cellStyle name="Calc cel 4 3 3 7 2 2" xfId="19797" xr:uid="{00000000-0005-0000-0000-000026000000}"/>
    <cellStyle name="Calc cel 4 3 3 7 3" xfId="13649" xr:uid="{00000000-0005-0000-0000-000026000000}"/>
    <cellStyle name="Calc cel 4 3 3 8" xfId="6401" xr:uid="{00000000-0005-0000-0000-000026000000}"/>
    <cellStyle name="Calc cel 4 3 3 8 2" xfId="15109" xr:uid="{00000000-0005-0000-0000-000026000000}"/>
    <cellStyle name="Calc cel 4 3 3 8 2 2" xfId="16946" xr:uid="{00000000-0005-0000-0000-000026000000}"/>
    <cellStyle name="Calc cel 4 3 3 8 3" xfId="11028" xr:uid="{00000000-0005-0000-0000-000026000000}"/>
    <cellStyle name="Calc cel 4 3 3 9" xfId="5132" xr:uid="{00000000-0005-0000-0000-000026000000}"/>
    <cellStyle name="Calc cel 4 3 3 9 2" xfId="11565" xr:uid="{00000000-0005-0000-0000-000026000000}"/>
    <cellStyle name="Calc cel 4 3 4" xfId="786" xr:uid="{00000000-0005-0000-0000-000026000000}"/>
    <cellStyle name="Calc cel 4 3 4 2" xfId="2012" xr:uid="{00000000-0005-0000-0000-000026000000}"/>
    <cellStyle name="Calc cel 4 3 4 2 2" xfId="3251" xr:uid="{00000000-0005-0000-0000-000026000000}"/>
    <cellStyle name="Calc cel 4 3 4 2 2 2" xfId="8821" xr:uid="{00000000-0005-0000-0000-000026000000}"/>
    <cellStyle name="Calc cel 4 3 4 2 2 2 2" xfId="19366" xr:uid="{00000000-0005-0000-0000-000026000000}"/>
    <cellStyle name="Calc cel 4 3 4 2 2 3" xfId="12546" xr:uid="{00000000-0005-0000-0000-000026000000}"/>
    <cellStyle name="Calc cel 4 3 4 2 3" xfId="4663" xr:uid="{00000000-0005-0000-0000-000026000000}"/>
    <cellStyle name="Calc cel 4 3 4 2 3 2" xfId="10157" xr:uid="{00000000-0005-0000-0000-000026000000}"/>
    <cellStyle name="Calc cel 4 3 4 2 3 2 2" xfId="20712" xr:uid="{00000000-0005-0000-0000-000026000000}"/>
    <cellStyle name="Calc cel 4 3 4 2 3 3" xfId="14354" xr:uid="{00000000-0005-0000-0000-000026000000}"/>
    <cellStyle name="Calc cel 4 3 4 2 4" xfId="7584" xr:uid="{00000000-0005-0000-0000-000026000000}"/>
    <cellStyle name="Calc cel 4 3 4 2 4 2" xfId="18129" xr:uid="{00000000-0005-0000-0000-000026000000}"/>
    <cellStyle name="Calc cel 4 3 4 2 5" xfId="6041" xr:uid="{00000000-0005-0000-0000-000026000000}"/>
    <cellStyle name="Calc cel 4 3 4 2 5 2" xfId="16563" xr:uid="{00000000-0005-0000-0000-000026000000}"/>
    <cellStyle name="Calc cel 4 3 4 2 6" xfId="14366" xr:uid="{00000000-0005-0000-0000-000026000000}"/>
    <cellStyle name="Calc cel 4 3 4 3" xfId="1694" xr:uid="{00000000-0005-0000-0000-000026000000}"/>
    <cellStyle name="Calc cel 4 3 4 3 2" xfId="2934" xr:uid="{00000000-0005-0000-0000-000026000000}"/>
    <cellStyle name="Calc cel 4 3 4 3 2 2" xfId="8504" xr:uid="{00000000-0005-0000-0000-000026000000}"/>
    <cellStyle name="Calc cel 4 3 4 3 2 2 2" xfId="19049" xr:uid="{00000000-0005-0000-0000-000026000000}"/>
    <cellStyle name="Calc cel 4 3 4 3 2 3" xfId="10706" xr:uid="{00000000-0005-0000-0000-000026000000}"/>
    <cellStyle name="Calc cel 4 3 4 3 3" xfId="4347" xr:uid="{00000000-0005-0000-0000-000026000000}"/>
    <cellStyle name="Calc cel 4 3 4 3 3 2" xfId="9860" xr:uid="{00000000-0005-0000-0000-000026000000}"/>
    <cellStyle name="Calc cel 4 3 4 3 3 2 2" xfId="20416" xr:uid="{00000000-0005-0000-0000-000026000000}"/>
    <cellStyle name="Calc cel 4 3 4 3 3 3" xfId="15483" xr:uid="{00000000-0005-0000-0000-000026000000}"/>
    <cellStyle name="Calc cel 4 3 4 3 4" xfId="7300" xr:uid="{00000000-0005-0000-0000-000026000000}"/>
    <cellStyle name="Calc cel 4 3 4 3 4 2" xfId="17845" xr:uid="{00000000-0005-0000-0000-000026000000}"/>
    <cellStyle name="Calc cel 4 3 4 3 5" xfId="5744" xr:uid="{00000000-0005-0000-0000-000026000000}"/>
    <cellStyle name="Calc cel 4 3 4 3 5 2" xfId="16267" xr:uid="{00000000-0005-0000-0000-000026000000}"/>
    <cellStyle name="Calc cel 4 3 4 3 6" xfId="15554" xr:uid="{00000000-0005-0000-0000-000026000000}"/>
    <cellStyle name="Calc cel 4 3 4 4" xfId="1086" xr:uid="{00000000-0005-0000-0000-000026000000}"/>
    <cellStyle name="Calc cel 4 3 4 4 2" xfId="6743" xr:uid="{00000000-0005-0000-0000-000026000000}"/>
    <cellStyle name="Calc cel 4 3 4 4 2 2" xfId="17288" xr:uid="{00000000-0005-0000-0000-000026000000}"/>
    <cellStyle name="Calc cel 4 3 4 4 3" xfId="10814" xr:uid="{00000000-0005-0000-0000-000026000000}"/>
    <cellStyle name="Calc cel 4 3 4 5" xfId="2329" xr:uid="{00000000-0005-0000-0000-000026000000}"/>
    <cellStyle name="Calc cel 4 3 4 5 2" xfId="7899" xr:uid="{00000000-0005-0000-0000-000026000000}"/>
    <cellStyle name="Calc cel 4 3 4 5 2 2" xfId="18444" xr:uid="{00000000-0005-0000-0000-000026000000}"/>
    <cellStyle name="Calc cel 4 3 4 5 3" xfId="11501" xr:uid="{00000000-0005-0000-0000-000026000000}"/>
    <cellStyle name="Calc cel 4 3 4 6" xfId="3754" xr:uid="{00000000-0005-0000-0000-000026000000}"/>
    <cellStyle name="Calc cel 4 3 4 6 2" xfId="9308" xr:uid="{00000000-0005-0000-0000-000026000000}"/>
    <cellStyle name="Calc cel 4 3 4 6 2 2" xfId="19859" xr:uid="{00000000-0005-0000-0000-000026000000}"/>
    <cellStyle name="Calc cel 4 3 4 6 3" xfId="14246" xr:uid="{00000000-0005-0000-0000-000026000000}"/>
    <cellStyle name="Calc cel 4 3 4 7" xfId="6448" xr:uid="{00000000-0005-0000-0000-000026000000}"/>
    <cellStyle name="Calc cel 4 3 4 7 2" xfId="15156" xr:uid="{00000000-0005-0000-0000-000026000000}"/>
    <cellStyle name="Calc cel 4 3 4 7 2 2" xfId="16993" xr:uid="{00000000-0005-0000-0000-000026000000}"/>
    <cellStyle name="Calc cel 4 3 4 7 3" xfId="12117" xr:uid="{00000000-0005-0000-0000-000026000000}"/>
    <cellStyle name="Calc cel 4 3 4 8" xfId="5192" xr:uid="{00000000-0005-0000-0000-000026000000}"/>
    <cellStyle name="Calc cel 4 3 4 8 2" xfId="11620" xr:uid="{00000000-0005-0000-0000-000026000000}"/>
    <cellStyle name="Calc cel 4 3 4 9" xfId="10969" xr:uid="{00000000-0005-0000-0000-000026000000}"/>
    <cellStyle name="Calc cel 4 3 5" xfId="847" xr:uid="{00000000-0005-0000-0000-000026000000}"/>
    <cellStyle name="Calc cel 4 3 5 2" xfId="2073" xr:uid="{00000000-0005-0000-0000-000026000000}"/>
    <cellStyle name="Calc cel 4 3 5 2 2" xfId="3312" xr:uid="{00000000-0005-0000-0000-000026000000}"/>
    <cellStyle name="Calc cel 4 3 5 2 2 2" xfId="8882" xr:uid="{00000000-0005-0000-0000-000026000000}"/>
    <cellStyle name="Calc cel 4 3 5 2 2 2 2" xfId="19427" xr:uid="{00000000-0005-0000-0000-000026000000}"/>
    <cellStyle name="Calc cel 4 3 5 2 2 3" xfId="15311" xr:uid="{00000000-0005-0000-0000-000026000000}"/>
    <cellStyle name="Calc cel 4 3 5 2 3" xfId="4724" xr:uid="{00000000-0005-0000-0000-000026000000}"/>
    <cellStyle name="Calc cel 4 3 5 2 3 2" xfId="10216" xr:uid="{00000000-0005-0000-0000-000026000000}"/>
    <cellStyle name="Calc cel 4 3 5 2 3 2 2" xfId="20771" xr:uid="{00000000-0005-0000-0000-000026000000}"/>
    <cellStyle name="Calc cel 4 3 5 2 3 3" xfId="10994" xr:uid="{00000000-0005-0000-0000-000026000000}"/>
    <cellStyle name="Calc cel 4 3 5 2 4" xfId="7643" xr:uid="{00000000-0005-0000-0000-000026000000}"/>
    <cellStyle name="Calc cel 4 3 5 2 4 2" xfId="18188" xr:uid="{00000000-0005-0000-0000-000026000000}"/>
    <cellStyle name="Calc cel 4 3 5 2 5" xfId="6100" xr:uid="{00000000-0005-0000-0000-000026000000}"/>
    <cellStyle name="Calc cel 4 3 5 2 5 2" xfId="16622" xr:uid="{00000000-0005-0000-0000-000026000000}"/>
    <cellStyle name="Calc cel 4 3 5 2 6" xfId="12332" xr:uid="{00000000-0005-0000-0000-000026000000}"/>
    <cellStyle name="Calc cel 4 3 5 3" xfId="1751" xr:uid="{00000000-0005-0000-0000-000026000000}"/>
    <cellStyle name="Calc cel 4 3 5 3 2" xfId="2990" xr:uid="{00000000-0005-0000-0000-000026000000}"/>
    <cellStyle name="Calc cel 4 3 5 3 2 2" xfId="8560" xr:uid="{00000000-0005-0000-0000-000026000000}"/>
    <cellStyle name="Calc cel 4 3 5 3 2 2 2" xfId="19105" xr:uid="{00000000-0005-0000-0000-000026000000}"/>
    <cellStyle name="Calc cel 4 3 5 3 2 3" xfId="13425" xr:uid="{00000000-0005-0000-0000-000026000000}"/>
    <cellStyle name="Calc cel 4 3 5 3 3" xfId="4402" xr:uid="{00000000-0005-0000-0000-000026000000}"/>
    <cellStyle name="Calc cel 4 3 5 3 3 2" xfId="9913" xr:uid="{00000000-0005-0000-0000-000026000000}"/>
    <cellStyle name="Calc cel 4 3 5 3 3 2 2" xfId="20469" xr:uid="{00000000-0005-0000-0000-000026000000}"/>
    <cellStyle name="Calc cel 4 3 5 3 3 3" xfId="16199" xr:uid="{00000000-0005-0000-0000-000026000000}"/>
    <cellStyle name="Calc cel 4 3 5 3 4" xfId="7354" xr:uid="{00000000-0005-0000-0000-000026000000}"/>
    <cellStyle name="Calc cel 4 3 5 3 4 2" xfId="17899" xr:uid="{00000000-0005-0000-0000-000026000000}"/>
    <cellStyle name="Calc cel 4 3 5 3 5" xfId="5797" xr:uid="{00000000-0005-0000-0000-000026000000}"/>
    <cellStyle name="Calc cel 4 3 5 3 5 2" xfId="16320" xr:uid="{00000000-0005-0000-0000-000026000000}"/>
    <cellStyle name="Calc cel 4 3 5 3 6" xfId="11339" xr:uid="{00000000-0005-0000-0000-000026000000}"/>
    <cellStyle name="Calc cel 4 3 5 4" xfId="1147" xr:uid="{00000000-0005-0000-0000-000026000000}"/>
    <cellStyle name="Calc cel 4 3 5 4 2" xfId="6804" xr:uid="{00000000-0005-0000-0000-000026000000}"/>
    <cellStyle name="Calc cel 4 3 5 4 2 2" xfId="17349" xr:uid="{00000000-0005-0000-0000-000026000000}"/>
    <cellStyle name="Calc cel 4 3 5 4 3" xfId="10382" xr:uid="{00000000-0005-0000-0000-000026000000}"/>
    <cellStyle name="Calc cel 4 3 5 5" xfId="2390" xr:uid="{00000000-0005-0000-0000-000026000000}"/>
    <cellStyle name="Calc cel 4 3 5 5 2" xfId="7960" xr:uid="{00000000-0005-0000-0000-000026000000}"/>
    <cellStyle name="Calc cel 4 3 5 5 2 2" xfId="18505" xr:uid="{00000000-0005-0000-0000-000026000000}"/>
    <cellStyle name="Calc cel 4 3 5 5 3" xfId="10808" xr:uid="{00000000-0005-0000-0000-000026000000}"/>
    <cellStyle name="Calc cel 4 3 5 6" xfId="3815" xr:uid="{00000000-0005-0000-0000-000026000000}"/>
    <cellStyle name="Calc cel 4 3 5 6 2" xfId="9367" xr:uid="{00000000-0005-0000-0000-000026000000}"/>
    <cellStyle name="Calc cel 4 3 5 6 2 2" xfId="19920" xr:uid="{00000000-0005-0000-0000-000026000000}"/>
    <cellStyle name="Calc cel 4 3 5 6 3" xfId="15644" xr:uid="{00000000-0005-0000-0000-000026000000}"/>
    <cellStyle name="Calc cel 4 3 5 7" xfId="6507" xr:uid="{00000000-0005-0000-0000-000026000000}"/>
    <cellStyle name="Calc cel 4 3 5 7 2" xfId="15215" xr:uid="{00000000-0005-0000-0000-000026000000}"/>
    <cellStyle name="Calc cel 4 3 5 7 2 2" xfId="17052" xr:uid="{00000000-0005-0000-0000-000026000000}"/>
    <cellStyle name="Calc cel 4 3 5 7 3" xfId="11525" xr:uid="{00000000-0005-0000-0000-000026000000}"/>
    <cellStyle name="Calc cel 4 3 5 8" xfId="5251" xr:uid="{00000000-0005-0000-0000-000026000000}"/>
    <cellStyle name="Calc cel 4 3 5 8 2" xfId="15447" xr:uid="{00000000-0005-0000-0000-000026000000}"/>
    <cellStyle name="Calc cel 4 3 5 9" xfId="11827" xr:uid="{00000000-0005-0000-0000-000026000000}"/>
    <cellStyle name="Calc cel 4 3 6" xfId="603" xr:uid="{00000000-0005-0000-0000-000026000000}"/>
    <cellStyle name="Calc cel 4 3 6 2" xfId="1526" xr:uid="{00000000-0005-0000-0000-000026000000}"/>
    <cellStyle name="Calc cel 4 3 6 2 2" xfId="7137" xr:uid="{00000000-0005-0000-0000-000026000000}"/>
    <cellStyle name="Calc cel 4 3 6 2 2 2" xfId="17682" xr:uid="{00000000-0005-0000-0000-000026000000}"/>
    <cellStyle name="Calc cel 4 3 6 2 3" xfId="12640" xr:uid="{00000000-0005-0000-0000-000026000000}"/>
    <cellStyle name="Calc cel 4 3 6 3" xfId="2766" xr:uid="{00000000-0005-0000-0000-000026000000}"/>
    <cellStyle name="Calc cel 4 3 6 3 2" xfId="8336" xr:uid="{00000000-0005-0000-0000-000026000000}"/>
    <cellStyle name="Calc cel 4 3 6 3 2 2" xfId="18881" xr:uid="{00000000-0005-0000-0000-000026000000}"/>
    <cellStyle name="Calc cel 4 3 6 3 3" xfId="16095" xr:uid="{00000000-0005-0000-0000-000026000000}"/>
    <cellStyle name="Calc cel 4 3 6 4" xfId="4180" xr:uid="{00000000-0005-0000-0000-000026000000}"/>
    <cellStyle name="Calc cel 4 3 6 4 2" xfId="9701" xr:uid="{00000000-0005-0000-0000-000026000000}"/>
    <cellStyle name="Calc cel 4 3 6 4 2 2" xfId="20255" xr:uid="{00000000-0005-0000-0000-000026000000}"/>
    <cellStyle name="Calc cel 4 3 6 4 3" xfId="10741" xr:uid="{00000000-0005-0000-0000-000026000000}"/>
    <cellStyle name="Calc cel 4 3 6 5" xfId="6299" xr:uid="{00000000-0005-0000-0000-000026000000}"/>
    <cellStyle name="Calc cel 4 3 6 5 2" xfId="16844" xr:uid="{00000000-0005-0000-0000-000026000000}"/>
    <cellStyle name="Calc cel 4 3 6 6" xfId="5585" xr:uid="{00000000-0005-0000-0000-000026000000}"/>
    <cellStyle name="Calc cel 4 3 6 6 2" xfId="14346" xr:uid="{00000000-0005-0000-0000-000026000000}"/>
    <cellStyle name="Calc cel 4 3 6 7" xfId="14067" xr:uid="{00000000-0005-0000-0000-000026000000}"/>
    <cellStyle name="Calc cel 4 3 7" xfId="1450" xr:uid="{00000000-0005-0000-0000-000026000000}"/>
    <cellStyle name="Calc cel 4 3 7 2" xfId="2691" xr:uid="{00000000-0005-0000-0000-000026000000}"/>
    <cellStyle name="Calc cel 4 3 7 2 2" xfId="8261" xr:uid="{00000000-0005-0000-0000-000026000000}"/>
    <cellStyle name="Calc cel 4 3 7 2 2 2" xfId="18806" xr:uid="{00000000-0005-0000-0000-000026000000}"/>
    <cellStyle name="Calc cel 4 3 7 2 3" xfId="15841" xr:uid="{00000000-0005-0000-0000-000026000000}"/>
    <cellStyle name="Calc cel 4 3 7 3" xfId="4109" xr:uid="{00000000-0005-0000-0000-000026000000}"/>
    <cellStyle name="Calc cel 4 3 7 3 2" xfId="9639" xr:uid="{00000000-0005-0000-0000-000026000000}"/>
    <cellStyle name="Calc cel 4 3 7 3 2 2" xfId="20192" xr:uid="{00000000-0005-0000-0000-000026000000}"/>
    <cellStyle name="Calc cel 4 3 7 3 3" xfId="12056" xr:uid="{00000000-0005-0000-0000-000026000000}"/>
    <cellStyle name="Calc cel 4 3 7 4" xfId="7081" xr:uid="{00000000-0005-0000-0000-000026000000}"/>
    <cellStyle name="Calc cel 4 3 7 4 2" xfId="17626" xr:uid="{00000000-0005-0000-0000-000026000000}"/>
    <cellStyle name="Calc cel 4 3 7 5" xfId="5523" xr:uid="{00000000-0005-0000-0000-000026000000}"/>
    <cellStyle name="Calc cel 4 3 7 5 2" xfId="11027" xr:uid="{00000000-0005-0000-0000-000026000000}"/>
    <cellStyle name="Calc cel 4 3 7 6" xfId="14749" xr:uid="{00000000-0005-0000-0000-000026000000}"/>
    <cellStyle name="Calc cel 4 3 8" xfId="1171" xr:uid="{00000000-0005-0000-0000-000026000000}"/>
    <cellStyle name="Calc cel 4 3 8 2" xfId="2414" xr:uid="{00000000-0005-0000-0000-000026000000}"/>
    <cellStyle name="Calc cel 4 3 8 2 2" xfId="7984" xr:uid="{00000000-0005-0000-0000-000026000000}"/>
    <cellStyle name="Calc cel 4 3 8 2 2 2" xfId="18529" xr:uid="{00000000-0005-0000-0000-000026000000}"/>
    <cellStyle name="Calc cel 4 3 8 2 3" xfId="12464" xr:uid="{00000000-0005-0000-0000-000026000000}"/>
    <cellStyle name="Calc cel 4 3 8 3" xfId="3839" xr:uid="{00000000-0005-0000-0000-000026000000}"/>
    <cellStyle name="Calc cel 4 3 8 3 2" xfId="9390" xr:uid="{00000000-0005-0000-0000-000026000000}"/>
    <cellStyle name="Calc cel 4 3 8 3 2 2" xfId="19943" xr:uid="{00000000-0005-0000-0000-000026000000}"/>
    <cellStyle name="Calc cel 4 3 8 3 3" xfId="11034" xr:uid="{00000000-0005-0000-0000-000026000000}"/>
    <cellStyle name="Calc cel 4 3 8 4" xfId="6827" xr:uid="{00000000-0005-0000-0000-000026000000}"/>
    <cellStyle name="Calc cel 4 3 8 4 2" xfId="17372" xr:uid="{00000000-0005-0000-0000-000026000000}"/>
    <cellStyle name="Calc cel 4 3 8 5" xfId="5274" xr:uid="{00000000-0005-0000-0000-000026000000}"/>
    <cellStyle name="Calc cel 4 3 8 5 2" xfId="11221" xr:uid="{00000000-0005-0000-0000-000026000000}"/>
    <cellStyle name="Calc cel 4 3 8 6" xfId="10317" xr:uid="{00000000-0005-0000-0000-000026000000}"/>
    <cellStyle name="Calc cel 4 3 9" xfId="901" xr:uid="{00000000-0005-0000-0000-000026000000}"/>
    <cellStyle name="Calc cel 4 3 9 2" xfId="3360" xr:uid="{00000000-0005-0000-0000-000026000000}"/>
    <cellStyle name="Calc cel 4 3 9 2 2" xfId="8928" xr:uid="{00000000-0005-0000-0000-000026000000}"/>
    <cellStyle name="Calc cel 4 3 9 2 2 2" xfId="19472" xr:uid="{00000000-0005-0000-0000-000026000000}"/>
    <cellStyle name="Calc cel 4 3 9 2 3" xfId="15340" xr:uid="{00000000-0005-0000-0000-000026000000}"/>
    <cellStyle name="Calc cel 4 3 9 3" xfId="6561" xr:uid="{00000000-0005-0000-0000-000026000000}"/>
    <cellStyle name="Calc cel 4 3 9 3 2" xfId="17106" xr:uid="{00000000-0005-0000-0000-000026000000}"/>
    <cellStyle name="Calc cel 4 3 9 4" xfId="4793" xr:uid="{00000000-0005-0000-0000-000026000000}"/>
    <cellStyle name="Calc cel 4 3 9 4 2" xfId="12126" xr:uid="{00000000-0005-0000-0000-000026000000}"/>
    <cellStyle name="Calc cel 4 3 9 5" xfId="13453" xr:uid="{00000000-0005-0000-0000-000026000000}"/>
    <cellStyle name="Calc cel 4 4" xfId="338" xr:uid="{00000000-0005-0000-0000-000026000000}"/>
    <cellStyle name="Calc cel 4 4 10" xfId="10345" xr:uid="{00000000-0005-0000-0000-000026000000}"/>
    <cellStyle name="Calc cel 4 4 2" xfId="1336" xr:uid="{00000000-0005-0000-0000-000026000000}"/>
    <cellStyle name="Calc cel 4 4 2 2" xfId="1846" xr:uid="{00000000-0005-0000-0000-000026000000}"/>
    <cellStyle name="Calc cel 4 4 2 2 2" xfId="3085" xr:uid="{00000000-0005-0000-0000-000026000000}"/>
    <cellStyle name="Calc cel 4 4 2 2 2 2" xfId="8655" xr:uid="{00000000-0005-0000-0000-000026000000}"/>
    <cellStyle name="Calc cel 4 4 2 2 2 2 2" xfId="19200" xr:uid="{00000000-0005-0000-0000-000026000000}"/>
    <cellStyle name="Calc cel 4 4 2 2 2 3" xfId="14411" xr:uid="{00000000-0005-0000-0000-000026000000}"/>
    <cellStyle name="Calc cel 4 4 2 2 3" xfId="4497" xr:uid="{00000000-0005-0000-0000-000026000000}"/>
    <cellStyle name="Calc cel 4 4 2 2 3 2" xfId="10000" xr:uid="{00000000-0005-0000-0000-000026000000}"/>
    <cellStyle name="Calc cel 4 4 2 2 3 2 2" xfId="20556" xr:uid="{00000000-0005-0000-0000-000026000000}"/>
    <cellStyle name="Calc cel 4 4 2 2 3 3" xfId="11147" xr:uid="{00000000-0005-0000-0000-000026000000}"/>
    <cellStyle name="Calc cel 4 4 2 2 4" xfId="7436" xr:uid="{00000000-0005-0000-0000-000026000000}"/>
    <cellStyle name="Calc cel 4 4 2 2 4 2" xfId="17981" xr:uid="{00000000-0005-0000-0000-000026000000}"/>
    <cellStyle name="Calc cel 4 4 2 2 5" xfId="5884" xr:uid="{00000000-0005-0000-0000-000026000000}"/>
    <cellStyle name="Calc cel 4 4 2 2 5 2" xfId="16407" xr:uid="{00000000-0005-0000-0000-000026000000}"/>
    <cellStyle name="Calc cel 4 4 2 2 6" xfId="11942" xr:uid="{00000000-0005-0000-0000-000026000000}"/>
    <cellStyle name="Calc cel 4 4 2 3" xfId="2577" xr:uid="{00000000-0005-0000-0000-000026000000}"/>
    <cellStyle name="Calc cel 4 4 2 3 2" xfId="3997" xr:uid="{00000000-0005-0000-0000-000026000000}"/>
    <cellStyle name="Calc cel 4 4 2 3 2 2" xfId="9533" xr:uid="{00000000-0005-0000-0000-000026000000}"/>
    <cellStyle name="Calc cel 4 4 2 3 2 2 2" xfId="20086" xr:uid="{00000000-0005-0000-0000-000026000000}"/>
    <cellStyle name="Calc cel 4 4 2 3 2 3" xfId="13446" xr:uid="{00000000-0005-0000-0000-000026000000}"/>
    <cellStyle name="Calc cel 4 4 2 3 3" xfId="8147" xr:uid="{00000000-0005-0000-0000-000026000000}"/>
    <cellStyle name="Calc cel 4 4 2 3 3 2" xfId="18692" xr:uid="{00000000-0005-0000-0000-000026000000}"/>
    <cellStyle name="Calc cel 4 4 2 3 4" xfId="5417" xr:uid="{00000000-0005-0000-0000-000026000000}"/>
    <cellStyle name="Calc cel 4 4 2 3 4 2" xfId="10258" xr:uid="{00000000-0005-0000-0000-000026000000}"/>
    <cellStyle name="Calc cel 4 4 2 3 5" xfId="12882" xr:uid="{00000000-0005-0000-0000-000026000000}"/>
    <cellStyle name="Calc cel 4 4 2 4" xfId="3519" xr:uid="{00000000-0005-0000-0000-000026000000}"/>
    <cellStyle name="Calc cel 4 4 2 4 2" xfId="9083" xr:uid="{00000000-0005-0000-0000-000026000000}"/>
    <cellStyle name="Calc cel 4 4 2 4 2 2" xfId="19629" xr:uid="{00000000-0005-0000-0000-000026000000}"/>
    <cellStyle name="Calc cel 4 4 2 4 3" xfId="15794" xr:uid="{00000000-0005-0000-0000-000026000000}"/>
    <cellStyle name="Calc cel 4 4 2 5" xfId="4966" xr:uid="{00000000-0005-0000-0000-000026000000}"/>
    <cellStyle name="Calc cel 4 4 2 5 2" xfId="15327" xr:uid="{00000000-0005-0000-0000-000026000000}"/>
    <cellStyle name="Calc cel 4 4 2 6" xfId="15669" xr:uid="{00000000-0005-0000-0000-000026000000}"/>
    <cellStyle name="Calc cel 4 4 3" xfId="1805" xr:uid="{00000000-0005-0000-0000-000026000000}"/>
    <cellStyle name="Calc cel 4 4 3 2" xfId="3044" xr:uid="{00000000-0005-0000-0000-000026000000}"/>
    <cellStyle name="Calc cel 4 4 3 2 2" xfId="8614" xr:uid="{00000000-0005-0000-0000-000026000000}"/>
    <cellStyle name="Calc cel 4 4 3 2 2 2" xfId="19159" xr:uid="{00000000-0005-0000-0000-000026000000}"/>
    <cellStyle name="Calc cel 4 4 3 2 3" xfId="10456" xr:uid="{00000000-0005-0000-0000-000026000000}"/>
    <cellStyle name="Calc cel 4 4 3 3" xfId="4456" xr:uid="{00000000-0005-0000-0000-000026000000}"/>
    <cellStyle name="Calc cel 4 4 3 3 2" xfId="9964" xr:uid="{00000000-0005-0000-0000-000026000000}"/>
    <cellStyle name="Calc cel 4 4 3 3 2 2" xfId="20520" xr:uid="{00000000-0005-0000-0000-000026000000}"/>
    <cellStyle name="Calc cel 4 4 3 3 3" xfId="12993" xr:uid="{00000000-0005-0000-0000-000026000000}"/>
    <cellStyle name="Calc cel 4 4 3 4" xfId="7405" xr:uid="{00000000-0005-0000-0000-000026000000}"/>
    <cellStyle name="Calc cel 4 4 3 4 2" xfId="17950" xr:uid="{00000000-0005-0000-0000-000026000000}"/>
    <cellStyle name="Calc cel 4 4 3 5" xfId="5848" xr:uid="{00000000-0005-0000-0000-000026000000}"/>
    <cellStyle name="Calc cel 4 4 3 5 2" xfId="16371" xr:uid="{00000000-0005-0000-0000-000026000000}"/>
    <cellStyle name="Calc cel 4 4 3 6" xfId="13187" xr:uid="{00000000-0005-0000-0000-000026000000}"/>
    <cellStyle name="Calc cel 4 4 4" xfId="1197" xr:uid="{00000000-0005-0000-0000-000026000000}"/>
    <cellStyle name="Calc cel 4 4 4 2" xfId="2440" xr:uid="{00000000-0005-0000-0000-000026000000}"/>
    <cellStyle name="Calc cel 4 4 4 2 2" xfId="8010" xr:uid="{00000000-0005-0000-0000-000026000000}"/>
    <cellStyle name="Calc cel 4 4 4 2 2 2" xfId="18555" xr:uid="{00000000-0005-0000-0000-000026000000}"/>
    <cellStyle name="Calc cel 4 4 4 2 3" xfId="14298" xr:uid="{00000000-0005-0000-0000-000026000000}"/>
    <cellStyle name="Calc cel 4 4 4 3" xfId="3865" xr:uid="{00000000-0005-0000-0000-000026000000}"/>
    <cellStyle name="Calc cel 4 4 4 3 2" xfId="9415" xr:uid="{00000000-0005-0000-0000-000026000000}"/>
    <cellStyle name="Calc cel 4 4 4 3 2 2" xfId="19968" xr:uid="{00000000-0005-0000-0000-000026000000}"/>
    <cellStyle name="Calc cel 4 4 4 3 3" xfId="15378" xr:uid="{00000000-0005-0000-0000-000026000000}"/>
    <cellStyle name="Calc cel 4 4 4 4" xfId="6852" xr:uid="{00000000-0005-0000-0000-000026000000}"/>
    <cellStyle name="Calc cel 4 4 4 4 2" xfId="17397" xr:uid="{00000000-0005-0000-0000-000026000000}"/>
    <cellStyle name="Calc cel 4 4 4 5" xfId="5299" xr:uid="{00000000-0005-0000-0000-000026000000}"/>
    <cellStyle name="Calc cel 4 4 4 5 2" xfId="14391" xr:uid="{00000000-0005-0000-0000-000026000000}"/>
    <cellStyle name="Calc cel 4 4 4 6" xfId="10292" xr:uid="{00000000-0005-0000-0000-000026000000}"/>
    <cellStyle name="Calc cel 4 4 5" xfId="870" xr:uid="{00000000-0005-0000-0000-000026000000}"/>
    <cellStyle name="Calc cel 4 4 5 2" xfId="3328" xr:uid="{00000000-0005-0000-0000-000026000000}"/>
    <cellStyle name="Calc cel 4 4 5 2 2" xfId="8898" xr:uid="{00000000-0005-0000-0000-000026000000}"/>
    <cellStyle name="Calc cel 4 4 5 2 2 2" xfId="19443" xr:uid="{00000000-0005-0000-0000-000026000000}"/>
    <cellStyle name="Calc cel 4 4 5 2 3" xfId="14633" xr:uid="{00000000-0005-0000-0000-000026000000}"/>
    <cellStyle name="Calc cel 4 4 5 3" xfId="6530" xr:uid="{00000000-0005-0000-0000-000026000000}"/>
    <cellStyle name="Calc cel 4 4 5 3 2" xfId="17075" xr:uid="{00000000-0005-0000-0000-000026000000}"/>
    <cellStyle name="Calc cel 4 4 5 4" xfId="4764" xr:uid="{00000000-0005-0000-0000-000026000000}"/>
    <cellStyle name="Calc cel 4 4 5 4 2" xfId="11398" xr:uid="{00000000-0005-0000-0000-000026000000}"/>
    <cellStyle name="Calc cel 4 4 5 5" xfId="13572" xr:uid="{00000000-0005-0000-0000-000026000000}"/>
    <cellStyle name="Calc cel 4 4 6" xfId="2114" xr:uid="{00000000-0005-0000-0000-000026000000}"/>
    <cellStyle name="Calc cel 4 4 6 2" xfId="7684" xr:uid="{00000000-0005-0000-0000-000026000000}"/>
    <cellStyle name="Calc cel 4 4 6 2 2" xfId="18229" xr:uid="{00000000-0005-0000-0000-000026000000}"/>
    <cellStyle name="Calc cel 4 4 6 3" xfId="12137" xr:uid="{00000000-0005-0000-0000-000026000000}"/>
    <cellStyle name="Calc cel 4 4 7" xfId="419" xr:uid="{00000000-0005-0000-0000-000026000000}"/>
    <cellStyle name="Calc cel 4 4 7 2" xfId="6166" xr:uid="{00000000-0005-0000-0000-000026000000}"/>
    <cellStyle name="Calc cel 4 4 7 2 2" xfId="16711" xr:uid="{00000000-0005-0000-0000-000026000000}"/>
    <cellStyle name="Calc cel 4 4 7 3" xfId="11632" xr:uid="{00000000-0005-0000-0000-000026000000}"/>
    <cellStyle name="Calc cel 4 4 8" xfId="4874" xr:uid="{00000000-0005-0000-0000-000026000000}"/>
    <cellStyle name="Calc cel 4 4 8 2" xfId="14699" xr:uid="{00000000-0005-0000-0000-000026000000}"/>
    <cellStyle name="Calc cel 4 4 9" xfId="14866" xr:uid="{00000000-0005-0000-0000-000026000000}"/>
    <cellStyle name="Calc cel 4 4 9 2" xfId="14698" xr:uid="{00000000-0005-0000-0000-000026000000}"/>
    <cellStyle name="Calc cel 4 5" xfId="736" xr:uid="{00000000-0005-0000-0000-000026000000}"/>
    <cellStyle name="Calc cel 4 5 2" xfId="1962" xr:uid="{00000000-0005-0000-0000-000026000000}"/>
    <cellStyle name="Calc cel 4 5 2 2" xfId="3201" xr:uid="{00000000-0005-0000-0000-000026000000}"/>
    <cellStyle name="Calc cel 4 5 2 2 2" xfId="8771" xr:uid="{00000000-0005-0000-0000-000026000000}"/>
    <cellStyle name="Calc cel 4 5 2 2 2 2" xfId="19316" xr:uid="{00000000-0005-0000-0000-000026000000}"/>
    <cellStyle name="Calc cel 4 5 2 2 3" xfId="11666" xr:uid="{00000000-0005-0000-0000-000026000000}"/>
    <cellStyle name="Calc cel 4 5 2 3" xfId="4613" xr:uid="{00000000-0005-0000-0000-000026000000}"/>
    <cellStyle name="Calc cel 4 5 2 3 2" xfId="10110" xr:uid="{00000000-0005-0000-0000-000026000000}"/>
    <cellStyle name="Calc cel 4 5 2 3 2 2" xfId="20665" xr:uid="{00000000-0005-0000-0000-000026000000}"/>
    <cellStyle name="Calc cel 4 5 2 3 3" xfId="12430" xr:uid="{00000000-0005-0000-0000-000026000000}"/>
    <cellStyle name="Calc cel 4 5 2 4" xfId="7537" xr:uid="{00000000-0005-0000-0000-000026000000}"/>
    <cellStyle name="Calc cel 4 5 2 4 2" xfId="18082" xr:uid="{00000000-0005-0000-0000-000026000000}"/>
    <cellStyle name="Calc cel 4 5 2 5" xfId="5994" xr:uid="{00000000-0005-0000-0000-000026000000}"/>
    <cellStyle name="Calc cel 4 5 2 5 2" xfId="16516" xr:uid="{00000000-0005-0000-0000-000026000000}"/>
    <cellStyle name="Calc cel 4 5 2 6" xfId="11607" xr:uid="{00000000-0005-0000-0000-000026000000}"/>
    <cellStyle name="Calc cel 4 5 3" xfId="1319" xr:uid="{00000000-0005-0000-0000-000026000000}"/>
    <cellStyle name="Calc cel 4 5 3 2" xfId="2560" xr:uid="{00000000-0005-0000-0000-000026000000}"/>
    <cellStyle name="Calc cel 4 5 3 2 2" xfId="8130" xr:uid="{00000000-0005-0000-0000-000026000000}"/>
    <cellStyle name="Calc cel 4 5 3 2 2 2" xfId="18675" xr:uid="{00000000-0005-0000-0000-000026000000}"/>
    <cellStyle name="Calc cel 4 5 3 2 3" xfId="11778" xr:uid="{00000000-0005-0000-0000-000026000000}"/>
    <cellStyle name="Calc cel 4 5 3 3" xfId="3980" xr:uid="{00000000-0005-0000-0000-000026000000}"/>
    <cellStyle name="Calc cel 4 5 3 3 2" xfId="9518" xr:uid="{00000000-0005-0000-0000-000026000000}"/>
    <cellStyle name="Calc cel 4 5 3 3 2 2" xfId="20071" xr:uid="{00000000-0005-0000-0000-000026000000}"/>
    <cellStyle name="Calc cel 4 5 3 3 3" xfId="13211" xr:uid="{00000000-0005-0000-0000-000026000000}"/>
    <cellStyle name="Calc cel 4 5 3 4" xfId="6960" xr:uid="{00000000-0005-0000-0000-000026000000}"/>
    <cellStyle name="Calc cel 4 5 3 4 2" xfId="17505" xr:uid="{00000000-0005-0000-0000-000026000000}"/>
    <cellStyle name="Calc cel 4 5 3 5" xfId="5402" xr:uid="{00000000-0005-0000-0000-000026000000}"/>
    <cellStyle name="Calc cel 4 5 3 5 2" xfId="11956" xr:uid="{00000000-0005-0000-0000-000026000000}"/>
    <cellStyle name="Calc cel 4 5 3 6" xfId="14732" xr:uid="{00000000-0005-0000-0000-000026000000}"/>
    <cellStyle name="Calc cel 4 5 4" xfId="1036" xr:uid="{00000000-0005-0000-0000-000026000000}"/>
    <cellStyle name="Calc cel 4 5 4 2" xfId="3704" xr:uid="{00000000-0005-0000-0000-000026000000}"/>
    <cellStyle name="Calc cel 4 5 4 2 2" xfId="9261" xr:uid="{00000000-0005-0000-0000-000026000000}"/>
    <cellStyle name="Calc cel 4 5 4 2 2 2" xfId="19810" xr:uid="{00000000-0005-0000-0000-000026000000}"/>
    <cellStyle name="Calc cel 4 5 4 2 3" xfId="16090" xr:uid="{00000000-0005-0000-0000-000026000000}"/>
    <cellStyle name="Calc cel 4 5 4 3" xfId="6694" xr:uid="{00000000-0005-0000-0000-000026000000}"/>
    <cellStyle name="Calc cel 4 5 4 3 2" xfId="17239" xr:uid="{00000000-0005-0000-0000-000026000000}"/>
    <cellStyle name="Calc cel 4 5 4 4" xfId="5145" xr:uid="{00000000-0005-0000-0000-000026000000}"/>
    <cellStyle name="Calc cel 4 5 4 4 2" xfId="11506" xr:uid="{00000000-0005-0000-0000-000026000000}"/>
    <cellStyle name="Calc cel 4 5 4 5" xfId="12008" xr:uid="{00000000-0005-0000-0000-000026000000}"/>
    <cellStyle name="Calc cel 4 5 5" xfId="2279" xr:uid="{00000000-0005-0000-0000-000026000000}"/>
    <cellStyle name="Calc cel 4 5 5 2" xfId="7849" xr:uid="{00000000-0005-0000-0000-000026000000}"/>
    <cellStyle name="Calc cel 4 5 5 2 2" xfId="18394" xr:uid="{00000000-0005-0000-0000-000026000000}"/>
    <cellStyle name="Calc cel 4 5 5 3" xfId="15255" xr:uid="{00000000-0005-0000-0000-000026000000}"/>
    <cellStyle name="Calc cel 4 5 6" xfId="3476" xr:uid="{00000000-0005-0000-0000-000026000000}"/>
    <cellStyle name="Calc cel 4 5 6 2" xfId="9040" xr:uid="{00000000-0005-0000-0000-000026000000}"/>
    <cellStyle name="Calc cel 4 5 6 2 2" xfId="19586" xr:uid="{00000000-0005-0000-0000-000026000000}"/>
    <cellStyle name="Calc cel 4 5 6 3" xfId="11535" xr:uid="{00000000-0005-0000-0000-000026000000}"/>
    <cellStyle name="Calc cel 4 5 7" xfId="4923" xr:uid="{00000000-0005-0000-0000-000026000000}"/>
    <cellStyle name="Calc cel 4 5 7 2" xfId="12168" xr:uid="{00000000-0005-0000-0000-000026000000}"/>
    <cellStyle name="Calc cel 4 5 8" xfId="14879" xr:uid="{00000000-0005-0000-0000-000026000000}"/>
    <cellStyle name="Calc cel 4 5 8 2" xfId="13291" xr:uid="{00000000-0005-0000-0000-000026000000}"/>
    <cellStyle name="Calc cel 4 5 9" xfId="12344" xr:uid="{00000000-0005-0000-0000-000026000000}"/>
    <cellStyle name="Calc cel 4 6" xfId="799" xr:uid="{00000000-0005-0000-0000-000026000000}"/>
    <cellStyle name="Calc cel 4 6 2" xfId="2025" xr:uid="{00000000-0005-0000-0000-000026000000}"/>
    <cellStyle name="Calc cel 4 6 2 2" xfId="3264" xr:uid="{00000000-0005-0000-0000-000026000000}"/>
    <cellStyle name="Calc cel 4 6 2 2 2" xfId="8834" xr:uid="{00000000-0005-0000-0000-000026000000}"/>
    <cellStyle name="Calc cel 4 6 2 2 2 2" xfId="19379" xr:uid="{00000000-0005-0000-0000-000026000000}"/>
    <cellStyle name="Calc cel 4 6 2 2 3" xfId="14258" xr:uid="{00000000-0005-0000-0000-000026000000}"/>
    <cellStyle name="Calc cel 4 6 2 3" xfId="4676" xr:uid="{00000000-0005-0000-0000-000026000000}"/>
    <cellStyle name="Calc cel 4 6 2 3 2" xfId="10169" xr:uid="{00000000-0005-0000-0000-000026000000}"/>
    <cellStyle name="Calc cel 4 6 2 3 2 2" xfId="20724" xr:uid="{00000000-0005-0000-0000-000026000000}"/>
    <cellStyle name="Calc cel 4 6 2 3 3" xfId="15436" xr:uid="{00000000-0005-0000-0000-000026000000}"/>
    <cellStyle name="Calc cel 4 6 2 4" xfId="7596" xr:uid="{00000000-0005-0000-0000-000026000000}"/>
    <cellStyle name="Calc cel 4 6 2 4 2" xfId="18141" xr:uid="{00000000-0005-0000-0000-000026000000}"/>
    <cellStyle name="Calc cel 4 6 2 5" xfId="6053" xr:uid="{00000000-0005-0000-0000-000026000000}"/>
    <cellStyle name="Calc cel 4 6 2 5 2" xfId="16575" xr:uid="{00000000-0005-0000-0000-000026000000}"/>
    <cellStyle name="Calc cel 4 6 2 6" xfId="11007" xr:uid="{00000000-0005-0000-0000-000026000000}"/>
    <cellStyle name="Calc cel 4 6 3" xfId="1707" xr:uid="{00000000-0005-0000-0000-000026000000}"/>
    <cellStyle name="Calc cel 4 6 3 2" xfId="2947" xr:uid="{00000000-0005-0000-0000-000026000000}"/>
    <cellStyle name="Calc cel 4 6 3 2 2" xfId="8517" xr:uid="{00000000-0005-0000-0000-000026000000}"/>
    <cellStyle name="Calc cel 4 6 3 2 2 2" xfId="19062" xr:uid="{00000000-0005-0000-0000-000026000000}"/>
    <cellStyle name="Calc cel 4 6 3 2 3" xfId="15646" xr:uid="{00000000-0005-0000-0000-000026000000}"/>
    <cellStyle name="Calc cel 4 6 3 3" xfId="4360" xr:uid="{00000000-0005-0000-0000-000026000000}"/>
    <cellStyle name="Calc cel 4 6 3 3 2" xfId="9872" xr:uid="{00000000-0005-0000-0000-000026000000}"/>
    <cellStyle name="Calc cel 4 6 3 3 2 2" xfId="20428" xr:uid="{00000000-0005-0000-0000-000026000000}"/>
    <cellStyle name="Calc cel 4 6 3 3 3" xfId="11082" xr:uid="{00000000-0005-0000-0000-000026000000}"/>
    <cellStyle name="Calc cel 4 6 3 4" xfId="7312" xr:uid="{00000000-0005-0000-0000-000026000000}"/>
    <cellStyle name="Calc cel 4 6 3 4 2" xfId="17857" xr:uid="{00000000-0005-0000-0000-000026000000}"/>
    <cellStyle name="Calc cel 4 6 3 5" xfId="5756" xr:uid="{00000000-0005-0000-0000-000026000000}"/>
    <cellStyle name="Calc cel 4 6 3 5 2" xfId="16279" xr:uid="{00000000-0005-0000-0000-000026000000}"/>
    <cellStyle name="Calc cel 4 6 3 6" xfId="16040" xr:uid="{00000000-0005-0000-0000-000026000000}"/>
    <cellStyle name="Calc cel 4 6 4" xfId="1099" xr:uid="{00000000-0005-0000-0000-000026000000}"/>
    <cellStyle name="Calc cel 4 6 4 2" xfId="6756" xr:uid="{00000000-0005-0000-0000-000026000000}"/>
    <cellStyle name="Calc cel 4 6 4 2 2" xfId="17301" xr:uid="{00000000-0005-0000-0000-000026000000}"/>
    <cellStyle name="Calc cel 4 6 4 3" xfId="10754" xr:uid="{00000000-0005-0000-0000-000026000000}"/>
    <cellStyle name="Calc cel 4 6 5" xfId="2342" xr:uid="{00000000-0005-0000-0000-000026000000}"/>
    <cellStyle name="Calc cel 4 6 5 2" xfId="7912" xr:uid="{00000000-0005-0000-0000-000026000000}"/>
    <cellStyle name="Calc cel 4 6 5 2 2" xfId="18457" xr:uid="{00000000-0005-0000-0000-000026000000}"/>
    <cellStyle name="Calc cel 4 6 5 3" xfId="13822" xr:uid="{00000000-0005-0000-0000-000026000000}"/>
    <cellStyle name="Calc cel 4 6 6" xfId="3767" xr:uid="{00000000-0005-0000-0000-000026000000}"/>
    <cellStyle name="Calc cel 4 6 6 2" xfId="9320" xr:uid="{00000000-0005-0000-0000-000026000000}"/>
    <cellStyle name="Calc cel 4 6 6 2 2" xfId="19872" xr:uid="{00000000-0005-0000-0000-000026000000}"/>
    <cellStyle name="Calc cel 4 6 6 3" xfId="16140" xr:uid="{00000000-0005-0000-0000-000026000000}"/>
    <cellStyle name="Calc cel 4 6 7" xfId="6460" xr:uid="{00000000-0005-0000-0000-000026000000}"/>
    <cellStyle name="Calc cel 4 6 7 2" xfId="15168" xr:uid="{00000000-0005-0000-0000-000026000000}"/>
    <cellStyle name="Calc cel 4 6 7 2 2" xfId="17005" xr:uid="{00000000-0005-0000-0000-000026000000}"/>
    <cellStyle name="Calc cel 4 6 7 3" xfId="12062" xr:uid="{00000000-0005-0000-0000-000026000000}"/>
    <cellStyle name="Calc cel 4 6 8" xfId="5204" xr:uid="{00000000-0005-0000-0000-000026000000}"/>
    <cellStyle name="Calc cel 4 6 8 2" xfId="13543" xr:uid="{00000000-0005-0000-0000-000026000000}"/>
    <cellStyle name="Calc cel 4 6 9" xfId="14992" xr:uid="{00000000-0005-0000-0000-000026000000}"/>
    <cellStyle name="Calc cel 4 7" xfId="574" xr:uid="{00000000-0005-0000-0000-000026000000}"/>
    <cellStyle name="Calc cel 4 7 2" xfId="1470" xr:uid="{00000000-0005-0000-0000-000026000000}"/>
    <cellStyle name="Calc cel 4 7 2 2" xfId="2711" xr:uid="{00000000-0005-0000-0000-000026000000}"/>
    <cellStyle name="Calc cel 4 7 2 2 2" xfId="8281" xr:uid="{00000000-0005-0000-0000-000026000000}"/>
    <cellStyle name="Calc cel 4 7 2 2 2 2" xfId="18826" xr:uid="{00000000-0005-0000-0000-000026000000}"/>
    <cellStyle name="Calc cel 4 7 2 2 3" xfId="10856" xr:uid="{00000000-0005-0000-0000-000026000000}"/>
    <cellStyle name="Calc cel 4 7 2 3" xfId="4128" xr:uid="{00000000-0005-0000-0000-000026000000}"/>
    <cellStyle name="Calc cel 4 7 2 3 2" xfId="9655" xr:uid="{00000000-0005-0000-0000-000026000000}"/>
    <cellStyle name="Calc cel 4 7 2 3 2 2" xfId="20209" xr:uid="{00000000-0005-0000-0000-000026000000}"/>
    <cellStyle name="Calc cel 4 7 2 3 3" xfId="15942" xr:uid="{00000000-0005-0000-0000-000026000000}"/>
    <cellStyle name="Calc cel 4 7 2 4" xfId="7096" xr:uid="{00000000-0005-0000-0000-000026000000}"/>
    <cellStyle name="Calc cel 4 7 2 4 2" xfId="17641" xr:uid="{00000000-0005-0000-0000-000026000000}"/>
    <cellStyle name="Calc cel 4 7 2 5" xfId="5539" xr:uid="{00000000-0005-0000-0000-000026000000}"/>
    <cellStyle name="Calc cel 4 7 2 5 2" xfId="12665" xr:uid="{00000000-0005-0000-0000-000026000000}"/>
    <cellStyle name="Calc cel 4 7 2 6" xfId="10729" xr:uid="{00000000-0005-0000-0000-000026000000}"/>
    <cellStyle name="Calc cel 4 7 3" xfId="1506" xr:uid="{00000000-0005-0000-0000-000026000000}"/>
    <cellStyle name="Calc cel 4 7 3 2" xfId="7128" xr:uid="{00000000-0005-0000-0000-000026000000}"/>
    <cellStyle name="Calc cel 4 7 3 2 2" xfId="17673" xr:uid="{00000000-0005-0000-0000-000026000000}"/>
    <cellStyle name="Calc cel 4 7 3 3" xfId="15023" xr:uid="{00000000-0005-0000-0000-000026000000}"/>
    <cellStyle name="Calc cel 4 7 4" xfId="2746" xr:uid="{00000000-0005-0000-0000-000026000000}"/>
    <cellStyle name="Calc cel 4 7 4 2" xfId="8316" xr:uid="{00000000-0005-0000-0000-000026000000}"/>
    <cellStyle name="Calc cel 4 7 4 2 2" xfId="18861" xr:uid="{00000000-0005-0000-0000-000026000000}"/>
    <cellStyle name="Calc cel 4 7 4 3" xfId="11679" xr:uid="{00000000-0005-0000-0000-000026000000}"/>
    <cellStyle name="Calc cel 4 7 5" xfId="4160" xr:uid="{00000000-0005-0000-0000-000026000000}"/>
    <cellStyle name="Calc cel 4 7 5 2" xfId="9684" xr:uid="{00000000-0005-0000-0000-000026000000}"/>
    <cellStyle name="Calc cel 4 7 5 2 2" xfId="20238" xr:uid="{00000000-0005-0000-0000-000026000000}"/>
    <cellStyle name="Calc cel 4 7 5 3" xfId="13251" xr:uid="{00000000-0005-0000-0000-000026000000}"/>
    <cellStyle name="Calc cel 4 7 6" xfId="6273" xr:uid="{00000000-0005-0000-0000-000026000000}"/>
    <cellStyle name="Calc cel 4 7 6 2" xfId="16818" xr:uid="{00000000-0005-0000-0000-000026000000}"/>
    <cellStyle name="Calc cel 4 7 7" xfId="5568" xr:uid="{00000000-0005-0000-0000-000026000000}"/>
    <cellStyle name="Calc cel 4 7 7 2" xfId="12303" xr:uid="{00000000-0005-0000-0000-000026000000}"/>
    <cellStyle name="Calc cel 4 7 8" xfId="11634" xr:uid="{00000000-0005-0000-0000-000026000000}"/>
    <cellStyle name="Calc cel 4 8" xfId="1239" xr:uid="{00000000-0005-0000-0000-000026000000}"/>
    <cellStyle name="Calc cel 4 8 2" xfId="2481" xr:uid="{00000000-0005-0000-0000-000026000000}"/>
    <cellStyle name="Calc cel 4 8 2 2" xfId="8051" xr:uid="{00000000-0005-0000-0000-000026000000}"/>
    <cellStyle name="Calc cel 4 8 2 2 2" xfId="18596" xr:uid="{00000000-0005-0000-0000-000026000000}"/>
    <cellStyle name="Calc cel 4 8 2 3" xfId="12322" xr:uid="{00000000-0005-0000-0000-000026000000}"/>
    <cellStyle name="Calc cel 4 8 3" xfId="3905" xr:uid="{00000000-0005-0000-0000-000026000000}"/>
    <cellStyle name="Calc cel 4 8 3 2" xfId="9452" xr:uid="{00000000-0005-0000-0000-000026000000}"/>
    <cellStyle name="Calc cel 4 8 3 2 2" xfId="20005" xr:uid="{00000000-0005-0000-0000-000026000000}"/>
    <cellStyle name="Calc cel 4 8 3 3" xfId="11165" xr:uid="{00000000-0005-0000-0000-000026000000}"/>
    <cellStyle name="Calc cel 4 8 4" xfId="6889" xr:uid="{00000000-0005-0000-0000-000026000000}"/>
    <cellStyle name="Calc cel 4 8 4 2" xfId="17434" xr:uid="{00000000-0005-0000-0000-000026000000}"/>
    <cellStyle name="Calc cel 4 8 5" xfId="5336" xr:uid="{00000000-0005-0000-0000-000026000000}"/>
    <cellStyle name="Calc cel 4 8 5 2" xfId="12994" xr:uid="{00000000-0005-0000-0000-000026000000}"/>
    <cellStyle name="Calc cel 4 8 6" xfId="10408" xr:uid="{00000000-0005-0000-0000-000026000000}"/>
    <cellStyle name="Calc cel 4 9" xfId="459" xr:uid="{00000000-0005-0000-0000-000026000000}"/>
    <cellStyle name="Calc cel 4 9 2" xfId="3576" xr:uid="{00000000-0005-0000-0000-000026000000}"/>
    <cellStyle name="Calc cel 4 9 2 2" xfId="9137" xr:uid="{00000000-0005-0000-0000-000026000000}"/>
    <cellStyle name="Calc cel 4 9 2 2 2" xfId="19684" xr:uid="{00000000-0005-0000-0000-000026000000}"/>
    <cellStyle name="Calc cel 4 9 2 3" xfId="14393" xr:uid="{00000000-0005-0000-0000-000026000000}"/>
    <cellStyle name="Calc cel 4 9 3" xfId="6200" xr:uid="{00000000-0005-0000-0000-000026000000}"/>
    <cellStyle name="Calc cel 4 9 3 2" xfId="16746" xr:uid="{00000000-0005-0000-0000-000026000000}"/>
    <cellStyle name="Calc cel 4 9 4" xfId="5021" xr:uid="{00000000-0005-0000-0000-000026000000}"/>
    <cellStyle name="Calc cel 4 9 4 2" xfId="12046" xr:uid="{00000000-0005-0000-0000-000026000000}"/>
    <cellStyle name="Calc cel 4 9 5" xfId="14555" xr:uid="{00000000-0005-0000-0000-000026000000}"/>
    <cellStyle name="Calc cel 5" xfId="204" xr:uid="{00000000-0005-0000-0000-000021000000}"/>
    <cellStyle name="Calc cel 5 10" xfId="6125" xr:uid="{00000000-0005-0000-0000-000021000000}"/>
    <cellStyle name="Calc cel 5 10 2" xfId="14919" xr:uid="{00000000-0005-0000-0000-000021000000}"/>
    <cellStyle name="Calc cel 5 10 3" xfId="16647" xr:uid="{00000000-0005-0000-0000-000021000000}"/>
    <cellStyle name="Calc cel 5 11" xfId="14831" xr:uid="{00000000-0005-0000-0000-000021000000}"/>
    <cellStyle name="Calc cel 5 11 2" xfId="10575" xr:uid="{00000000-0005-0000-0000-000021000000}"/>
    <cellStyle name="Calc cel 5 2" xfId="360" xr:uid="{00000000-0005-0000-0000-000021000000}"/>
    <cellStyle name="Calc cel 5 2 10" xfId="2203" xr:uid="{00000000-0005-0000-0000-000021000000}"/>
    <cellStyle name="Calc cel 5 2 10 2" xfId="7773" xr:uid="{00000000-0005-0000-0000-000021000000}"/>
    <cellStyle name="Calc cel 5 2 10 2 2" xfId="18318" xr:uid="{00000000-0005-0000-0000-000021000000}"/>
    <cellStyle name="Calc cel 5 2 10 3" xfId="13867" xr:uid="{00000000-0005-0000-0000-000021000000}"/>
    <cellStyle name="Calc cel 5 2 11" xfId="566" xr:uid="{00000000-0005-0000-0000-000021000000}"/>
    <cellStyle name="Calc cel 5 2 11 2" xfId="6266" xr:uid="{00000000-0005-0000-0000-000021000000}"/>
    <cellStyle name="Calc cel 5 2 11 2 2" xfId="16811" xr:uid="{00000000-0005-0000-0000-000021000000}"/>
    <cellStyle name="Calc cel 5 2 11 3" xfId="10903" xr:uid="{00000000-0005-0000-0000-000021000000}"/>
    <cellStyle name="Calc cel 5 2 12" xfId="3449" xr:uid="{00000000-0005-0000-0000-000021000000}"/>
    <cellStyle name="Calc cel 5 2 12 2" xfId="9013" xr:uid="{00000000-0005-0000-0000-000021000000}"/>
    <cellStyle name="Calc cel 5 2 12 2 2" xfId="19559" xr:uid="{00000000-0005-0000-0000-000021000000}"/>
    <cellStyle name="Calc cel 5 2 13" xfId="4890" xr:uid="{00000000-0005-0000-0000-000021000000}"/>
    <cellStyle name="Calc cel 5 2 13 2" xfId="11623" xr:uid="{00000000-0005-0000-0000-000021000000}"/>
    <cellStyle name="Calc cel 5 2 14" xfId="10352" xr:uid="{00000000-0005-0000-0000-000021000000}"/>
    <cellStyle name="Calc cel 5 2 2" xfId="708" xr:uid="{00000000-0005-0000-0000-000021000000}"/>
    <cellStyle name="Calc cel 5 2 2 10" xfId="14491" xr:uid="{00000000-0005-0000-0000-000021000000}"/>
    <cellStyle name="Calc cel 5 2 2 2" xfId="1934" xr:uid="{00000000-0005-0000-0000-000021000000}"/>
    <cellStyle name="Calc cel 5 2 2 2 2" xfId="3173" xr:uid="{00000000-0005-0000-0000-000021000000}"/>
    <cellStyle name="Calc cel 5 2 2 2 2 2" xfId="8743" xr:uid="{00000000-0005-0000-0000-000021000000}"/>
    <cellStyle name="Calc cel 5 2 2 2 2 2 2" xfId="19288" xr:uid="{00000000-0005-0000-0000-000021000000}"/>
    <cellStyle name="Calc cel 5 2 2 2 2 3" xfId="14137" xr:uid="{00000000-0005-0000-0000-000021000000}"/>
    <cellStyle name="Calc cel 5 2 2 2 3" xfId="4585" xr:uid="{00000000-0005-0000-0000-000021000000}"/>
    <cellStyle name="Calc cel 5 2 2 2 3 2" xfId="10084" xr:uid="{00000000-0005-0000-0000-000021000000}"/>
    <cellStyle name="Calc cel 5 2 2 2 3 2 2" xfId="20639" xr:uid="{00000000-0005-0000-0000-000021000000}"/>
    <cellStyle name="Calc cel 5 2 2 2 3 3" xfId="10539" xr:uid="{00000000-0005-0000-0000-000021000000}"/>
    <cellStyle name="Calc cel 5 2 2 2 4" xfId="7511" xr:uid="{00000000-0005-0000-0000-000021000000}"/>
    <cellStyle name="Calc cel 5 2 2 2 4 2" xfId="18056" xr:uid="{00000000-0005-0000-0000-000021000000}"/>
    <cellStyle name="Calc cel 5 2 2 2 5" xfId="5968" xr:uid="{00000000-0005-0000-0000-000021000000}"/>
    <cellStyle name="Calc cel 5 2 2 2 5 2" xfId="16490" xr:uid="{00000000-0005-0000-0000-000021000000}"/>
    <cellStyle name="Calc cel 5 2 2 2 6" xfId="15878" xr:uid="{00000000-0005-0000-0000-000021000000}"/>
    <cellStyle name="Calc cel 5 2 2 3" xfId="1775" xr:uid="{00000000-0005-0000-0000-000021000000}"/>
    <cellStyle name="Calc cel 5 2 2 3 2" xfId="3014" xr:uid="{00000000-0005-0000-0000-000021000000}"/>
    <cellStyle name="Calc cel 5 2 2 3 2 2" xfId="8584" xr:uid="{00000000-0005-0000-0000-000021000000}"/>
    <cellStyle name="Calc cel 5 2 2 3 2 2 2" xfId="19129" xr:uid="{00000000-0005-0000-0000-000021000000}"/>
    <cellStyle name="Calc cel 5 2 2 3 2 3" xfId="16013" xr:uid="{00000000-0005-0000-0000-000021000000}"/>
    <cellStyle name="Calc cel 5 2 2 3 3" xfId="4426" xr:uid="{00000000-0005-0000-0000-000021000000}"/>
    <cellStyle name="Calc cel 5 2 2 3 3 2" xfId="9936" xr:uid="{00000000-0005-0000-0000-000021000000}"/>
    <cellStyle name="Calc cel 5 2 2 3 3 2 2" xfId="20492" xr:uid="{00000000-0005-0000-0000-000021000000}"/>
    <cellStyle name="Calc cel 5 2 2 3 3 3" xfId="15876" xr:uid="{00000000-0005-0000-0000-000021000000}"/>
    <cellStyle name="Calc cel 5 2 2 3 4" xfId="7377" xr:uid="{00000000-0005-0000-0000-000021000000}"/>
    <cellStyle name="Calc cel 5 2 2 3 4 2" xfId="17922" xr:uid="{00000000-0005-0000-0000-000021000000}"/>
    <cellStyle name="Calc cel 5 2 2 3 5" xfId="5820" xr:uid="{00000000-0005-0000-0000-000021000000}"/>
    <cellStyle name="Calc cel 5 2 2 3 5 2" xfId="16343" xr:uid="{00000000-0005-0000-0000-000021000000}"/>
    <cellStyle name="Calc cel 5 2 2 3 6" xfId="13598" xr:uid="{00000000-0005-0000-0000-000021000000}"/>
    <cellStyle name="Calc cel 5 2 2 4" xfId="1619" xr:uid="{00000000-0005-0000-0000-000021000000}"/>
    <cellStyle name="Calc cel 5 2 2 4 2" xfId="2859" xr:uid="{00000000-0005-0000-0000-000021000000}"/>
    <cellStyle name="Calc cel 5 2 2 4 2 2" xfId="8429" xr:uid="{00000000-0005-0000-0000-000021000000}"/>
    <cellStyle name="Calc cel 5 2 2 4 2 2 2" xfId="18974" xr:uid="{00000000-0005-0000-0000-000021000000}"/>
    <cellStyle name="Calc cel 5 2 2 4 2 3" xfId="13654" xr:uid="{00000000-0005-0000-0000-000021000000}"/>
    <cellStyle name="Calc cel 5 2 2 4 3" xfId="4272" xr:uid="{00000000-0005-0000-0000-000021000000}"/>
    <cellStyle name="Calc cel 5 2 2 4 3 2" xfId="9790" xr:uid="{00000000-0005-0000-0000-000021000000}"/>
    <cellStyle name="Calc cel 5 2 2 4 3 2 2" xfId="20344" xr:uid="{00000000-0005-0000-0000-000021000000}"/>
    <cellStyle name="Calc cel 5 2 2 4 3 3" xfId="15527" xr:uid="{00000000-0005-0000-0000-000021000000}"/>
    <cellStyle name="Calc cel 5 2 2 4 4" xfId="7227" xr:uid="{00000000-0005-0000-0000-000021000000}"/>
    <cellStyle name="Calc cel 5 2 2 4 4 2" xfId="17772" xr:uid="{00000000-0005-0000-0000-000021000000}"/>
    <cellStyle name="Calc cel 5 2 2 4 5" xfId="5674" xr:uid="{00000000-0005-0000-0000-000021000000}"/>
    <cellStyle name="Calc cel 5 2 2 4 5 2" xfId="10933" xr:uid="{00000000-0005-0000-0000-000021000000}"/>
    <cellStyle name="Calc cel 5 2 2 4 6" xfId="12847" xr:uid="{00000000-0005-0000-0000-000021000000}"/>
    <cellStyle name="Calc cel 5 2 2 5" xfId="1008" xr:uid="{00000000-0005-0000-0000-000021000000}"/>
    <cellStyle name="Calc cel 5 2 2 5 2" xfId="3676" xr:uid="{00000000-0005-0000-0000-000021000000}"/>
    <cellStyle name="Calc cel 5 2 2 5 2 2" xfId="9235" xr:uid="{00000000-0005-0000-0000-000021000000}"/>
    <cellStyle name="Calc cel 5 2 2 5 2 2 2" xfId="19784" xr:uid="{00000000-0005-0000-0000-000021000000}"/>
    <cellStyle name="Calc cel 5 2 2 5 2 3" xfId="14325" xr:uid="{00000000-0005-0000-0000-000021000000}"/>
    <cellStyle name="Calc cel 5 2 2 5 3" xfId="6668" xr:uid="{00000000-0005-0000-0000-000021000000}"/>
    <cellStyle name="Calc cel 5 2 2 5 3 2" xfId="17213" xr:uid="{00000000-0005-0000-0000-000021000000}"/>
    <cellStyle name="Calc cel 5 2 2 5 4" xfId="5119" xr:uid="{00000000-0005-0000-0000-000021000000}"/>
    <cellStyle name="Calc cel 5 2 2 5 4 2" xfId="11899" xr:uid="{00000000-0005-0000-0000-000021000000}"/>
    <cellStyle name="Calc cel 5 2 2 5 5" xfId="15727" xr:uid="{00000000-0005-0000-0000-000021000000}"/>
    <cellStyle name="Calc cel 5 2 2 6" xfId="2251" xr:uid="{00000000-0005-0000-0000-000021000000}"/>
    <cellStyle name="Calc cel 5 2 2 6 2" xfId="7821" xr:uid="{00000000-0005-0000-0000-000021000000}"/>
    <cellStyle name="Calc cel 5 2 2 6 2 2" xfId="18366" xr:uid="{00000000-0005-0000-0000-000021000000}"/>
    <cellStyle name="Calc cel 5 2 2 6 3" xfId="11091" xr:uid="{00000000-0005-0000-0000-000021000000}"/>
    <cellStyle name="Calc cel 5 2 2 7" xfId="3536" xr:uid="{00000000-0005-0000-0000-000021000000}"/>
    <cellStyle name="Calc cel 5 2 2 7 2" xfId="9100" xr:uid="{00000000-0005-0000-0000-000021000000}"/>
    <cellStyle name="Calc cel 5 2 2 7 2 2" xfId="19646" xr:uid="{00000000-0005-0000-0000-000021000000}"/>
    <cellStyle name="Calc cel 5 2 2 7 3" xfId="13327" xr:uid="{00000000-0005-0000-0000-000021000000}"/>
    <cellStyle name="Calc cel 5 2 2 8" xfId="4983" xr:uid="{00000000-0005-0000-0000-000021000000}"/>
    <cellStyle name="Calc cel 5 2 2 8 2" xfId="11511" xr:uid="{00000000-0005-0000-0000-000021000000}"/>
    <cellStyle name="Calc cel 5 2 2 9" xfId="14896" xr:uid="{00000000-0005-0000-0000-000021000000}"/>
    <cellStyle name="Calc cel 5 2 2 9 2" xfId="16174" xr:uid="{00000000-0005-0000-0000-000021000000}"/>
    <cellStyle name="Calc cel 5 2 3" xfId="772" xr:uid="{00000000-0005-0000-0000-000021000000}"/>
    <cellStyle name="Calc cel 5 2 3 2" xfId="1998" xr:uid="{00000000-0005-0000-0000-000021000000}"/>
    <cellStyle name="Calc cel 5 2 3 2 2" xfId="3237" xr:uid="{00000000-0005-0000-0000-000021000000}"/>
    <cellStyle name="Calc cel 5 2 3 2 2 2" xfId="8807" xr:uid="{00000000-0005-0000-0000-000021000000}"/>
    <cellStyle name="Calc cel 5 2 3 2 2 2 2" xfId="19352" xr:uid="{00000000-0005-0000-0000-000021000000}"/>
    <cellStyle name="Calc cel 5 2 3 2 2 3" xfId="15550" xr:uid="{00000000-0005-0000-0000-000021000000}"/>
    <cellStyle name="Calc cel 5 2 3 2 3" xfId="4649" xr:uid="{00000000-0005-0000-0000-000021000000}"/>
    <cellStyle name="Calc cel 5 2 3 2 3 2" xfId="10144" xr:uid="{00000000-0005-0000-0000-000021000000}"/>
    <cellStyle name="Calc cel 5 2 3 2 3 2 2" xfId="20699" xr:uid="{00000000-0005-0000-0000-000021000000}"/>
    <cellStyle name="Calc cel 5 2 3 2 3 3" xfId="10972" xr:uid="{00000000-0005-0000-0000-000021000000}"/>
    <cellStyle name="Calc cel 5 2 3 2 4" xfId="7571" xr:uid="{00000000-0005-0000-0000-000021000000}"/>
    <cellStyle name="Calc cel 5 2 3 2 4 2" xfId="18116" xr:uid="{00000000-0005-0000-0000-000021000000}"/>
    <cellStyle name="Calc cel 5 2 3 2 5" xfId="6028" xr:uid="{00000000-0005-0000-0000-000021000000}"/>
    <cellStyle name="Calc cel 5 2 3 2 5 2" xfId="16550" xr:uid="{00000000-0005-0000-0000-000021000000}"/>
    <cellStyle name="Calc cel 5 2 3 2 6" xfId="14727" xr:uid="{00000000-0005-0000-0000-000021000000}"/>
    <cellStyle name="Calc cel 5 2 3 3" xfId="1680" xr:uid="{00000000-0005-0000-0000-000021000000}"/>
    <cellStyle name="Calc cel 5 2 3 3 2" xfId="2920" xr:uid="{00000000-0005-0000-0000-000021000000}"/>
    <cellStyle name="Calc cel 5 2 3 3 2 2" xfId="8490" xr:uid="{00000000-0005-0000-0000-000021000000}"/>
    <cellStyle name="Calc cel 5 2 3 3 2 2 2" xfId="19035" xr:uid="{00000000-0005-0000-0000-000021000000}"/>
    <cellStyle name="Calc cel 5 2 3 3 2 3" xfId="12878" xr:uid="{00000000-0005-0000-0000-000021000000}"/>
    <cellStyle name="Calc cel 5 2 3 3 3" xfId="4333" xr:uid="{00000000-0005-0000-0000-000021000000}"/>
    <cellStyle name="Calc cel 5 2 3 3 3 2" xfId="9847" xr:uid="{00000000-0005-0000-0000-000021000000}"/>
    <cellStyle name="Calc cel 5 2 3 3 3 2 2" xfId="20403" xr:uid="{00000000-0005-0000-0000-000021000000}"/>
    <cellStyle name="Calc cel 5 2 3 3 3 3" xfId="15539" xr:uid="{00000000-0005-0000-0000-000021000000}"/>
    <cellStyle name="Calc cel 5 2 3 3 4" xfId="7287" xr:uid="{00000000-0005-0000-0000-000021000000}"/>
    <cellStyle name="Calc cel 5 2 3 3 4 2" xfId="17832" xr:uid="{00000000-0005-0000-0000-000021000000}"/>
    <cellStyle name="Calc cel 5 2 3 3 5" xfId="5731" xr:uid="{00000000-0005-0000-0000-000021000000}"/>
    <cellStyle name="Calc cel 5 2 3 3 5 2" xfId="16254" xr:uid="{00000000-0005-0000-0000-000021000000}"/>
    <cellStyle name="Calc cel 5 2 3 3 6" xfId="12013" xr:uid="{00000000-0005-0000-0000-000021000000}"/>
    <cellStyle name="Calc cel 5 2 3 4" xfId="1072" xr:uid="{00000000-0005-0000-0000-000021000000}"/>
    <cellStyle name="Calc cel 5 2 3 4 2" xfId="6729" xr:uid="{00000000-0005-0000-0000-000021000000}"/>
    <cellStyle name="Calc cel 5 2 3 4 2 2" xfId="17274" xr:uid="{00000000-0005-0000-0000-000021000000}"/>
    <cellStyle name="Calc cel 5 2 3 4 3" xfId="11933" xr:uid="{00000000-0005-0000-0000-000021000000}"/>
    <cellStyle name="Calc cel 5 2 3 5" xfId="2315" xr:uid="{00000000-0005-0000-0000-000021000000}"/>
    <cellStyle name="Calc cel 5 2 3 5 2" xfId="7885" xr:uid="{00000000-0005-0000-0000-000021000000}"/>
    <cellStyle name="Calc cel 5 2 3 5 2 2" xfId="18430" xr:uid="{00000000-0005-0000-0000-000021000000}"/>
    <cellStyle name="Calc cel 5 2 3 5 3" xfId="12725" xr:uid="{00000000-0005-0000-0000-000021000000}"/>
    <cellStyle name="Calc cel 5 2 3 6" xfId="3740" xr:uid="{00000000-0005-0000-0000-000021000000}"/>
    <cellStyle name="Calc cel 5 2 3 6 2" xfId="9295" xr:uid="{00000000-0005-0000-0000-000021000000}"/>
    <cellStyle name="Calc cel 5 2 3 6 2 2" xfId="19845" xr:uid="{00000000-0005-0000-0000-000021000000}"/>
    <cellStyle name="Calc cel 5 2 3 6 3" xfId="10987" xr:uid="{00000000-0005-0000-0000-000021000000}"/>
    <cellStyle name="Calc cel 5 2 3 7" xfId="6435" xr:uid="{00000000-0005-0000-0000-000021000000}"/>
    <cellStyle name="Calc cel 5 2 3 7 2" xfId="15143" xr:uid="{00000000-0005-0000-0000-000021000000}"/>
    <cellStyle name="Calc cel 5 2 3 7 2 2" xfId="16980" xr:uid="{00000000-0005-0000-0000-000021000000}"/>
    <cellStyle name="Calc cel 5 2 3 7 3" xfId="13130" xr:uid="{00000000-0005-0000-0000-000021000000}"/>
    <cellStyle name="Calc cel 5 2 3 8" xfId="5179" xr:uid="{00000000-0005-0000-0000-000021000000}"/>
    <cellStyle name="Calc cel 5 2 3 8 2" xfId="13728" xr:uid="{00000000-0005-0000-0000-000021000000}"/>
    <cellStyle name="Calc cel 5 2 3 9" xfId="15901" xr:uid="{00000000-0005-0000-0000-000021000000}"/>
    <cellStyle name="Calc cel 5 2 4" xfId="834" xr:uid="{00000000-0005-0000-0000-000021000000}"/>
    <cellStyle name="Calc cel 5 2 4 2" xfId="2060" xr:uid="{00000000-0005-0000-0000-000021000000}"/>
    <cellStyle name="Calc cel 5 2 4 2 2" xfId="3299" xr:uid="{00000000-0005-0000-0000-000021000000}"/>
    <cellStyle name="Calc cel 5 2 4 2 2 2" xfId="8869" xr:uid="{00000000-0005-0000-0000-000021000000}"/>
    <cellStyle name="Calc cel 5 2 4 2 2 2 2" xfId="19414" xr:uid="{00000000-0005-0000-0000-000021000000}"/>
    <cellStyle name="Calc cel 5 2 4 2 2 3" xfId="15247" xr:uid="{00000000-0005-0000-0000-000021000000}"/>
    <cellStyle name="Calc cel 5 2 4 2 3" xfId="4711" xr:uid="{00000000-0005-0000-0000-000021000000}"/>
    <cellStyle name="Calc cel 5 2 4 2 3 2" xfId="10203" xr:uid="{00000000-0005-0000-0000-000021000000}"/>
    <cellStyle name="Calc cel 5 2 4 2 3 2 2" xfId="20758" xr:uid="{00000000-0005-0000-0000-000021000000}"/>
    <cellStyle name="Calc cel 5 2 4 2 3 3" xfId="13803" xr:uid="{00000000-0005-0000-0000-000021000000}"/>
    <cellStyle name="Calc cel 5 2 4 2 4" xfId="7630" xr:uid="{00000000-0005-0000-0000-000021000000}"/>
    <cellStyle name="Calc cel 5 2 4 2 4 2" xfId="18175" xr:uid="{00000000-0005-0000-0000-000021000000}"/>
    <cellStyle name="Calc cel 5 2 4 2 5" xfId="6087" xr:uid="{00000000-0005-0000-0000-000021000000}"/>
    <cellStyle name="Calc cel 5 2 4 2 5 2" xfId="16609" xr:uid="{00000000-0005-0000-0000-000021000000}"/>
    <cellStyle name="Calc cel 5 2 4 2 6" xfId="14078" xr:uid="{00000000-0005-0000-0000-000021000000}"/>
    <cellStyle name="Calc cel 5 2 4 3" xfId="1738" xr:uid="{00000000-0005-0000-0000-000021000000}"/>
    <cellStyle name="Calc cel 5 2 4 3 2" xfId="2977" xr:uid="{00000000-0005-0000-0000-000021000000}"/>
    <cellStyle name="Calc cel 5 2 4 3 2 2" xfId="8547" xr:uid="{00000000-0005-0000-0000-000021000000}"/>
    <cellStyle name="Calc cel 5 2 4 3 2 2 2" xfId="19092" xr:uid="{00000000-0005-0000-0000-000021000000}"/>
    <cellStyle name="Calc cel 5 2 4 3 2 3" xfId="14030" xr:uid="{00000000-0005-0000-0000-000021000000}"/>
    <cellStyle name="Calc cel 5 2 4 3 3" xfId="4389" xr:uid="{00000000-0005-0000-0000-000021000000}"/>
    <cellStyle name="Calc cel 5 2 4 3 3 2" xfId="9900" xr:uid="{00000000-0005-0000-0000-000021000000}"/>
    <cellStyle name="Calc cel 5 2 4 3 3 2 2" xfId="20456" xr:uid="{00000000-0005-0000-0000-000021000000}"/>
    <cellStyle name="Calc cel 5 2 4 3 3 3" xfId="10452" xr:uid="{00000000-0005-0000-0000-000021000000}"/>
    <cellStyle name="Calc cel 5 2 4 3 4" xfId="7341" xr:uid="{00000000-0005-0000-0000-000021000000}"/>
    <cellStyle name="Calc cel 5 2 4 3 4 2" xfId="17886" xr:uid="{00000000-0005-0000-0000-000021000000}"/>
    <cellStyle name="Calc cel 5 2 4 3 5" xfId="5784" xr:uid="{00000000-0005-0000-0000-000021000000}"/>
    <cellStyle name="Calc cel 5 2 4 3 5 2" xfId="16307" xr:uid="{00000000-0005-0000-0000-000021000000}"/>
    <cellStyle name="Calc cel 5 2 4 3 6" xfId="11317" xr:uid="{00000000-0005-0000-0000-000021000000}"/>
    <cellStyle name="Calc cel 5 2 4 4" xfId="1134" xr:uid="{00000000-0005-0000-0000-000021000000}"/>
    <cellStyle name="Calc cel 5 2 4 4 2" xfId="6791" xr:uid="{00000000-0005-0000-0000-000021000000}"/>
    <cellStyle name="Calc cel 5 2 4 4 2 2" xfId="17336" xr:uid="{00000000-0005-0000-0000-000021000000}"/>
    <cellStyle name="Calc cel 5 2 4 4 3" xfId="15898" xr:uid="{00000000-0005-0000-0000-000021000000}"/>
    <cellStyle name="Calc cel 5 2 4 5" xfId="2377" xr:uid="{00000000-0005-0000-0000-000021000000}"/>
    <cellStyle name="Calc cel 5 2 4 5 2" xfId="7947" xr:uid="{00000000-0005-0000-0000-000021000000}"/>
    <cellStyle name="Calc cel 5 2 4 5 2 2" xfId="18492" xr:uid="{00000000-0005-0000-0000-000021000000}"/>
    <cellStyle name="Calc cel 5 2 4 5 3" xfId="11002" xr:uid="{00000000-0005-0000-0000-000021000000}"/>
    <cellStyle name="Calc cel 5 2 4 6" xfId="3802" xr:uid="{00000000-0005-0000-0000-000021000000}"/>
    <cellStyle name="Calc cel 5 2 4 6 2" xfId="9354" xr:uid="{00000000-0005-0000-0000-000021000000}"/>
    <cellStyle name="Calc cel 5 2 4 6 2 2" xfId="19907" xr:uid="{00000000-0005-0000-0000-000021000000}"/>
    <cellStyle name="Calc cel 5 2 4 6 3" xfId="12203" xr:uid="{00000000-0005-0000-0000-000021000000}"/>
    <cellStyle name="Calc cel 5 2 4 7" xfId="6494" xr:uid="{00000000-0005-0000-0000-000021000000}"/>
    <cellStyle name="Calc cel 5 2 4 7 2" xfId="15202" xr:uid="{00000000-0005-0000-0000-000021000000}"/>
    <cellStyle name="Calc cel 5 2 4 7 2 2" xfId="17039" xr:uid="{00000000-0005-0000-0000-000021000000}"/>
    <cellStyle name="Calc cel 5 2 4 7 3" xfId="11849" xr:uid="{00000000-0005-0000-0000-000021000000}"/>
    <cellStyle name="Calc cel 5 2 4 8" xfId="5238" xr:uid="{00000000-0005-0000-0000-000021000000}"/>
    <cellStyle name="Calc cel 5 2 4 8 2" xfId="15866" xr:uid="{00000000-0005-0000-0000-000021000000}"/>
    <cellStyle name="Calc cel 5 2 4 9" xfId="10682" xr:uid="{00000000-0005-0000-0000-000021000000}"/>
    <cellStyle name="Calc cel 5 2 5" xfId="659" xr:uid="{00000000-0005-0000-0000-000021000000}"/>
    <cellStyle name="Calc cel 5 2 5 2" xfId="1897" xr:uid="{00000000-0005-0000-0000-000021000000}"/>
    <cellStyle name="Calc cel 5 2 5 2 2" xfId="3136" xr:uid="{00000000-0005-0000-0000-000021000000}"/>
    <cellStyle name="Calc cel 5 2 5 2 2 2" xfId="8706" xr:uid="{00000000-0005-0000-0000-000021000000}"/>
    <cellStyle name="Calc cel 5 2 5 2 2 2 2" xfId="19251" xr:uid="{00000000-0005-0000-0000-000021000000}"/>
    <cellStyle name="Calc cel 5 2 5 2 2 3" xfId="10854" xr:uid="{00000000-0005-0000-0000-000021000000}"/>
    <cellStyle name="Calc cel 5 2 5 2 3" xfId="4548" xr:uid="{00000000-0005-0000-0000-000021000000}"/>
    <cellStyle name="Calc cel 5 2 5 2 3 2" xfId="10048" xr:uid="{00000000-0005-0000-0000-000021000000}"/>
    <cellStyle name="Calc cel 5 2 5 2 3 2 2" xfId="20603" xr:uid="{00000000-0005-0000-0000-000021000000}"/>
    <cellStyle name="Calc cel 5 2 5 2 3 3" xfId="10797" xr:uid="{00000000-0005-0000-0000-000021000000}"/>
    <cellStyle name="Calc cel 5 2 5 2 4" xfId="7475" xr:uid="{00000000-0005-0000-0000-000021000000}"/>
    <cellStyle name="Calc cel 5 2 5 2 4 2" xfId="18020" xr:uid="{00000000-0005-0000-0000-000021000000}"/>
    <cellStyle name="Calc cel 5 2 5 2 5" xfId="5932" xr:uid="{00000000-0005-0000-0000-000021000000}"/>
    <cellStyle name="Calc cel 5 2 5 2 5 2" xfId="16454" xr:uid="{00000000-0005-0000-0000-000021000000}"/>
    <cellStyle name="Calc cel 5 2 5 2 6" xfId="14097" xr:uid="{00000000-0005-0000-0000-000021000000}"/>
    <cellStyle name="Calc cel 5 2 5 3" xfId="1581" xr:uid="{00000000-0005-0000-0000-000021000000}"/>
    <cellStyle name="Calc cel 5 2 5 3 2" xfId="7191" xr:uid="{00000000-0005-0000-0000-000021000000}"/>
    <cellStyle name="Calc cel 5 2 5 3 2 2" xfId="17736" xr:uid="{00000000-0005-0000-0000-000021000000}"/>
    <cellStyle name="Calc cel 5 2 5 3 3" xfId="10491" xr:uid="{00000000-0005-0000-0000-000021000000}"/>
    <cellStyle name="Calc cel 5 2 5 4" xfId="2821" xr:uid="{00000000-0005-0000-0000-000021000000}"/>
    <cellStyle name="Calc cel 5 2 5 4 2" xfId="8391" xr:uid="{00000000-0005-0000-0000-000021000000}"/>
    <cellStyle name="Calc cel 5 2 5 4 2 2" xfId="18936" xr:uid="{00000000-0005-0000-0000-000021000000}"/>
    <cellStyle name="Calc cel 5 2 5 4 3" xfId="15967" xr:uid="{00000000-0005-0000-0000-000021000000}"/>
    <cellStyle name="Calc cel 5 2 5 5" xfId="4235" xr:uid="{00000000-0005-0000-0000-000021000000}"/>
    <cellStyle name="Calc cel 5 2 5 5 2" xfId="9755" xr:uid="{00000000-0005-0000-0000-000021000000}"/>
    <cellStyle name="Calc cel 5 2 5 5 2 2" xfId="20309" xr:uid="{00000000-0005-0000-0000-000021000000}"/>
    <cellStyle name="Calc cel 5 2 5 5 3" xfId="12677" xr:uid="{00000000-0005-0000-0000-000021000000}"/>
    <cellStyle name="Calc cel 5 2 5 6" xfId="6353" xr:uid="{00000000-0005-0000-0000-000021000000}"/>
    <cellStyle name="Calc cel 5 2 5 6 2" xfId="16898" xr:uid="{00000000-0005-0000-0000-000021000000}"/>
    <cellStyle name="Calc cel 5 2 5 7" xfId="5639" xr:uid="{00000000-0005-0000-0000-000021000000}"/>
    <cellStyle name="Calc cel 5 2 5 7 2" xfId="12923" xr:uid="{00000000-0005-0000-0000-000021000000}"/>
    <cellStyle name="Calc cel 5 2 5 8" xfId="14801" xr:uid="{00000000-0005-0000-0000-000021000000}"/>
    <cellStyle name="Calc cel 5 2 6" xfId="1501" xr:uid="{00000000-0005-0000-0000-000021000000}"/>
    <cellStyle name="Calc cel 5 2 6 2" xfId="2741" xr:uid="{00000000-0005-0000-0000-000021000000}"/>
    <cellStyle name="Calc cel 5 2 6 2 2" xfId="8311" xr:uid="{00000000-0005-0000-0000-000021000000}"/>
    <cellStyle name="Calc cel 5 2 6 2 2 2" xfId="18856" xr:uid="{00000000-0005-0000-0000-000021000000}"/>
    <cellStyle name="Calc cel 5 2 6 2 3" xfId="12859" xr:uid="{00000000-0005-0000-0000-000021000000}"/>
    <cellStyle name="Calc cel 5 2 6 3" xfId="4155" xr:uid="{00000000-0005-0000-0000-000021000000}"/>
    <cellStyle name="Calc cel 5 2 6 3 2" xfId="9680" xr:uid="{00000000-0005-0000-0000-000021000000}"/>
    <cellStyle name="Calc cel 5 2 6 3 2 2" xfId="20234" xr:uid="{00000000-0005-0000-0000-000021000000}"/>
    <cellStyle name="Calc cel 5 2 6 3 3" xfId="11237" xr:uid="{00000000-0005-0000-0000-000021000000}"/>
    <cellStyle name="Calc cel 5 2 6 4" xfId="7124" xr:uid="{00000000-0005-0000-0000-000021000000}"/>
    <cellStyle name="Calc cel 5 2 6 4 2" xfId="17669" xr:uid="{00000000-0005-0000-0000-000021000000}"/>
    <cellStyle name="Calc cel 5 2 6 5" xfId="5564" xr:uid="{00000000-0005-0000-0000-000021000000}"/>
    <cellStyle name="Calc cel 5 2 6 5 2" xfId="13170" xr:uid="{00000000-0005-0000-0000-000021000000}"/>
    <cellStyle name="Calc cel 5 2 6 6" xfId="11345" xr:uid="{00000000-0005-0000-0000-000021000000}"/>
    <cellStyle name="Calc cel 5 2 7" xfId="1433" xr:uid="{00000000-0005-0000-0000-000021000000}"/>
    <cellStyle name="Calc cel 5 2 7 2" xfId="2674" xr:uid="{00000000-0005-0000-0000-000021000000}"/>
    <cellStyle name="Calc cel 5 2 7 2 2" xfId="8244" xr:uid="{00000000-0005-0000-0000-000021000000}"/>
    <cellStyle name="Calc cel 5 2 7 2 2 2" xfId="18789" xr:uid="{00000000-0005-0000-0000-000021000000}"/>
    <cellStyle name="Calc cel 5 2 7 2 3" xfId="14433" xr:uid="{00000000-0005-0000-0000-000021000000}"/>
    <cellStyle name="Calc cel 5 2 7 3" xfId="4094" xr:uid="{00000000-0005-0000-0000-000021000000}"/>
    <cellStyle name="Calc cel 5 2 7 3 2" xfId="9625" xr:uid="{00000000-0005-0000-0000-000021000000}"/>
    <cellStyle name="Calc cel 5 2 7 3 2 2" xfId="20178" xr:uid="{00000000-0005-0000-0000-000021000000}"/>
    <cellStyle name="Calc cel 5 2 7 3 3" xfId="14482" xr:uid="{00000000-0005-0000-0000-000021000000}"/>
    <cellStyle name="Calc cel 5 2 7 4" xfId="7066" xr:uid="{00000000-0005-0000-0000-000021000000}"/>
    <cellStyle name="Calc cel 5 2 7 4 2" xfId="17611" xr:uid="{00000000-0005-0000-0000-000021000000}"/>
    <cellStyle name="Calc cel 5 2 7 5" xfId="5509" xr:uid="{00000000-0005-0000-0000-000021000000}"/>
    <cellStyle name="Calc cel 5 2 7 5 2" xfId="13724" xr:uid="{00000000-0005-0000-0000-000021000000}"/>
    <cellStyle name="Calc cel 5 2 7 6" xfId="14506" xr:uid="{00000000-0005-0000-0000-000021000000}"/>
    <cellStyle name="Calc cel 5 2 8" xfId="1392" xr:uid="{00000000-0005-0000-0000-000021000000}"/>
    <cellStyle name="Calc cel 5 2 8 2" xfId="2633" xr:uid="{00000000-0005-0000-0000-000021000000}"/>
    <cellStyle name="Calc cel 5 2 8 2 2" xfId="8203" xr:uid="{00000000-0005-0000-0000-000021000000}"/>
    <cellStyle name="Calc cel 5 2 8 2 2 2" xfId="18748" xr:uid="{00000000-0005-0000-0000-000021000000}"/>
    <cellStyle name="Calc cel 5 2 8 2 3" xfId="12232" xr:uid="{00000000-0005-0000-0000-000021000000}"/>
    <cellStyle name="Calc cel 5 2 8 3" xfId="4053" xr:uid="{00000000-0005-0000-0000-000021000000}"/>
    <cellStyle name="Calc cel 5 2 8 3 2" xfId="9586" xr:uid="{00000000-0005-0000-0000-000021000000}"/>
    <cellStyle name="Calc cel 5 2 8 3 2 2" xfId="20139" xr:uid="{00000000-0005-0000-0000-000021000000}"/>
    <cellStyle name="Calc cel 5 2 8 3 3" xfId="13618" xr:uid="{00000000-0005-0000-0000-000021000000}"/>
    <cellStyle name="Calc cel 5 2 8 4" xfId="7027" xr:uid="{00000000-0005-0000-0000-000021000000}"/>
    <cellStyle name="Calc cel 5 2 8 4 2" xfId="17572" xr:uid="{00000000-0005-0000-0000-000021000000}"/>
    <cellStyle name="Calc cel 5 2 8 5" xfId="5470" xr:uid="{00000000-0005-0000-0000-000021000000}"/>
    <cellStyle name="Calc cel 5 2 8 5 2" xfId="10677" xr:uid="{00000000-0005-0000-0000-000021000000}"/>
    <cellStyle name="Calc cel 5 2 8 6" xfId="14702" xr:uid="{00000000-0005-0000-0000-000021000000}"/>
    <cellStyle name="Calc cel 5 2 9" xfId="960" xr:uid="{00000000-0005-0000-0000-000021000000}"/>
    <cellStyle name="Calc cel 5 2 9 2" xfId="3628" xr:uid="{00000000-0005-0000-0000-000021000000}"/>
    <cellStyle name="Calc cel 5 2 9 2 2" xfId="9188" xr:uid="{00000000-0005-0000-0000-000021000000}"/>
    <cellStyle name="Calc cel 5 2 9 2 2 2" xfId="19736" xr:uid="{00000000-0005-0000-0000-000021000000}"/>
    <cellStyle name="Calc cel 5 2 9 2 3" xfId="16049" xr:uid="{00000000-0005-0000-0000-000021000000}"/>
    <cellStyle name="Calc cel 5 2 9 3" xfId="6620" xr:uid="{00000000-0005-0000-0000-000021000000}"/>
    <cellStyle name="Calc cel 5 2 9 3 2" xfId="17165" xr:uid="{00000000-0005-0000-0000-000021000000}"/>
    <cellStyle name="Calc cel 5 2 9 4" xfId="5072" xr:uid="{00000000-0005-0000-0000-000021000000}"/>
    <cellStyle name="Calc cel 5 2 9 4 2" xfId="10487" xr:uid="{00000000-0005-0000-0000-000021000000}"/>
    <cellStyle name="Calc cel 5 2 9 5" xfId="11673" xr:uid="{00000000-0005-0000-0000-000021000000}"/>
    <cellStyle name="Calc cel 5 3" xfId="351" xr:uid="{00000000-0005-0000-0000-000021000000}"/>
    <cellStyle name="Calc cel 5 3 2" xfId="1842" xr:uid="{00000000-0005-0000-0000-000021000000}"/>
    <cellStyle name="Calc cel 5 3 2 2" xfId="3081" xr:uid="{00000000-0005-0000-0000-000021000000}"/>
    <cellStyle name="Calc cel 5 3 2 2 2" xfId="4493" xr:uid="{00000000-0005-0000-0000-000021000000}"/>
    <cellStyle name="Calc cel 5 3 2 2 2 2" xfId="9996" xr:uid="{00000000-0005-0000-0000-000021000000}"/>
    <cellStyle name="Calc cel 5 3 2 2 2 2 2" xfId="20552" xr:uid="{00000000-0005-0000-0000-000021000000}"/>
    <cellStyle name="Calc cel 5 3 2 2 2 3" xfId="14730" xr:uid="{00000000-0005-0000-0000-000021000000}"/>
    <cellStyle name="Calc cel 5 3 2 2 3" xfId="8651" xr:uid="{00000000-0005-0000-0000-000021000000}"/>
    <cellStyle name="Calc cel 5 3 2 2 3 2" xfId="19196" xr:uid="{00000000-0005-0000-0000-000021000000}"/>
    <cellStyle name="Calc cel 5 3 2 2 4" xfId="5880" xr:uid="{00000000-0005-0000-0000-000021000000}"/>
    <cellStyle name="Calc cel 5 3 2 2 4 2" xfId="16403" xr:uid="{00000000-0005-0000-0000-000021000000}"/>
    <cellStyle name="Calc cel 5 3 2 2 5" xfId="14182" xr:uid="{00000000-0005-0000-0000-000021000000}"/>
    <cellStyle name="Calc cel 5 3 2 3" xfId="3527" xr:uid="{00000000-0005-0000-0000-000021000000}"/>
    <cellStyle name="Calc cel 5 3 2 3 2" xfId="9091" xr:uid="{00000000-0005-0000-0000-000021000000}"/>
    <cellStyle name="Calc cel 5 3 2 3 2 2" xfId="19637" xr:uid="{00000000-0005-0000-0000-000021000000}"/>
    <cellStyle name="Calc cel 5 3 2 3 3" xfId="12132" xr:uid="{00000000-0005-0000-0000-000021000000}"/>
    <cellStyle name="Calc cel 5 3 2 4" xfId="4974" xr:uid="{00000000-0005-0000-0000-000021000000}"/>
    <cellStyle name="Calc cel 5 3 2 4 2" xfId="14546" xr:uid="{00000000-0005-0000-0000-000021000000}"/>
    <cellStyle name="Calc cel 5 3 2 5" xfId="11677" xr:uid="{00000000-0005-0000-0000-000021000000}"/>
    <cellStyle name="Calc cel 5 3 3" xfId="1458" xr:uid="{00000000-0005-0000-0000-000021000000}"/>
    <cellStyle name="Calc cel 5 3 3 2" xfId="2699" xr:uid="{00000000-0005-0000-0000-000021000000}"/>
    <cellStyle name="Calc cel 5 3 3 2 2" xfId="8269" xr:uid="{00000000-0005-0000-0000-000021000000}"/>
    <cellStyle name="Calc cel 5 3 3 2 2 2" xfId="18814" xr:uid="{00000000-0005-0000-0000-000021000000}"/>
    <cellStyle name="Calc cel 5 3 3 2 3" xfId="14668" xr:uid="{00000000-0005-0000-0000-000021000000}"/>
    <cellStyle name="Calc cel 5 3 3 3" xfId="4116" xr:uid="{00000000-0005-0000-0000-000021000000}"/>
    <cellStyle name="Calc cel 5 3 3 3 2" xfId="9646" xr:uid="{00000000-0005-0000-0000-000021000000}"/>
    <cellStyle name="Calc cel 5 3 3 3 2 2" xfId="20199" xr:uid="{00000000-0005-0000-0000-000021000000}"/>
    <cellStyle name="Calc cel 5 3 3 3 3" xfId="12595" xr:uid="{00000000-0005-0000-0000-000021000000}"/>
    <cellStyle name="Calc cel 5 3 3 4" xfId="7088" xr:uid="{00000000-0005-0000-0000-000021000000}"/>
    <cellStyle name="Calc cel 5 3 3 4 2" xfId="17633" xr:uid="{00000000-0005-0000-0000-000021000000}"/>
    <cellStyle name="Calc cel 5 3 3 5" xfId="5530" xr:uid="{00000000-0005-0000-0000-000021000000}"/>
    <cellStyle name="Calc cel 5 3 3 5 2" xfId="13281" xr:uid="{00000000-0005-0000-0000-000021000000}"/>
    <cellStyle name="Calc cel 5 3 3 6" xfId="15587" xr:uid="{00000000-0005-0000-0000-000021000000}"/>
    <cellStyle name="Calc cel 5 3 4" xfId="861" xr:uid="{00000000-0005-0000-0000-000021000000}"/>
    <cellStyle name="Calc cel 5 3 4 2" xfId="3339" xr:uid="{00000000-0005-0000-0000-000021000000}"/>
    <cellStyle name="Calc cel 5 3 4 2 2" xfId="8908" xr:uid="{00000000-0005-0000-0000-000021000000}"/>
    <cellStyle name="Calc cel 5 3 4 2 2 2" xfId="19453" xr:uid="{00000000-0005-0000-0000-000021000000}"/>
    <cellStyle name="Calc cel 5 3 4 2 3" xfId="12115" xr:uid="{00000000-0005-0000-0000-000021000000}"/>
    <cellStyle name="Calc cel 5 3 4 3" xfId="6521" xr:uid="{00000000-0005-0000-0000-000021000000}"/>
    <cellStyle name="Calc cel 5 3 4 3 2" xfId="17066" xr:uid="{00000000-0005-0000-0000-000021000000}"/>
    <cellStyle name="Calc cel 5 3 4 4" xfId="4773" xr:uid="{00000000-0005-0000-0000-000021000000}"/>
    <cellStyle name="Calc cel 5 3 4 4 2" xfId="15651" xr:uid="{00000000-0005-0000-0000-000021000000}"/>
    <cellStyle name="Calc cel 5 3 4 5" xfId="11263" xr:uid="{00000000-0005-0000-0000-000021000000}"/>
    <cellStyle name="Calc cel 5 3 5" xfId="2105" xr:uid="{00000000-0005-0000-0000-000021000000}"/>
    <cellStyle name="Calc cel 5 3 5 2" xfId="7675" xr:uid="{00000000-0005-0000-0000-000021000000}"/>
    <cellStyle name="Calc cel 5 3 5 2 2" xfId="18220" xr:uid="{00000000-0005-0000-0000-000021000000}"/>
    <cellStyle name="Calc cel 5 3 5 3" xfId="11923" xr:uid="{00000000-0005-0000-0000-000021000000}"/>
    <cellStyle name="Calc cel 5 3 6" xfId="3441" xr:uid="{00000000-0005-0000-0000-000021000000}"/>
    <cellStyle name="Calc cel 5 3 6 2" xfId="9005" xr:uid="{00000000-0005-0000-0000-000021000000}"/>
    <cellStyle name="Calc cel 5 3 6 2 2" xfId="19551" xr:uid="{00000000-0005-0000-0000-000021000000}"/>
    <cellStyle name="Calc cel 5 3 6 3" xfId="13555" xr:uid="{00000000-0005-0000-0000-000021000000}"/>
    <cellStyle name="Calc cel 5 3 7" xfId="4881" xr:uid="{00000000-0005-0000-0000-000021000000}"/>
    <cellStyle name="Calc cel 5 3 7 2" xfId="10740" xr:uid="{00000000-0005-0000-0000-000021000000}"/>
    <cellStyle name="Calc cel 5 3 8" xfId="14868" xr:uid="{00000000-0005-0000-0000-000021000000}"/>
    <cellStyle name="Calc cel 5 3 8 2" xfId="13720" xr:uid="{00000000-0005-0000-0000-000021000000}"/>
    <cellStyle name="Calc cel 5 3 9" xfId="10376" xr:uid="{00000000-0005-0000-0000-000021000000}"/>
    <cellStyle name="Calc cel 5 4" xfId="1850" xr:uid="{00000000-0005-0000-0000-000021000000}"/>
    <cellStyle name="Calc cel 5 4 2" xfId="3089" xr:uid="{00000000-0005-0000-0000-000021000000}"/>
    <cellStyle name="Calc cel 5 4 2 2" xfId="4501" xr:uid="{00000000-0005-0000-0000-000021000000}"/>
    <cellStyle name="Calc cel 5 4 2 2 2" xfId="10004" xr:uid="{00000000-0005-0000-0000-000021000000}"/>
    <cellStyle name="Calc cel 5 4 2 2 2 2" xfId="20560" xr:uid="{00000000-0005-0000-0000-000021000000}"/>
    <cellStyle name="Calc cel 5 4 2 2 3" xfId="11435" xr:uid="{00000000-0005-0000-0000-000021000000}"/>
    <cellStyle name="Calc cel 5 4 2 3" xfId="8659" xr:uid="{00000000-0005-0000-0000-000021000000}"/>
    <cellStyle name="Calc cel 5 4 2 3 2" xfId="19204" xr:uid="{00000000-0005-0000-0000-000021000000}"/>
    <cellStyle name="Calc cel 5 4 2 4" xfId="5888" xr:uid="{00000000-0005-0000-0000-000021000000}"/>
    <cellStyle name="Calc cel 5 4 2 4 2" xfId="16411" xr:uid="{00000000-0005-0000-0000-000021000000}"/>
    <cellStyle name="Calc cel 5 4 2 5" xfId="13493" xr:uid="{00000000-0005-0000-0000-000021000000}"/>
    <cellStyle name="Calc cel 5 4 3" xfId="3368" xr:uid="{00000000-0005-0000-0000-000021000000}"/>
    <cellStyle name="Calc cel 5 4 3 2" xfId="8936" xr:uid="{00000000-0005-0000-0000-000021000000}"/>
    <cellStyle name="Calc cel 5 4 3 2 2" xfId="19480" xr:uid="{00000000-0005-0000-0000-000021000000}"/>
    <cellStyle name="Calc cel 5 4 3 3" xfId="12711" xr:uid="{00000000-0005-0000-0000-000021000000}"/>
    <cellStyle name="Calc cel 5 4 4" xfId="7439" xr:uid="{00000000-0005-0000-0000-000021000000}"/>
    <cellStyle name="Calc cel 5 4 4 2" xfId="17984" xr:uid="{00000000-0005-0000-0000-000021000000}"/>
    <cellStyle name="Calc cel 5 4 5" xfId="4801" xr:uid="{00000000-0005-0000-0000-000021000000}"/>
    <cellStyle name="Calc cel 5 4 5 2" xfId="12670" xr:uid="{00000000-0005-0000-0000-000021000000}"/>
    <cellStyle name="Calc cel 5 4 6" xfId="10362" xr:uid="{00000000-0005-0000-0000-000021000000}"/>
    <cellStyle name="Calc cel 5 5" xfId="1449" xr:uid="{00000000-0005-0000-0000-000021000000}"/>
    <cellStyle name="Calc cel 5 5 2" xfId="2690" xr:uid="{00000000-0005-0000-0000-000021000000}"/>
    <cellStyle name="Calc cel 5 5 2 2" xfId="8260" xr:uid="{00000000-0005-0000-0000-000021000000}"/>
    <cellStyle name="Calc cel 5 5 2 2 2" xfId="18805" xr:uid="{00000000-0005-0000-0000-000021000000}"/>
    <cellStyle name="Calc cel 5 5 2 3" xfId="11791" xr:uid="{00000000-0005-0000-0000-000021000000}"/>
    <cellStyle name="Calc cel 5 5 3" xfId="349" xr:uid="{00000000-0005-0000-0000-000021000000}"/>
    <cellStyle name="Calc cel 5 5 3 2" xfId="6144" xr:uid="{00000000-0005-0000-0000-000021000000}"/>
    <cellStyle name="Calc cel 5 5 3 2 2" xfId="16687" xr:uid="{00000000-0005-0000-0000-000021000000}"/>
    <cellStyle name="Calc cel 5 5 3 3" xfId="11893" xr:uid="{00000000-0005-0000-0000-000021000000}"/>
    <cellStyle name="Calc cel 5 5 4" xfId="7080" xr:uid="{00000000-0005-0000-0000-000021000000}"/>
    <cellStyle name="Calc cel 5 5 4 2" xfId="17625" xr:uid="{00000000-0005-0000-0000-000021000000}"/>
    <cellStyle name="Calc cel 5 5 5" xfId="4758" xr:uid="{00000000-0005-0000-0000-000021000000}"/>
    <cellStyle name="Calc cel 5 5 5 2" xfId="14572" xr:uid="{00000000-0005-0000-0000-000021000000}"/>
    <cellStyle name="Calc cel 5 5 6" xfId="16025" xr:uid="{00000000-0005-0000-0000-000021000000}"/>
    <cellStyle name="Calc cel 5 6" xfId="1272" xr:uid="{00000000-0005-0000-0000-000021000000}"/>
    <cellStyle name="Calc cel 5 6 2" xfId="2513" xr:uid="{00000000-0005-0000-0000-000021000000}"/>
    <cellStyle name="Calc cel 5 6 2 2" xfId="8083" xr:uid="{00000000-0005-0000-0000-000021000000}"/>
    <cellStyle name="Calc cel 5 6 2 2 2" xfId="18628" xr:uid="{00000000-0005-0000-0000-000021000000}"/>
    <cellStyle name="Calc cel 5 6 2 3" xfId="10608" xr:uid="{00000000-0005-0000-0000-000021000000}"/>
    <cellStyle name="Calc cel 5 6 3" xfId="3934" xr:uid="{00000000-0005-0000-0000-000021000000}"/>
    <cellStyle name="Calc cel 5 6 3 2" xfId="9478" xr:uid="{00000000-0005-0000-0000-000021000000}"/>
    <cellStyle name="Calc cel 5 6 3 2 2" xfId="20031" xr:uid="{00000000-0005-0000-0000-000021000000}"/>
    <cellStyle name="Calc cel 5 6 3 3" xfId="15840" xr:uid="{00000000-0005-0000-0000-000021000000}"/>
    <cellStyle name="Calc cel 5 6 4" xfId="6919" xr:uid="{00000000-0005-0000-0000-000021000000}"/>
    <cellStyle name="Calc cel 5 6 4 2" xfId="17464" xr:uid="{00000000-0005-0000-0000-000021000000}"/>
    <cellStyle name="Calc cel 5 6 5" xfId="5362" xr:uid="{00000000-0005-0000-0000-000021000000}"/>
    <cellStyle name="Calc cel 5 6 5 2" xfId="13209" xr:uid="{00000000-0005-0000-0000-000021000000}"/>
    <cellStyle name="Calc cel 5 6 6" xfId="14612" xr:uid="{00000000-0005-0000-0000-000021000000}"/>
    <cellStyle name="Calc cel 5 7" xfId="864" xr:uid="{00000000-0005-0000-0000-000021000000}"/>
    <cellStyle name="Calc cel 5 7 2" xfId="6524" xr:uid="{00000000-0005-0000-0000-000021000000}"/>
    <cellStyle name="Calc cel 5 7 2 2" xfId="17069" xr:uid="{00000000-0005-0000-0000-000021000000}"/>
    <cellStyle name="Calc cel 5 7 3" xfId="15774" xr:uid="{00000000-0005-0000-0000-000021000000}"/>
    <cellStyle name="Calc cel 5 8" xfId="2108" xr:uid="{00000000-0005-0000-0000-000021000000}"/>
    <cellStyle name="Calc cel 5 8 2" xfId="7678" xr:uid="{00000000-0005-0000-0000-000021000000}"/>
    <cellStyle name="Calc cel 5 8 2 2" xfId="18223" xr:uid="{00000000-0005-0000-0000-000021000000}"/>
    <cellStyle name="Calc cel 5 8 3" xfId="11287" xr:uid="{00000000-0005-0000-0000-000021000000}"/>
    <cellStyle name="Calc cel 5 9" xfId="410" xr:uid="{00000000-0005-0000-0000-000021000000}"/>
    <cellStyle name="Calc cel 5 9 2" xfId="14956" xr:uid="{00000000-0005-0000-0000-000021000000}"/>
    <cellStyle name="Calc cel 5 9 2 2" xfId="16703" xr:uid="{00000000-0005-0000-0000-000021000000}"/>
    <cellStyle name="Calc cel 5 9 3" xfId="10658" xr:uid="{00000000-0005-0000-0000-000021000000}"/>
    <cellStyle name="Calc cel 5 9 4" xfId="16010" xr:uid="{00000000-0005-0000-0000-000021000000}"/>
    <cellStyle name="Calc cel 6" xfId="340" xr:uid="{00000000-0005-0000-0000-000005000000}"/>
    <cellStyle name="Calc cel 6 2" xfId="14951" xr:uid="{00000000-0005-0000-0000-000005000000}"/>
    <cellStyle name="Calc cel 6 3" xfId="16684" xr:uid="{00000000-0005-0000-0000-000005000000}"/>
    <cellStyle name="Calc cel 7" xfId="6112" xr:uid="{00000000-0005-0000-0000-000005000000}"/>
    <cellStyle name="Calc cel 7 2" xfId="14906" xr:uid="{00000000-0005-0000-0000-000005000000}"/>
    <cellStyle name="Calc cel 7 3" xfId="16634" xr:uid="{00000000-0005-0000-0000-000005000000}"/>
    <cellStyle name="Calc cel 8" xfId="14816" xr:uid="{00000000-0005-0000-0000-000005000000}"/>
    <cellStyle name="Calc cel 8 2" xfId="14253" xr:uid="{00000000-0005-0000-0000-000005000000}"/>
    <cellStyle name="Calculation" xfId="179" builtinId="22" customBuiltin="1"/>
    <cellStyle name="Check Cell" xfId="181" builtinId="23" customBuiltin="1"/>
    <cellStyle name="Comma" xfId="173" builtinId="3"/>
    <cellStyle name="Comma 2" xfId="13" xr:uid="{00000000-0005-0000-0000-000008000000}"/>
    <cellStyle name="Comma 3" xfId="157" xr:uid="{00000000-0005-0000-0000-000009000000}"/>
    <cellStyle name="Comma 4" xfId="229" xr:uid="{00000000-0005-0000-0000-00002B000000}"/>
    <cellStyle name="Comma 5" xfId="374" xr:uid="{00000000-0005-0000-0000-000030010000}"/>
    <cellStyle name="Comma 5 2" xfId="6145" xr:uid="{00000000-0005-0000-0000-000030010000}"/>
    <cellStyle name="Comma 5 2 2" xfId="14953" xr:uid="{00000000-0005-0000-0000-000030010000}"/>
    <cellStyle name="Comma 5 3" xfId="4903" xr:uid="{00000000-0005-0000-0000-000030010000}"/>
    <cellStyle name="Comma 5 4" xfId="10507" xr:uid="{00000000-0005-0000-0000-000061010000}"/>
    <cellStyle name="Comma 6" xfId="3353" xr:uid="{00000000-0005-0000-0000-00003F010000}"/>
    <cellStyle name="Comma 6 2" xfId="8922" xr:uid="{00000000-0005-0000-0000-00003F010000}"/>
    <cellStyle name="Comma 6 2 2" xfId="16134" xr:uid="{00000000-0005-0000-0000-00003F010000}"/>
    <cellStyle name="Comma 6 3" xfId="4787" xr:uid="{00000000-0005-0000-0000-00003F010000}"/>
    <cellStyle name="Comma 6 4" xfId="13633" xr:uid="{00000000-0005-0000-0000-00003F010000}"/>
    <cellStyle name="Comma 7" xfId="4737" xr:uid="{00000000-0005-0000-0000-00008E120000}"/>
    <cellStyle name="Comma 7 2" xfId="14815" xr:uid="{00000000-0005-0000-0000-000047130000}"/>
    <cellStyle name="Cover" xfId="14" xr:uid="{00000000-0005-0000-0000-00000A000000}"/>
    <cellStyle name="Currency 0,0" xfId="15" xr:uid="{00000000-0005-0000-0000-00000B000000}"/>
    <cellStyle name="Dezimal [0]_Input" xfId="16" xr:uid="{00000000-0005-0000-0000-00000C000000}"/>
    <cellStyle name="Dezimal_Input" xfId="17" xr:uid="{00000000-0005-0000-0000-00000D000000}"/>
    <cellStyle name="Euro" xfId="18" xr:uid="{00000000-0005-0000-0000-00000E000000}"/>
    <cellStyle name="Even" xfId="10231" xr:uid="{00000000-0005-0000-0000-000003000000}"/>
    <cellStyle name="Even 2" xfId="10235" xr:uid="{1A1FE0E6-3023-4009-96A8-C869C1363816}"/>
    <cellStyle name="Even 3" xfId="10005" xr:uid="{00000000-0005-0000-0000-000003000000}"/>
    <cellStyle name="Even 3 2" xfId="14904" xr:uid="{00000000-0005-0000-0000-000003000000}"/>
    <cellStyle name="Explanatory Text" xfId="184" builtinId="53" customBuiltin="1"/>
    <cellStyle name="Good" xfId="175" builtinId="26" customBuiltin="1"/>
    <cellStyle name="Header" xfId="10230" xr:uid="{00000000-0005-0000-0000-000002000000}"/>
    <cellStyle name="Header 2" xfId="10234" xr:uid="{247B7B3A-6C3E-47AA-81F8-494DF7B68CA9}"/>
    <cellStyle name="Header 3" xfId="5889" xr:uid="{00000000-0005-0000-0000-000002000000}"/>
    <cellStyle name="Header 3 2" xfId="16192" xr:uid="{00000000-0005-0000-0000-000002000000}"/>
    <cellStyle name="Heading 1 2" xfId="153" xr:uid="{00000000-0005-0000-0000-000010000000}"/>
    <cellStyle name="Heading 1 3" xfId="226" xr:uid="{00000000-0005-0000-0000-000035000000}"/>
    <cellStyle name="Heading 1 4" xfId="237" xr:uid="{00000000-0005-0000-0000-000036000000}"/>
    <cellStyle name="Heading 2" xfId="174" builtinId="17" customBuiltin="1"/>
    <cellStyle name="Heading 2 2" xfId="161" xr:uid="{00000000-0005-0000-0000-000011000000}"/>
    <cellStyle name="Heading 3 2" xfId="154" xr:uid="{00000000-0005-0000-0000-000013000000}"/>
    <cellStyle name="Heading 3 2 2" xfId="20783" xr:uid="{DF649FF3-C6A8-4259-8A7D-235942C4B272}"/>
    <cellStyle name="Heading 3 3" xfId="227" xr:uid="{00000000-0005-0000-0000-00003B000000}"/>
    <cellStyle name="Heading 3 4" xfId="238" xr:uid="{00000000-0005-0000-0000-00003C000000}"/>
    <cellStyle name="Heading 4" xfId="1" builtinId="19"/>
    <cellStyle name="Heading 4 2" xfId="155" xr:uid="{00000000-0005-0000-0000-000015000000}"/>
    <cellStyle name="Heading 4 3" xfId="228" xr:uid="{00000000-0005-0000-0000-00003F000000}"/>
    <cellStyle name="Heading 4 4" xfId="239" xr:uid="{00000000-0005-0000-0000-000040000000}"/>
    <cellStyle name="Headline" xfId="243" xr:uid="{00000000-0005-0000-0000-000041000000}"/>
    <cellStyle name="Hyperlink" xfId="148" builtinId="8"/>
    <cellStyle name="Hyperlink 2" xfId="19" xr:uid="{00000000-0005-0000-0000-000017000000}"/>
    <cellStyle name="Hyperlink 2 2" xfId="244" xr:uid="{00000000-0005-0000-0000-000044000000}"/>
    <cellStyle name="Hyperlink 3" xfId="171" xr:uid="{00000000-0005-0000-0000-000018000000}"/>
    <cellStyle name="HyperLink 4" xfId="10229" xr:uid="{00000000-0005-0000-0000-000001000000}"/>
    <cellStyle name="HyperLink 5" xfId="10242" xr:uid="{00000000-0005-0000-0000-000001000000}"/>
    <cellStyle name="HyperLink 6" xfId="10243" xr:uid="{00000000-0005-0000-0000-000001000000}"/>
    <cellStyle name="HyperLink 7" xfId="10244" xr:uid="{00000000-0005-0000-0000-000001000000}"/>
    <cellStyle name="HyperLink 8" xfId="5015" xr:uid="{00000000-0005-0000-0000-000001000000}"/>
    <cellStyle name="HyperLink 8 2" xfId="10247" xr:uid="{00000000-0005-0000-0000-000001000000}"/>
    <cellStyle name="Input" xfId="177" builtinId="20" customBuiltin="1"/>
    <cellStyle name="Input cel" xfId="20" xr:uid="{00000000-0005-0000-0000-000019000000}"/>
    <cellStyle name="Input cel 2" xfId="21" xr:uid="{00000000-0005-0000-0000-00001A000000}"/>
    <cellStyle name="Input cel 2 2" xfId="270" xr:uid="{00000000-0005-0000-0000-000049000000}"/>
    <cellStyle name="Input cel 2 2 10" xfId="432" xr:uid="{00000000-0005-0000-0000-000049000000}"/>
    <cellStyle name="Input cel 2 2 10 2" xfId="6178" xr:uid="{00000000-0005-0000-0000-000049000000}"/>
    <cellStyle name="Input cel 2 2 10 2 2" xfId="16723" xr:uid="{00000000-0005-0000-0000-000049000000}"/>
    <cellStyle name="Input cel 2 2 10 3" xfId="12125" xr:uid="{00000000-0005-0000-0000-000049000000}"/>
    <cellStyle name="Input cel 2 2 11" xfId="402" xr:uid="{00000000-0005-0000-0000-000049000000}"/>
    <cellStyle name="Input cel 2 2 11 2" xfId="6151" xr:uid="{00000000-0005-0000-0000-000049000000}"/>
    <cellStyle name="Input cel 2 2 11 2 2" xfId="16695" xr:uid="{00000000-0005-0000-0000-000049000000}"/>
    <cellStyle name="Input cel 2 2 11 3" xfId="11066" xr:uid="{00000000-0005-0000-0000-000049000000}"/>
    <cellStyle name="Input cel 2 2 12" xfId="4749" xr:uid="{00000000-0005-0000-0000-000049000000}"/>
    <cellStyle name="Input cel 2 2 12 2" xfId="14970" xr:uid="{00000000-0005-0000-0000-000049000000}"/>
    <cellStyle name="Input cel 2 2 13" xfId="10498" xr:uid="{00000000-0005-0000-0000-000049000000}"/>
    <cellStyle name="Input cel 2 2 2" xfId="318" xr:uid="{00000000-0005-0000-0000-000049000000}"/>
    <cellStyle name="Input cel 2 2 2 10" xfId="489" xr:uid="{00000000-0005-0000-0000-000049000000}"/>
    <cellStyle name="Input cel 2 2 2 10 2" xfId="6227" xr:uid="{00000000-0005-0000-0000-000049000000}"/>
    <cellStyle name="Input cel 2 2 2 10 2 2" xfId="16773" xr:uid="{00000000-0005-0000-0000-000049000000}"/>
    <cellStyle name="Input cel 2 2 2 10 3" xfId="14012" xr:uid="{00000000-0005-0000-0000-000049000000}"/>
    <cellStyle name="Input cel 2 2 2 11" xfId="3426" xr:uid="{00000000-0005-0000-0000-000049000000}"/>
    <cellStyle name="Input cel 2 2 2 11 2" xfId="8991" xr:uid="{00000000-0005-0000-0000-000049000000}"/>
    <cellStyle name="Input cel 2 2 2 11 2 2" xfId="19537" xr:uid="{00000000-0005-0000-0000-000049000000}"/>
    <cellStyle name="Input cel 2 2 2 12" xfId="4861" xr:uid="{00000000-0005-0000-0000-000049000000}"/>
    <cellStyle name="Input cel 2 2 2 12 2" xfId="13544" xr:uid="{00000000-0005-0000-0000-000049000000}"/>
    <cellStyle name="Input cel 2 2 2 13" xfId="11826" xr:uid="{00000000-0005-0000-0000-000049000000}"/>
    <cellStyle name="Input cel 2 2 2 2" xfId="543" xr:uid="{00000000-0005-0000-0000-000049000000}"/>
    <cellStyle name="Input cel 2 2 2 2 10" xfId="11305" xr:uid="{00000000-0005-0000-0000-000049000000}"/>
    <cellStyle name="Input cel 2 2 2 2 2" xfId="640" xr:uid="{00000000-0005-0000-0000-000049000000}"/>
    <cellStyle name="Input cel 2 2 2 2 2 2" xfId="1881" xr:uid="{00000000-0005-0000-0000-000049000000}"/>
    <cellStyle name="Input cel 2 2 2 2 2 2 2" xfId="3120" xr:uid="{00000000-0005-0000-0000-000049000000}"/>
    <cellStyle name="Input cel 2 2 2 2 2 2 2 2" xfId="8690" xr:uid="{00000000-0005-0000-0000-000049000000}"/>
    <cellStyle name="Input cel 2 2 2 2 2 2 2 2 2" xfId="19235" xr:uid="{00000000-0005-0000-0000-000049000000}"/>
    <cellStyle name="Input cel 2 2 2 2 2 2 2 3" xfId="14297" xr:uid="{00000000-0005-0000-0000-000049000000}"/>
    <cellStyle name="Input cel 2 2 2 2 2 2 3" xfId="4532" xr:uid="{00000000-0005-0000-0000-000049000000}"/>
    <cellStyle name="Input cel 2 2 2 2 2 2 3 2" xfId="10034" xr:uid="{00000000-0005-0000-0000-000049000000}"/>
    <cellStyle name="Input cel 2 2 2 2 2 2 3 2 2" xfId="20589" xr:uid="{00000000-0005-0000-0000-000049000000}"/>
    <cellStyle name="Input cel 2 2 2 2 2 2 3 3" xfId="14240" xr:uid="{00000000-0005-0000-0000-000049000000}"/>
    <cellStyle name="Input cel 2 2 2 2 2 2 4" xfId="7461" xr:uid="{00000000-0005-0000-0000-000049000000}"/>
    <cellStyle name="Input cel 2 2 2 2 2 2 4 2" xfId="18006" xr:uid="{00000000-0005-0000-0000-000049000000}"/>
    <cellStyle name="Input cel 2 2 2 2 2 2 5" xfId="5918" xr:uid="{00000000-0005-0000-0000-000049000000}"/>
    <cellStyle name="Input cel 2 2 2 2 2 2 5 2" xfId="16440" xr:uid="{00000000-0005-0000-0000-000049000000}"/>
    <cellStyle name="Input cel 2 2 2 2 2 2 6" xfId="11776" xr:uid="{00000000-0005-0000-0000-000049000000}"/>
    <cellStyle name="Input cel 2 2 2 2 2 3" xfId="1562" xr:uid="{00000000-0005-0000-0000-000049000000}"/>
    <cellStyle name="Input cel 2 2 2 2 2 3 2" xfId="7172" xr:uid="{00000000-0005-0000-0000-000049000000}"/>
    <cellStyle name="Input cel 2 2 2 2 2 3 2 2" xfId="17717" xr:uid="{00000000-0005-0000-0000-000049000000}"/>
    <cellStyle name="Input cel 2 2 2 2 2 3 3" xfId="11707" xr:uid="{00000000-0005-0000-0000-000049000000}"/>
    <cellStyle name="Input cel 2 2 2 2 2 4" xfId="2802" xr:uid="{00000000-0005-0000-0000-000049000000}"/>
    <cellStyle name="Input cel 2 2 2 2 2 4 2" xfId="8372" xr:uid="{00000000-0005-0000-0000-000049000000}"/>
    <cellStyle name="Input cel 2 2 2 2 2 4 2 2" xfId="18917" xr:uid="{00000000-0005-0000-0000-000049000000}"/>
    <cellStyle name="Input cel 2 2 2 2 2 4 3" xfId="12680" xr:uid="{00000000-0005-0000-0000-000049000000}"/>
    <cellStyle name="Input cel 2 2 2 2 2 5" xfId="4216" xr:uid="{00000000-0005-0000-0000-000049000000}"/>
    <cellStyle name="Input cel 2 2 2 2 2 5 2" xfId="9737" xr:uid="{00000000-0005-0000-0000-000049000000}"/>
    <cellStyle name="Input cel 2 2 2 2 2 5 2 2" xfId="20291" xr:uid="{00000000-0005-0000-0000-000049000000}"/>
    <cellStyle name="Input cel 2 2 2 2 2 5 3" xfId="11587" xr:uid="{00000000-0005-0000-0000-000049000000}"/>
    <cellStyle name="Input cel 2 2 2 2 2 6" xfId="6335" xr:uid="{00000000-0005-0000-0000-000049000000}"/>
    <cellStyle name="Input cel 2 2 2 2 2 6 2" xfId="15044" xr:uid="{00000000-0005-0000-0000-000049000000}"/>
    <cellStyle name="Input cel 2 2 2 2 2 6 2 2" xfId="16880" xr:uid="{00000000-0005-0000-0000-000049000000}"/>
    <cellStyle name="Input cel 2 2 2 2 2 6 3" xfId="14291" xr:uid="{00000000-0005-0000-0000-000049000000}"/>
    <cellStyle name="Input cel 2 2 2 2 2 7" xfId="5621" xr:uid="{00000000-0005-0000-0000-000049000000}"/>
    <cellStyle name="Input cel 2 2 2 2 2 7 2" xfId="11185" xr:uid="{00000000-0005-0000-0000-000049000000}"/>
    <cellStyle name="Input cel 2 2 2 2 2 8" xfId="16163" xr:uid="{00000000-0005-0000-0000-000049000000}"/>
    <cellStyle name="Input cel 2 2 2 2 3" xfId="1479" xr:uid="{00000000-0005-0000-0000-000049000000}"/>
    <cellStyle name="Input cel 2 2 2 2 3 2" xfId="2719" xr:uid="{00000000-0005-0000-0000-000049000000}"/>
    <cellStyle name="Input cel 2 2 2 2 3 2 2" xfId="8289" xr:uid="{00000000-0005-0000-0000-000049000000}"/>
    <cellStyle name="Input cel 2 2 2 2 3 2 2 2" xfId="18834" xr:uid="{00000000-0005-0000-0000-000049000000}"/>
    <cellStyle name="Input cel 2 2 2 2 3 2 3" xfId="11843" xr:uid="{00000000-0005-0000-0000-000049000000}"/>
    <cellStyle name="Input cel 2 2 2 2 3 3" xfId="4135" xr:uid="{00000000-0005-0000-0000-000049000000}"/>
    <cellStyle name="Input cel 2 2 2 2 3 3 2" xfId="9662" xr:uid="{00000000-0005-0000-0000-000049000000}"/>
    <cellStyle name="Input cel 2 2 2 2 3 3 2 2" xfId="20216" xr:uid="{00000000-0005-0000-0000-000049000000}"/>
    <cellStyle name="Input cel 2 2 2 2 3 3 3" xfId="12548" xr:uid="{00000000-0005-0000-0000-000049000000}"/>
    <cellStyle name="Input cel 2 2 2 2 3 4" xfId="7104" xr:uid="{00000000-0005-0000-0000-000049000000}"/>
    <cellStyle name="Input cel 2 2 2 2 3 4 2" xfId="17649" xr:uid="{00000000-0005-0000-0000-000049000000}"/>
    <cellStyle name="Input cel 2 2 2 2 3 5" xfId="5546" xr:uid="{00000000-0005-0000-0000-000049000000}"/>
    <cellStyle name="Input cel 2 2 2 2 3 5 2" xfId="14735" xr:uid="{00000000-0005-0000-0000-000049000000}"/>
    <cellStyle name="Input cel 2 2 2 2 3 6" xfId="11756" xr:uid="{00000000-0005-0000-0000-000049000000}"/>
    <cellStyle name="Input cel 2 2 2 2 4" xfId="1248" xr:uid="{00000000-0005-0000-0000-000049000000}"/>
    <cellStyle name="Input cel 2 2 2 2 4 2" xfId="2490" xr:uid="{00000000-0005-0000-0000-000049000000}"/>
    <cellStyle name="Input cel 2 2 2 2 4 2 2" xfId="8060" xr:uid="{00000000-0005-0000-0000-000049000000}"/>
    <cellStyle name="Input cel 2 2 2 2 4 2 2 2" xfId="18605" xr:uid="{00000000-0005-0000-0000-000049000000}"/>
    <cellStyle name="Input cel 2 2 2 2 4 2 3" xfId="13792" xr:uid="{00000000-0005-0000-0000-000049000000}"/>
    <cellStyle name="Input cel 2 2 2 2 4 3" xfId="3913" xr:uid="{00000000-0005-0000-0000-000049000000}"/>
    <cellStyle name="Input cel 2 2 2 2 4 3 2" xfId="9458" xr:uid="{00000000-0005-0000-0000-000049000000}"/>
    <cellStyle name="Input cel 2 2 2 2 4 3 2 2" xfId="20011" xr:uid="{00000000-0005-0000-0000-000049000000}"/>
    <cellStyle name="Input cel 2 2 2 2 4 3 3" xfId="14564" xr:uid="{00000000-0005-0000-0000-000049000000}"/>
    <cellStyle name="Input cel 2 2 2 2 4 4" xfId="6897" xr:uid="{00000000-0005-0000-0000-000049000000}"/>
    <cellStyle name="Input cel 2 2 2 2 4 4 2" xfId="17442" xr:uid="{00000000-0005-0000-0000-000049000000}"/>
    <cellStyle name="Input cel 2 2 2 2 4 5" xfId="5342" xr:uid="{00000000-0005-0000-0000-000049000000}"/>
    <cellStyle name="Input cel 2 2 2 2 4 5 2" xfId="11067" xr:uid="{00000000-0005-0000-0000-000049000000}"/>
    <cellStyle name="Input cel 2 2 2 2 4 6" xfId="10874" xr:uid="{00000000-0005-0000-0000-000049000000}"/>
    <cellStyle name="Input cel 2 2 2 2 5" xfId="1301" xr:uid="{00000000-0005-0000-0000-000049000000}"/>
    <cellStyle name="Input cel 2 2 2 2 5 2" xfId="2542" xr:uid="{00000000-0005-0000-0000-000049000000}"/>
    <cellStyle name="Input cel 2 2 2 2 5 2 2" xfId="8112" xr:uid="{00000000-0005-0000-0000-000049000000}"/>
    <cellStyle name="Input cel 2 2 2 2 5 2 2 2" xfId="18657" xr:uid="{00000000-0005-0000-0000-000049000000}"/>
    <cellStyle name="Input cel 2 2 2 2 5 2 3" xfId="12654" xr:uid="{00000000-0005-0000-0000-000049000000}"/>
    <cellStyle name="Input cel 2 2 2 2 5 3" xfId="3962" xr:uid="{00000000-0005-0000-0000-000049000000}"/>
    <cellStyle name="Input cel 2 2 2 2 5 3 2" xfId="9502" xr:uid="{00000000-0005-0000-0000-000049000000}"/>
    <cellStyle name="Input cel 2 2 2 2 5 3 2 2" xfId="20055" xr:uid="{00000000-0005-0000-0000-000049000000}"/>
    <cellStyle name="Input cel 2 2 2 2 5 3 3" xfId="11256" xr:uid="{00000000-0005-0000-0000-000049000000}"/>
    <cellStyle name="Input cel 2 2 2 2 5 4" xfId="6944" xr:uid="{00000000-0005-0000-0000-000049000000}"/>
    <cellStyle name="Input cel 2 2 2 2 5 4 2" xfId="17489" xr:uid="{00000000-0005-0000-0000-000049000000}"/>
    <cellStyle name="Input cel 2 2 2 2 5 5" xfId="5386" xr:uid="{00000000-0005-0000-0000-000049000000}"/>
    <cellStyle name="Input cel 2 2 2 2 5 5 2" xfId="11375" xr:uid="{00000000-0005-0000-0000-000049000000}"/>
    <cellStyle name="Input cel 2 2 2 2 5 6" xfId="15780" xr:uid="{00000000-0005-0000-0000-000049000000}"/>
    <cellStyle name="Input cel 2 2 2 2 6" xfId="941" xr:uid="{00000000-0005-0000-0000-000049000000}"/>
    <cellStyle name="Input cel 2 2 2 2 6 2" xfId="3609" xr:uid="{00000000-0005-0000-0000-000049000000}"/>
    <cellStyle name="Input cel 2 2 2 2 6 2 2" xfId="9170" xr:uid="{00000000-0005-0000-0000-000049000000}"/>
    <cellStyle name="Input cel 2 2 2 2 6 2 2 2" xfId="19717" xr:uid="{00000000-0005-0000-0000-000049000000}"/>
    <cellStyle name="Input cel 2 2 2 2 6 2 3" xfId="13717" xr:uid="{00000000-0005-0000-0000-000049000000}"/>
    <cellStyle name="Input cel 2 2 2 2 6 3" xfId="6601" xr:uid="{00000000-0005-0000-0000-000049000000}"/>
    <cellStyle name="Input cel 2 2 2 2 6 3 2" xfId="17146" xr:uid="{00000000-0005-0000-0000-000049000000}"/>
    <cellStyle name="Input cel 2 2 2 2 6 4" xfId="5054" xr:uid="{00000000-0005-0000-0000-000049000000}"/>
    <cellStyle name="Input cel 2 2 2 2 6 4 2" xfId="14250" xr:uid="{00000000-0005-0000-0000-000049000000}"/>
    <cellStyle name="Input cel 2 2 2 2 6 5" xfId="13744" xr:uid="{00000000-0005-0000-0000-000049000000}"/>
    <cellStyle name="Input cel 2 2 2 2 7" xfId="2184" xr:uid="{00000000-0005-0000-0000-000049000000}"/>
    <cellStyle name="Input cel 2 2 2 2 7 2" xfId="7754" xr:uid="{00000000-0005-0000-0000-000049000000}"/>
    <cellStyle name="Input cel 2 2 2 2 7 2 2" xfId="18299" xr:uid="{00000000-0005-0000-0000-000049000000}"/>
    <cellStyle name="Input cel 2 2 2 2 7 3" xfId="11652" xr:uid="{00000000-0005-0000-0000-000049000000}"/>
    <cellStyle name="Input cel 2 2 2 2 8" xfId="3505" xr:uid="{00000000-0005-0000-0000-000049000000}"/>
    <cellStyle name="Input cel 2 2 2 2 8 2" xfId="9069" xr:uid="{00000000-0005-0000-0000-000049000000}"/>
    <cellStyle name="Input cel 2 2 2 2 8 2 2" xfId="19615" xr:uid="{00000000-0005-0000-0000-000049000000}"/>
    <cellStyle name="Input cel 2 2 2 2 8 3" xfId="11706" xr:uid="{00000000-0005-0000-0000-000049000000}"/>
    <cellStyle name="Input cel 2 2 2 2 9" xfId="4952" xr:uid="{00000000-0005-0000-0000-000049000000}"/>
    <cellStyle name="Input cel 2 2 2 2 9 2" xfId="14561" xr:uid="{00000000-0005-0000-0000-000049000000}"/>
    <cellStyle name="Input cel 2 2 2 3" xfId="689" xr:uid="{00000000-0005-0000-0000-000049000000}"/>
    <cellStyle name="Input cel 2 2 2 3 2" xfId="1915" xr:uid="{00000000-0005-0000-0000-000049000000}"/>
    <cellStyle name="Input cel 2 2 2 3 2 2" xfId="3154" xr:uid="{00000000-0005-0000-0000-000049000000}"/>
    <cellStyle name="Input cel 2 2 2 3 2 2 2" xfId="8724" xr:uid="{00000000-0005-0000-0000-000049000000}"/>
    <cellStyle name="Input cel 2 2 2 3 2 2 2 2" xfId="19269" xr:uid="{00000000-0005-0000-0000-000049000000}"/>
    <cellStyle name="Input cel 2 2 2 3 2 2 3" xfId="15591" xr:uid="{00000000-0005-0000-0000-000049000000}"/>
    <cellStyle name="Input cel 2 2 2 3 2 3" xfId="4566" xr:uid="{00000000-0005-0000-0000-000049000000}"/>
    <cellStyle name="Input cel 2 2 2 3 2 3 2" xfId="10066" xr:uid="{00000000-0005-0000-0000-000049000000}"/>
    <cellStyle name="Input cel 2 2 2 3 2 3 2 2" xfId="20621" xr:uid="{00000000-0005-0000-0000-000049000000}"/>
    <cellStyle name="Input cel 2 2 2 3 2 3 3" xfId="13609" xr:uid="{00000000-0005-0000-0000-000049000000}"/>
    <cellStyle name="Input cel 2 2 2 3 2 4" xfId="7493" xr:uid="{00000000-0005-0000-0000-000049000000}"/>
    <cellStyle name="Input cel 2 2 2 3 2 4 2" xfId="18038" xr:uid="{00000000-0005-0000-0000-000049000000}"/>
    <cellStyle name="Input cel 2 2 2 3 2 5" xfId="5950" xr:uid="{00000000-0005-0000-0000-000049000000}"/>
    <cellStyle name="Input cel 2 2 2 3 2 5 2" xfId="16472" xr:uid="{00000000-0005-0000-0000-000049000000}"/>
    <cellStyle name="Input cel 2 2 2 3 2 6" xfId="10947" xr:uid="{00000000-0005-0000-0000-000049000000}"/>
    <cellStyle name="Input cel 2 2 2 3 3" xfId="1363" xr:uid="{00000000-0005-0000-0000-000049000000}"/>
    <cellStyle name="Input cel 2 2 2 3 3 2" xfId="2604" xr:uid="{00000000-0005-0000-0000-000049000000}"/>
    <cellStyle name="Input cel 2 2 2 3 3 2 2" xfId="8174" xr:uid="{00000000-0005-0000-0000-000049000000}"/>
    <cellStyle name="Input cel 2 2 2 3 3 2 2 2" xfId="18719" xr:uid="{00000000-0005-0000-0000-000049000000}"/>
    <cellStyle name="Input cel 2 2 2 3 3 2 3" xfId="15235" xr:uid="{00000000-0005-0000-0000-000049000000}"/>
    <cellStyle name="Input cel 2 2 2 3 3 3" xfId="4024" xr:uid="{00000000-0005-0000-0000-000049000000}"/>
    <cellStyle name="Input cel 2 2 2 3 3 3 2" xfId="9559" xr:uid="{00000000-0005-0000-0000-000049000000}"/>
    <cellStyle name="Input cel 2 2 2 3 3 3 2 2" xfId="20112" xr:uid="{00000000-0005-0000-0000-000049000000}"/>
    <cellStyle name="Input cel 2 2 2 3 3 3 3" xfId="12255" xr:uid="{00000000-0005-0000-0000-000049000000}"/>
    <cellStyle name="Input cel 2 2 2 3 3 4" xfId="7000" xr:uid="{00000000-0005-0000-0000-000049000000}"/>
    <cellStyle name="Input cel 2 2 2 3 3 4 2" xfId="17545" xr:uid="{00000000-0005-0000-0000-000049000000}"/>
    <cellStyle name="Input cel 2 2 2 3 3 5" xfId="5443" xr:uid="{00000000-0005-0000-0000-000049000000}"/>
    <cellStyle name="Input cel 2 2 2 3 3 5 2" xfId="13722" xr:uid="{00000000-0005-0000-0000-000049000000}"/>
    <cellStyle name="Input cel 2 2 2 3 3 6" xfId="11239" xr:uid="{00000000-0005-0000-0000-000049000000}"/>
    <cellStyle name="Input cel 2 2 2 3 4" xfId="989" xr:uid="{00000000-0005-0000-0000-000049000000}"/>
    <cellStyle name="Input cel 2 2 2 3 4 2" xfId="6649" xr:uid="{00000000-0005-0000-0000-000049000000}"/>
    <cellStyle name="Input cel 2 2 2 3 4 2 2" xfId="17194" xr:uid="{00000000-0005-0000-0000-000049000000}"/>
    <cellStyle name="Input cel 2 2 2 3 4 3" xfId="11863" xr:uid="{00000000-0005-0000-0000-000049000000}"/>
    <cellStyle name="Input cel 2 2 2 3 5" xfId="2232" xr:uid="{00000000-0005-0000-0000-000049000000}"/>
    <cellStyle name="Input cel 2 2 2 3 5 2" xfId="7802" xr:uid="{00000000-0005-0000-0000-000049000000}"/>
    <cellStyle name="Input cel 2 2 2 3 5 2 2" xfId="18347" xr:uid="{00000000-0005-0000-0000-000049000000}"/>
    <cellStyle name="Input cel 2 2 2 3 5 3" xfId="10648" xr:uid="{00000000-0005-0000-0000-000049000000}"/>
    <cellStyle name="Input cel 2 2 2 3 6" xfId="3657" xr:uid="{00000000-0005-0000-0000-000049000000}"/>
    <cellStyle name="Input cel 2 2 2 3 6 2" xfId="9217" xr:uid="{00000000-0005-0000-0000-000049000000}"/>
    <cellStyle name="Input cel 2 2 2 3 6 2 2" xfId="19765" xr:uid="{00000000-0005-0000-0000-000049000000}"/>
    <cellStyle name="Input cel 2 2 2 3 6 3" xfId="14389" xr:uid="{00000000-0005-0000-0000-000049000000}"/>
    <cellStyle name="Input cel 2 2 2 3 7" xfId="6383" xr:uid="{00000000-0005-0000-0000-000049000000}"/>
    <cellStyle name="Input cel 2 2 2 3 7 2" xfId="15091" xr:uid="{00000000-0005-0000-0000-000049000000}"/>
    <cellStyle name="Input cel 2 2 2 3 7 2 2" xfId="16928" xr:uid="{00000000-0005-0000-0000-000049000000}"/>
    <cellStyle name="Input cel 2 2 2 3 7 3" xfId="12282" xr:uid="{00000000-0005-0000-0000-000049000000}"/>
    <cellStyle name="Input cel 2 2 2 3 8" xfId="5101" xr:uid="{00000000-0005-0000-0000-000049000000}"/>
    <cellStyle name="Input cel 2 2 2 3 8 2" xfId="14615" xr:uid="{00000000-0005-0000-0000-000049000000}"/>
    <cellStyle name="Input cel 2 2 2 3 9" xfId="15003" xr:uid="{00000000-0005-0000-0000-000049000000}"/>
    <cellStyle name="Input cel 2 2 2 4" xfId="753" xr:uid="{00000000-0005-0000-0000-000049000000}"/>
    <cellStyle name="Input cel 2 2 2 4 2" xfId="1979" xr:uid="{00000000-0005-0000-0000-000049000000}"/>
    <cellStyle name="Input cel 2 2 2 4 2 2" xfId="3218" xr:uid="{00000000-0005-0000-0000-000049000000}"/>
    <cellStyle name="Input cel 2 2 2 4 2 2 2" xfId="8788" xr:uid="{00000000-0005-0000-0000-000049000000}"/>
    <cellStyle name="Input cel 2 2 2 4 2 2 2 2" xfId="19333" xr:uid="{00000000-0005-0000-0000-000049000000}"/>
    <cellStyle name="Input cel 2 2 2 4 2 2 3" xfId="12410" xr:uid="{00000000-0005-0000-0000-000049000000}"/>
    <cellStyle name="Input cel 2 2 2 4 2 3" xfId="4630" xr:uid="{00000000-0005-0000-0000-000049000000}"/>
    <cellStyle name="Input cel 2 2 2 4 2 3 2" xfId="10126" xr:uid="{00000000-0005-0000-0000-000049000000}"/>
    <cellStyle name="Input cel 2 2 2 4 2 3 2 2" xfId="20681" xr:uid="{00000000-0005-0000-0000-000049000000}"/>
    <cellStyle name="Input cel 2 2 2 4 2 3 3" xfId="12613" xr:uid="{00000000-0005-0000-0000-000049000000}"/>
    <cellStyle name="Input cel 2 2 2 4 2 4" xfId="7553" xr:uid="{00000000-0005-0000-0000-000049000000}"/>
    <cellStyle name="Input cel 2 2 2 4 2 4 2" xfId="18098" xr:uid="{00000000-0005-0000-0000-000049000000}"/>
    <cellStyle name="Input cel 2 2 2 4 2 5" xfId="6010" xr:uid="{00000000-0005-0000-0000-000049000000}"/>
    <cellStyle name="Input cel 2 2 2 4 2 5 2" xfId="16532" xr:uid="{00000000-0005-0000-0000-000049000000}"/>
    <cellStyle name="Input cel 2 2 2 4 2 6" xfId="11551" xr:uid="{00000000-0005-0000-0000-000049000000}"/>
    <cellStyle name="Input cel 2 2 2 4 3" xfId="1661" xr:uid="{00000000-0005-0000-0000-000049000000}"/>
    <cellStyle name="Input cel 2 2 2 4 3 2" xfId="2901" xr:uid="{00000000-0005-0000-0000-000049000000}"/>
    <cellStyle name="Input cel 2 2 2 4 3 2 2" xfId="8471" xr:uid="{00000000-0005-0000-0000-000049000000}"/>
    <cellStyle name="Input cel 2 2 2 4 3 2 2 2" xfId="19016" xr:uid="{00000000-0005-0000-0000-000049000000}"/>
    <cellStyle name="Input cel 2 2 2 4 3 2 3" xfId="14151" xr:uid="{00000000-0005-0000-0000-000049000000}"/>
    <cellStyle name="Input cel 2 2 2 4 3 3" xfId="4314" xr:uid="{00000000-0005-0000-0000-000049000000}"/>
    <cellStyle name="Input cel 2 2 2 4 3 3 2" xfId="9829" xr:uid="{00000000-0005-0000-0000-000049000000}"/>
    <cellStyle name="Input cel 2 2 2 4 3 3 2 2" xfId="20385" xr:uid="{00000000-0005-0000-0000-000049000000}"/>
    <cellStyle name="Input cel 2 2 2 4 3 3 3" xfId="12399" xr:uid="{00000000-0005-0000-0000-000049000000}"/>
    <cellStyle name="Input cel 2 2 2 4 3 4" xfId="7269" xr:uid="{00000000-0005-0000-0000-000049000000}"/>
    <cellStyle name="Input cel 2 2 2 4 3 4 2" xfId="17814" xr:uid="{00000000-0005-0000-0000-000049000000}"/>
    <cellStyle name="Input cel 2 2 2 4 3 5" xfId="5713" xr:uid="{00000000-0005-0000-0000-000049000000}"/>
    <cellStyle name="Input cel 2 2 2 4 3 5 2" xfId="16236" xr:uid="{00000000-0005-0000-0000-000049000000}"/>
    <cellStyle name="Input cel 2 2 2 4 3 6" xfId="12608" xr:uid="{00000000-0005-0000-0000-000049000000}"/>
    <cellStyle name="Input cel 2 2 2 4 4" xfId="1053" xr:uid="{00000000-0005-0000-0000-000049000000}"/>
    <cellStyle name="Input cel 2 2 2 4 4 2" xfId="6710" xr:uid="{00000000-0005-0000-0000-000049000000}"/>
    <cellStyle name="Input cel 2 2 2 4 4 2 2" xfId="17255" xr:uid="{00000000-0005-0000-0000-000049000000}"/>
    <cellStyle name="Input cel 2 2 2 4 4 3" xfId="13132" xr:uid="{00000000-0005-0000-0000-000049000000}"/>
    <cellStyle name="Input cel 2 2 2 4 5" xfId="2296" xr:uid="{00000000-0005-0000-0000-000049000000}"/>
    <cellStyle name="Input cel 2 2 2 4 5 2" xfId="7866" xr:uid="{00000000-0005-0000-0000-000049000000}"/>
    <cellStyle name="Input cel 2 2 2 4 5 2 2" xfId="18411" xr:uid="{00000000-0005-0000-0000-000049000000}"/>
    <cellStyle name="Input cel 2 2 2 4 5 3" xfId="15425" xr:uid="{00000000-0005-0000-0000-000049000000}"/>
    <cellStyle name="Input cel 2 2 2 4 6" xfId="3721" xr:uid="{00000000-0005-0000-0000-000049000000}"/>
    <cellStyle name="Input cel 2 2 2 4 6 2" xfId="9277" xr:uid="{00000000-0005-0000-0000-000049000000}"/>
    <cellStyle name="Input cel 2 2 2 4 6 2 2" xfId="19826" xr:uid="{00000000-0005-0000-0000-000049000000}"/>
    <cellStyle name="Input cel 2 2 2 4 6 3" xfId="12042" xr:uid="{00000000-0005-0000-0000-000049000000}"/>
    <cellStyle name="Input cel 2 2 2 4 7" xfId="6417" xr:uid="{00000000-0005-0000-0000-000049000000}"/>
    <cellStyle name="Input cel 2 2 2 4 7 2" xfId="15125" xr:uid="{00000000-0005-0000-0000-000049000000}"/>
    <cellStyle name="Input cel 2 2 2 4 7 2 2" xfId="16962" xr:uid="{00000000-0005-0000-0000-000049000000}"/>
    <cellStyle name="Input cel 2 2 2 4 7 3" xfId="12210" xr:uid="{00000000-0005-0000-0000-000049000000}"/>
    <cellStyle name="Input cel 2 2 2 4 8" xfId="5161" xr:uid="{00000000-0005-0000-0000-000049000000}"/>
    <cellStyle name="Input cel 2 2 2 4 8 2" xfId="14388" xr:uid="{00000000-0005-0000-0000-000049000000}"/>
    <cellStyle name="Input cel 2 2 2 4 9" xfId="15298" xr:uid="{00000000-0005-0000-0000-000049000000}"/>
    <cellStyle name="Input cel 2 2 2 5" xfId="815" xr:uid="{00000000-0005-0000-0000-000049000000}"/>
    <cellStyle name="Input cel 2 2 2 5 2" xfId="2041" xr:uid="{00000000-0005-0000-0000-000049000000}"/>
    <cellStyle name="Input cel 2 2 2 5 2 2" xfId="3280" xr:uid="{00000000-0005-0000-0000-000049000000}"/>
    <cellStyle name="Input cel 2 2 2 5 2 2 2" xfId="8850" xr:uid="{00000000-0005-0000-0000-000049000000}"/>
    <cellStyle name="Input cel 2 2 2 5 2 2 2 2" xfId="19395" xr:uid="{00000000-0005-0000-0000-000049000000}"/>
    <cellStyle name="Input cel 2 2 2 5 2 2 3" xfId="10270" xr:uid="{00000000-0005-0000-0000-000049000000}"/>
    <cellStyle name="Input cel 2 2 2 5 2 3" xfId="4692" xr:uid="{00000000-0005-0000-0000-000049000000}"/>
    <cellStyle name="Input cel 2 2 2 5 2 3 2" xfId="10185" xr:uid="{00000000-0005-0000-0000-000049000000}"/>
    <cellStyle name="Input cel 2 2 2 5 2 3 2 2" xfId="20740" xr:uid="{00000000-0005-0000-0000-000049000000}"/>
    <cellStyle name="Input cel 2 2 2 5 2 3 3" xfId="12104" xr:uid="{00000000-0005-0000-0000-000049000000}"/>
    <cellStyle name="Input cel 2 2 2 5 2 4" xfId="7612" xr:uid="{00000000-0005-0000-0000-000049000000}"/>
    <cellStyle name="Input cel 2 2 2 5 2 4 2" xfId="18157" xr:uid="{00000000-0005-0000-0000-000049000000}"/>
    <cellStyle name="Input cel 2 2 2 5 2 5" xfId="6069" xr:uid="{00000000-0005-0000-0000-000049000000}"/>
    <cellStyle name="Input cel 2 2 2 5 2 5 2" xfId="16591" xr:uid="{00000000-0005-0000-0000-000049000000}"/>
    <cellStyle name="Input cel 2 2 2 5 2 6" xfId="13912" xr:uid="{00000000-0005-0000-0000-000049000000}"/>
    <cellStyle name="Input cel 2 2 2 5 3" xfId="1719" xr:uid="{00000000-0005-0000-0000-000049000000}"/>
    <cellStyle name="Input cel 2 2 2 5 3 2" xfId="2958" xr:uid="{00000000-0005-0000-0000-000049000000}"/>
    <cellStyle name="Input cel 2 2 2 5 3 2 2" xfId="8528" xr:uid="{00000000-0005-0000-0000-000049000000}"/>
    <cellStyle name="Input cel 2 2 2 5 3 2 2 2" xfId="19073" xr:uid="{00000000-0005-0000-0000-000049000000}"/>
    <cellStyle name="Input cel 2 2 2 5 3 2 3" xfId="12493" xr:uid="{00000000-0005-0000-0000-000049000000}"/>
    <cellStyle name="Input cel 2 2 2 5 3 3" xfId="4370" xr:uid="{00000000-0005-0000-0000-000049000000}"/>
    <cellStyle name="Input cel 2 2 2 5 3 3 2" xfId="9882" xr:uid="{00000000-0005-0000-0000-000049000000}"/>
    <cellStyle name="Input cel 2 2 2 5 3 3 2 2" xfId="20438" xr:uid="{00000000-0005-0000-0000-000049000000}"/>
    <cellStyle name="Input cel 2 2 2 5 3 3 3" xfId="10937" xr:uid="{00000000-0005-0000-0000-000049000000}"/>
    <cellStyle name="Input cel 2 2 2 5 3 4" xfId="7323" xr:uid="{00000000-0005-0000-0000-000049000000}"/>
    <cellStyle name="Input cel 2 2 2 5 3 4 2" xfId="17868" xr:uid="{00000000-0005-0000-0000-000049000000}"/>
    <cellStyle name="Input cel 2 2 2 5 3 5" xfId="5766" xr:uid="{00000000-0005-0000-0000-000049000000}"/>
    <cellStyle name="Input cel 2 2 2 5 3 5 2" xfId="16289" xr:uid="{00000000-0005-0000-0000-000049000000}"/>
    <cellStyle name="Input cel 2 2 2 5 3 6" xfId="12861" xr:uid="{00000000-0005-0000-0000-000049000000}"/>
    <cellStyle name="Input cel 2 2 2 5 4" xfId="1115" xr:uid="{00000000-0005-0000-0000-000049000000}"/>
    <cellStyle name="Input cel 2 2 2 5 4 2" xfId="6772" xr:uid="{00000000-0005-0000-0000-000049000000}"/>
    <cellStyle name="Input cel 2 2 2 5 4 2 2" xfId="17317" xr:uid="{00000000-0005-0000-0000-000049000000}"/>
    <cellStyle name="Input cel 2 2 2 5 4 3" xfId="15295" xr:uid="{00000000-0005-0000-0000-000049000000}"/>
    <cellStyle name="Input cel 2 2 2 5 5" xfId="2358" xr:uid="{00000000-0005-0000-0000-000049000000}"/>
    <cellStyle name="Input cel 2 2 2 5 5 2" xfId="7928" xr:uid="{00000000-0005-0000-0000-000049000000}"/>
    <cellStyle name="Input cel 2 2 2 5 5 2 2" xfId="18473" xr:uid="{00000000-0005-0000-0000-000049000000}"/>
    <cellStyle name="Input cel 2 2 2 5 5 3" xfId="12304" xr:uid="{00000000-0005-0000-0000-000049000000}"/>
    <cellStyle name="Input cel 2 2 2 5 6" xfId="3783" xr:uid="{00000000-0005-0000-0000-000049000000}"/>
    <cellStyle name="Input cel 2 2 2 5 6 2" xfId="9336" xr:uid="{00000000-0005-0000-0000-000049000000}"/>
    <cellStyle name="Input cel 2 2 2 5 6 2 2" xfId="19888" xr:uid="{00000000-0005-0000-0000-000049000000}"/>
    <cellStyle name="Input cel 2 2 2 5 6 3" xfId="15886" xr:uid="{00000000-0005-0000-0000-000049000000}"/>
    <cellStyle name="Input cel 2 2 2 5 7" xfId="6476" xr:uid="{00000000-0005-0000-0000-000049000000}"/>
    <cellStyle name="Input cel 2 2 2 5 7 2" xfId="15184" xr:uid="{00000000-0005-0000-0000-000049000000}"/>
    <cellStyle name="Input cel 2 2 2 5 7 2 2" xfId="17021" xr:uid="{00000000-0005-0000-0000-000049000000}"/>
    <cellStyle name="Input cel 2 2 2 5 7 3" xfId="14524" xr:uid="{00000000-0005-0000-0000-000049000000}"/>
    <cellStyle name="Input cel 2 2 2 5 8" xfId="5220" xr:uid="{00000000-0005-0000-0000-000049000000}"/>
    <cellStyle name="Input cel 2 2 2 5 8 2" xfId="10738" xr:uid="{00000000-0005-0000-0000-000049000000}"/>
    <cellStyle name="Input cel 2 2 2 5 9" xfId="11912" xr:uid="{00000000-0005-0000-0000-000049000000}"/>
    <cellStyle name="Input cel 2 2 2 6" xfId="620" xr:uid="{00000000-0005-0000-0000-000049000000}"/>
    <cellStyle name="Input cel 2 2 2 6 2" xfId="1543" xr:uid="{00000000-0005-0000-0000-000049000000}"/>
    <cellStyle name="Input cel 2 2 2 6 2 2" xfId="7153" xr:uid="{00000000-0005-0000-0000-000049000000}"/>
    <cellStyle name="Input cel 2 2 2 6 2 2 2" xfId="17698" xr:uid="{00000000-0005-0000-0000-000049000000}"/>
    <cellStyle name="Input cel 2 2 2 6 2 3" xfId="12925" xr:uid="{00000000-0005-0000-0000-000049000000}"/>
    <cellStyle name="Input cel 2 2 2 6 3" xfId="2783" xr:uid="{00000000-0005-0000-0000-000049000000}"/>
    <cellStyle name="Input cel 2 2 2 6 3 2" xfId="8353" xr:uid="{00000000-0005-0000-0000-000049000000}"/>
    <cellStyle name="Input cel 2 2 2 6 3 2 2" xfId="18898" xr:uid="{00000000-0005-0000-0000-000049000000}"/>
    <cellStyle name="Input cel 2 2 2 6 3 3" xfId="14294" xr:uid="{00000000-0005-0000-0000-000049000000}"/>
    <cellStyle name="Input cel 2 2 2 6 4" xfId="4197" xr:uid="{00000000-0005-0000-0000-000049000000}"/>
    <cellStyle name="Input cel 2 2 2 6 4 2" xfId="9718" xr:uid="{00000000-0005-0000-0000-000049000000}"/>
    <cellStyle name="Input cel 2 2 2 6 4 2 2" xfId="20272" xr:uid="{00000000-0005-0000-0000-000049000000}"/>
    <cellStyle name="Input cel 2 2 2 6 4 3" xfId="13074" xr:uid="{00000000-0005-0000-0000-000049000000}"/>
    <cellStyle name="Input cel 2 2 2 6 5" xfId="6316" xr:uid="{00000000-0005-0000-0000-000049000000}"/>
    <cellStyle name="Input cel 2 2 2 6 5 2" xfId="16861" xr:uid="{00000000-0005-0000-0000-000049000000}"/>
    <cellStyle name="Input cel 2 2 2 6 6" xfId="5602" xr:uid="{00000000-0005-0000-0000-000049000000}"/>
    <cellStyle name="Input cel 2 2 2 6 6 2" xfId="15021" xr:uid="{00000000-0005-0000-0000-000049000000}"/>
    <cellStyle name="Input cel 2 2 2 6 7" xfId="15807" xr:uid="{00000000-0005-0000-0000-000049000000}"/>
    <cellStyle name="Input cel 2 2 2 7" xfId="1193" xr:uid="{00000000-0005-0000-0000-000049000000}"/>
    <cellStyle name="Input cel 2 2 2 7 2" xfId="2436" xr:uid="{00000000-0005-0000-0000-000049000000}"/>
    <cellStyle name="Input cel 2 2 2 7 2 2" xfId="8006" xr:uid="{00000000-0005-0000-0000-000049000000}"/>
    <cellStyle name="Input cel 2 2 2 7 2 2 2" xfId="18551" xr:uid="{00000000-0005-0000-0000-000049000000}"/>
    <cellStyle name="Input cel 2 2 2 7 2 3" xfId="14160" xr:uid="{00000000-0005-0000-0000-000049000000}"/>
    <cellStyle name="Input cel 2 2 2 7 3" xfId="3861" xr:uid="{00000000-0005-0000-0000-000049000000}"/>
    <cellStyle name="Input cel 2 2 2 7 3 2" xfId="9411" xr:uid="{00000000-0005-0000-0000-000049000000}"/>
    <cellStyle name="Input cel 2 2 2 7 3 2 2" xfId="19964" xr:uid="{00000000-0005-0000-0000-000049000000}"/>
    <cellStyle name="Input cel 2 2 2 7 3 3" xfId="10649" xr:uid="{00000000-0005-0000-0000-000049000000}"/>
    <cellStyle name="Input cel 2 2 2 7 4" xfId="6848" xr:uid="{00000000-0005-0000-0000-000049000000}"/>
    <cellStyle name="Input cel 2 2 2 7 4 2" xfId="17393" xr:uid="{00000000-0005-0000-0000-000049000000}"/>
    <cellStyle name="Input cel 2 2 2 7 5" xfId="5295" xr:uid="{00000000-0005-0000-0000-000049000000}"/>
    <cellStyle name="Input cel 2 2 2 7 5 2" xfId="14560" xr:uid="{00000000-0005-0000-0000-000049000000}"/>
    <cellStyle name="Input cel 2 2 2 7 6" xfId="10295" xr:uid="{00000000-0005-0000-0000-000049000000}"/>
    <cellStyle name="Input cel 2 2 2 8" xfId="918" xr:uid="{00000000-0005-0000-0000-000049000000}"/>
    <cellStyle name="Input cel 2 2 2 8 2" xfId="3344" xr:uid="{00000000-0005-0000-0000-000049000000}"/>
    <cellStyle name="Input cel 2 2 2 8 2 2" xfId="8913" xr:uid="{00000000-0005-0000-0000-000049000000}"/>
    <cellStyle name="Input cel 2 2 2 8 2 2 2" xfId="19458" xr:uid="{00000000-0005-0000-0000-000049000000}"/>
    <cellStyle name="Input cel 2 2 2 8 2 3" xfId="10830" xr:uid="{00000000-0005-0000-0000-000049000000}"/>
    <cellStyle name="Input cel 2 2 2 8 3" xfId="6578" xr:uid="{00000000-0005-0000-0000-000049000000}"/>
    <cellStyle name="Input cel 2 2 2 8 3 2" xfId="17123" xr:uid="{00000000-0005-0000-0000-000049000000}"/>
    <cellStyle name="Input cel 2 2 2 8 4" xfId="4778" xr:uid="{00000000-0005-0000-0000-000049000000}"/>
    <cellStyle name="Input cel 2 2 2 8 4 2" xfId="14351" xr:uid="{00000000-0005-0000-0000-000049000000}"/>
    <cellStyle name="Input cel 2 2 2 8 5" xfId="12985" xr:uid="{00000000-0005-0000-0000-000049000000}"/>
    <cellStyle name="Input cel 2 2 2 9" xfId="2161" xr:uid="{00000000-0005-0000-0000-000049000000}"/>
    <cellStyle name="Input cel 2 2 2 9 2" xfId="7731" xr:uid="{00000000-0005-0000-0000-000049000000}"/>
    <cellStyle name="Input cel 2 2 2 9 2 2" xfId="18276" xr:uid="{00000000-0005-0000-0000-000049000000}"/>
    <cellStyle name="Input cel 2 2 2 9 3" xfId="13354" xr:uid="{00000000-0005-0000-0000-000049000000}"/>
    <cellStyle name="Input cel 2 2 3" xfId="384" xr:uid="{00000000-0005-0000-0000-000049000000}"/>
    <cellStyle name="Input cel 2 2 3 10" xfId="2148" xr:uid="{00000000-0005-0000-0000-000049000000}"/>
    <cellStyle name="Input cel 2 2 3 10 2" xfId="7718" xr:uid="{00000000-0005-0000-0000-000049000000}"/>
    <cellStyle name="Input cel 2 2 3 10 2 2" xfId="18263" xr:uid="{00000000-0005-0000-0000-000049000000}"/>
    <cellStyle name="Input cel 2 2 3 10 3" xfId="12026" xr:uid="{00000000-0005-0000-0000-000049000000}"/>
    <cellStyle name="Input cel 2 2 3 11" xfId="476" xr:uid="{00000000-0005-0000-0000-000049000000}"/>
    <cellStyle name="Input cel 2 2 3 11 2" xfId="6214" xr:uid="{00000000-0005-0000-0000-000049000000}"/>
    <cellStyle name="Input cel 2 2 3 11 2 2" xfId="16760" xr:uid="{00000000-0005-0000-0000-000049000000}"/>
    <cellStyle name="Input cel 2 2 3 11 3" xfId="13138" xr:uid="{00000000-0005-0000-0000-000049000000}"/>
    <cellStyle name="Input cel 2 2 3 12" xfId="3466" xr:uid="{00000000-0005-0000-0000-000049000000}"/>
    <cellStyle name="Input cel 2 2 3 12 2" xfId="9030" xr:uid="{00000000-0005-0000-0000-000049000000}"/>
    <cellStyle name="Input cel 2 2 3 12 2 2" xfId="19576" xr:uid="{00000000-0005-0000-0000-000049000000}"/>
    <cellStyle name="Input cel 2 2 3 13" xfId="4912" xr:uid="{00000000-0005-0000-0000-000049000000}"/>
    <cellStyle name="Input cel 2 2 3 13 2" xfId="15011" xr:uid="{00000000-0005-0000-0000-000049000000}"/>
    <cellStyle name="Input cel 2 2 3 14" xfId="15249" xr:uid="{00000000-0005-0000-0000-000049000000}"/>
    <cellStyle name="Input cel 2 2 3 2" xfId="531" xr:uid="{00000000-0005-0000-0000-000049000000}"/>
    <cellStyle name="Input cel 2 2 3 2 2" xfId="677" xr:uid="{00000000-0005-0000-0000-000049000000}"/>
    <cellStyle name="Input cel 2 2 3 2 2 2" xfId="1598" xr:uid="{00000000-0005-0000-0000-000049000000}"/>
    <cellStyle name="Input cel 2 2 3 2 2 2 2" xfId="7208" xr:uid="{00000000-0005-0000-0000-000049000000}"/>
    <cellStyle name="Input cel 2 2 3 2 2 2 2 2" xfId="17753" xr:uid="{00000000-0005-0000-0000-000049000000}"/>
    <cellStyle name="Input cel 2 2 3 2 2 2 3" xfId="10917" xr:uid="{00000000-0005-0000-0000-000049000000}"/>
    <cellStyle name="Input cel 2 2 3 2 2 3" xfId="2838" xr:uid="{00000000-0005-0000-0000-000049000000}"/>
    <cellStyle name="Input cel 2 2 3 2 2 3 2" xfId="8408" xr:uid="{00000000-0005-0000-0000-000049000000}"/>
    <cellStyle name="Input cel 2 2 3 2 2 3 2 2" xfId="18953" xr:uid="{00000000-0005-0000-0000-000049000000}"/>
    <cellStyle name="Input cel 2 2 3 2 2 3 3" xfId="11757" xr:uid="{00000000-0005-0000-0000-000049000000}"/>
    <cellStyle name="Input cel 2 2 3 2 2 4" xfId="4252" xr:uid="{00000000-0005-0000-0000-000049000000}"/>
    <cellStyle name="Input cel 2 2 3 2 2 4 2" xfId="9772" xr:uid="{00000000-0005-0000-0000-000049000000}"/>
    <cellStyle name="Input cel 2 2 3 2 2 4 2 2" xfId="20326" xr:uid="{00000000-0005-0000-0000-000049000000}"/>
    <cellStyle name="Input cel 2 2 3 2 2 4 3" xfId="12973" xr:uid="{00000000-0005-0000-0000-000049000000}"/>
    <cellStyle name="Input cel 2 2 3 2 2 5" xfId="6371" xr:uid="{00000000-0005-0000-0000-000049000000}"/>
    <cellStyle name="Input cel 2 2 3 2 2 5 2" xfId="16916" xr:uid="{00000000-0005-0000-0000-000049000000}"/>
    <cellStyle name="Input cel 2 2 3 2 2 6" xfId="5656" xr:uid="{00000000-0005-0000-0000-000049000000}"/>
    <cellStyle name="Input cel 2 2 3 2 2 6 2" xfId="14053" xr:uid="{00000000-0005-0000-0000-000049000000}"/>
    <cellStyle name="Input cel 2 2 3 2 2 7" xfId="11159" xr:uid="{00000000-0005-0000-0000-000049000000}"/>
    <cellStyle name="Input cel 2 2 3 2 3" xfId="1802" xr:uid="{00000000-0005-0000-0000-000049000000}"/>
    <cellStyle name="Input cel 2 2 3 2 3 2" xfId="3041" xr:uid="{00000000-0005-0000-0000-000049000000}"/>
    <cellStyle name="Input cel 2 2 3 2 3 2 2" xfId="8611" xr:uid="{00000000-0005-0000-0000-000049000000}"/>
    <cellStyle name="Input cel 2 2 3 2 3 2 2 2" xfId="19156" xr:uid="{00000000-0005-0000-0000-000049000000}"/>
    <cellStyle name="Input cel 2 2 3 2 3 2 3" xfId="16166" xr:uid="{00000000-0005-0000-0000-000049000000}"/>
    <cellStyle name="Input cel 2 2 3 2 3 3" xfId="4453" xr:uid="{00000000-0005-0000-0000-000049000000}"/>
    <cellStyle name="Input cel 2 2 3 2 3 3 2" xfId="9961" xr:uid="{00000000-0005-0000-0000-000049000000}"/>
    <cellStyle name="Input cel 2 2 3 2 3 3 2 2" xfId="20517" xr:uid="{00000000-0005-0000-0000-000049000000}"/>
    <cellStyle name="Input cel 2 2 3 2 3 3 3" xfId="11793" xr:uid="{00000000-0005-0000-0000-000049000000}"/>
    <cellStyle name="Input cel 2 2 3 2 3 4" xfId="7402" xr:uid="{00000000-0005-0000-0000-000049000000}"/>
    <cellStyle name="Input cel 2 2 3 2 3 4 2" xfId="17947" xr:uid="{00000000-0005-0000-0000-000049000000}"/>
    <cellStyle name="Input cel 2 2 3 2 3 5" xfId="5845" xr:uid="{00000000-0005-0000-0000-000049000000}"/>
    <cellStyle name="Input cel 2 2 3 2 3 5 2" xfId="16368" xr:uid="{00000000-0005-0000-0000-000049000000}"/>
    <cellStyle name="Input cel 2 2 3 2 3 6" xfId="12320" xr:uid="{00000000-0005-0000-0000-000049000000}"/>
    <cellStyle name="Input cel 2 2 3 2 4" xfId="1351" xr:uid="{00000000-0005-0000-0000-000049000000}"/>
    <cellStyle name="Input cel 2 2 3 2 4 2" xfId="2592" xr:uid="{00000000-0005-0000-0000-000049000000}"/>
    <cellStyle name="Input cel 2 2 3 2 4 2 2" xfId="8162" xr:uid="{00000000-0005-0000-0000-000049000000}"/>
    <cellStyle name="Input cel 2 2 3 2 4 2 2 2" xfId="18707" xr:uid="{00000000-0005-0000-0000-000049000000}"/>
    <cellStyle name="Input cel 2 2 3 2 4 2 3" xfId="10636" xr:uid="{00000000-0005-0000-0000-000049000000}"/>
    <cellStyle name="Input cel 2 2 3 2 4 3" xfId="4012" xr:uid="{00000000-0005-0000-0000-000049000000}"/>
    <cellStyle name="Input cel 2 2 3 2 4 3 2" xfId="9547" xr:uid="{00000000-0005-0000-0000-000049000000}"/>
    <cellStyle name="Input cel 2 2 3 2 4 3 2 2" xfId="20100" xr:uid="{00000000-0005-0000-0000-000049000000}"/>
    <cellStyle name="Input cel 2 2 3 2 4 3 3" xfId="11744" xr:uid="{00000000-0005-0000-0000-000049000000}"/>
    <cellStyle name="Input cel 2 2 3 2 4 4" xfId="6988" xr:uid="{00000000-0005-0000-0000-000049000000}"/>
    <cellStyle name="Input cel 2 2 3 2 4 4 2" xfId="17533" xr:uid="{00000000-0005-0000-0000-000049000000}"/>
    <cellStyle name="Input cel 2 2 3 2 4 5" xfId="5431" xr:uid="{00000000-0005-0000-0000-000049000000}"/>
    <cellStyle name="Input cel 2 2 3 2 4 5 2" xfId="10445" xr:uid="{00000000-0005-0000-0000-000049000000}"/>
    <cellStyle name="Input cel 2 2 3 2 4 6" xfId="13712" xr:uid="{00000000-0005-0000-0000-000049000000}"/>
    <cellStyle name="Input cel 2 2 3 2 5" xfId="977" xr:uid="{00000000-0005-0000-0000-000049000000}"/>
    <cellStyle name="Input cel 2 2 3 2 5 2" xfId="3645" xr:uid="{00000000-0005-0000-0000-000049000000}"/>
    <cellStyle name="Input cel 2 2 3 2 5 2 2" xfId="9205" xr:uid="{00000000-0005-0000-0000-000049000000}"/>
    <cellStyle name="Input cel 2 2 3 2 5 2 2 2" xfId="19753" xr:uid="{00000000-0005-0000-0000-000049000000}"/>
    <cellStyle name="Input cel 2 2 3 2 5 2 3" xfId="10755" xr:uid="{00000000-0005-0000-0000-000049000000}"/>
    <cellStyle name="Input cel 2 2 3 2 5 3" xfId="6637" xr:uid="{00000000-0005-0000-0000-000049000000}"/>
    <cellStyle name="Input cel 2 2 3 2 5 3 2" xfId="17182" xr:uid="{00000000-0005-0000-0000-000049000000}"/>
    <cellStyle name="Input cel 2 2 3 2 5 4" xfId="5089" xr:uid="{00000000-0005-0000-0000-000049000000}"/>
    <cellStyle name="Input cel 2 2 3 2 5 4 2" xfId="10547" xr:uid="{00000000-0005-0000-0000-000049000000}"/>
    <cellStyle name="Input cel 2 2 3 2 5 5" xfId="11301" xr:uid="{00000000-0005-0000-0000-000049000000}"/>
    <cellStyle name="Input cel 2 2 3 2 6" xfId="2220" xr:uid="{00000000-0005-0000-0000-000049000000}"/>
    <cellStyle name="Input cel 2 2 3 2 6 2" xfId="7790" xr:uid="{00000000-0005-0000-0000-000049000000}"/>
    <cellStyle name="Input cel 2 2 3 2 6 2 2" xfId="18335" xr:uid="{00000000-0005-0000-0000-000049000000}"/>
    <cellStyle name="Input cel 2 2 3 2 6 3" xfId="15548" xr:uid="{00000000-0005-0000-0000-000049000000}"/>
    <cellStyle name="Input cel 2 2 3 2 7" xfId="3558" xr:uid="{00000000-0005-0000-0000-000049000000}"/>
    <cellStyle name="Input cel 2 2 3 2 7 2" xfId="9121" xr:uid="{00000000-0005-0000-0000-000049000000}"/>
    <cellStyle name="Input cel 2 2 3 2 7 2 2" xfId="19667" xr:uid="{00000000-0005-0000-0000-000049000000}"/>
    <cellStyle name="Input cel 2 2 3 2 7 3" xfId="14649" xr:uid="{00000000-0005-0000-0000-000049000000}"/>
    <cellStyle name="Input cel 2 2 3 2 8" xfId="5004" xr:uid="{00000000-0005-0000-0000-000049000000}"/>
    <cellStyle name="Input cel 2 2 3 2 8 2" xfId="15763" xr:uid="{00000000-0005-0000-0000-000049000000}"/>
    <cellStyle name="Input cel 2 2 3 2 9" xfId="13820" xr:uid="{00000000-0005-0000-0000-000049000000}"/>
    <cellStyle name="Input cel 2 2 3 3" xfId="726" xr:uid="{00000000-0005-0000-0000-000049000000}"/>
    <cellStyle name="Input cel 2 2 3 3 10" xfId="11193" xr:uid="{00000000-0005-0000-0000-000049000000}"/>
    <cellStyle name="Input cel 2 2 3 3 2" xfId="1637" xr:uid="{00000000-0005-0000-0000-000049000000}"/>
    <cellStyle name="Input cel 2 2 3 3 2 2" xfId="1952" xr:uid="{00000000-0005-0000-0000-000049000000}"/>
    <cellStyle name="Input cel 2 2 3 3 2 2 2" xfId="3191" xr:uid="{00000000-0005-0000-0000-000049000000}"/>
    <cellStyle name="Input cel 2 2 3 3 2 2 2 2" xfId="8761" xr:uid="{00000000-0005-0000-0000-000049000000}"/>
    <cellStyle name="Input cel 2 2 3 3 2 2 2 2 2" xfId="19306" xr:uid="{00000000-0005-0000-0000-000049000000}"/>
    <cellStyle name="Input cel 2 2 3 3 2 2 2 3" xfId="10930" xr:uid="{00000000-0005-0000-0000-000049000000}"/>
    <cellStyle name="Input cel 2 2 3 3 2 2 3" xfId="4603" xr:uid="{00000000-0005-0000-0000-000049000000}"/>
    <cellStyle name="Input cel 2 2 3 3 2 2 3 2" xfId="10101" xr:uid="{00000000-0005-0000-0000-000049000000}"/>
    <cellStyle name="Input cel 2 2 3 3 2 2 3 2 2" xfId="20656" xr:uid="{00000000-0005-0000-0000-000049000000}"/>
    <cellStyle name="Input cel 2 2 3 3 2 2 3 3" xfId="11279" xr:uid="{00000000-0005-0000-0000-000049000000}"/>
    <cellStyle name="Input cel 2 2 3 3 2 2 4" xfId="7528" xr:uid="{00000000-0005-0000-0000-000049000000}"/>
    <cellStyle name="Input cel 2 2 3 3 2 2 4 2" xfId="18073" xr:uid="{00000000-0005-0000-0000-000049000000}"/>
    <cellStyle name="Input cel 2 2 3 3 2 2 5" xfId="5985" xr:uid="{00000000-0005-0000-0000-000049000000}"/>
    <cellStyle name="Input cel 2 2 3 3 2 2 5 2" xfId="16507" xr:uid="{00000000-0005-0000-0000-000049000000}"/>
    <cellStyle name="Input cel 2 2 3 3 2 2 6" xfId="13376" xr:uid="{00000000-0005-0000-0000-000049000000}"/>
    <cellStyle name="Input cel 2 2 3 3 2 3" xfId="2877" xr:uid="{00000000-0005-0000-0000-000049000000}"/>
    <cellStyle name="Input cel 2 2 3 3 2 3 2" xfId="8447" xr:uid="{00000000-0005-0000-0000-000049000000}"/>
    <cellStyle name="Input cel 2 2 3 3 2 3 2 2" xfId="18992" xr:uid="{00000000-0005-0000-0000-000049000000}"/>
    <cellStyle name="Input cel 2 2 3 3 2 3 3" xfId="12106" xr:uid="{00000000-0005-0000-0000-000049000000}"/>
    <cellStyle name="Input cel 2 2 3 3 2 4" xfId="4290" xr:uid="{00000000-0005-0000-0000-000049000000}"/>
    <cellStyle name="Input cel 2 2 3 3 2 4 2" xfId="9807" xr:uid="{00000000-0005-0000-0000-000049000000}"/>
    <cellStyle name="Input cel 2 2 3 3 2 4 2 2" xfId="20362" xr:uid="{00000000-0005-0000-0000-000049000000}"/>
    <cellStyle name="Input cel 2 2 3 3 2 4 3" xfId="12512" xr:uid="{00000000-0005-0000-0000-000049000000}"/>
    <cellStyle name="Input cel 2 2 3 3 2 5" xfId="7245" xr:uid="{00000000-0005-0000-0000-000049000000}"/>
    <cellStyle name="Input cel 2 2 3 3 2 5 2" xfId="17790" xr:uid="{00000000-0005-0000-0000-000049000000}"/>
    <cellStyle name="Input cel 2 2 3 3 2 6" xfId="5691" xr:uid="{00000000-0005-0000-0000-000049000000}"/>
    <cellStyle name="Input cel 2 2 3 3 2 6 2" xfId="16214" xr:uid="{00000000-0005-0000-0000-000049000000}"/>
    <cellStyle name="Input cel 2 2 3 3 2 7" xfId="11562" xr:uid="{00000000-0005-0000-0000-000049000000}"/>
    <cellStyle name="Input cel 2 2 3 3 3" xfId="1818" xr:uid="{00000000-0005-0000-0000-000049000000}"/>
    <cellStyle name="Input cel 2 2 3 3 3 2" xfId="3057" xr:uid="{00000000-0005-0000-0000-000049000000}"/>
    <cellStyle name="Input cel 2 2 3 3 3 2 2" xfId="8627" xr:uid="{00000000-0005-0000-0000-000049000000}"/>
    <cellStyle name="Input cel 2 2 3 3 3 2 2 2" xfId="19172" xr:uid="{00000000-0005-0000-0000-000049000000}"/>
    <cellStyle name="Input cel 2 2 3 3 3 2 3" xfId="11021" xr:uid="{00000000-0005-0000-0000-000049000000}"/>
    <cellStyle name="Input cel 2 2 3 3 3 3" xfId="4469" xr:uid="{00000000-0005-0000-0000-000049000000}"/>
    <cellStyle name="Input cel 2 2 3 3 3 3 2" xfId="9976" xr:uid="{00000000-0005-0000-0000-000049000000}"/>
    <cellStyle name="Input cel 2 2 3 3 3 3 2 2" xfId="20532" xr:uid="{00000000-0005-0000-0000-000049000000}"/>
    <cellStyle name="Input cel 2 2 3 3 3 3 3" xfId="12262" xr:uid="{00000000-0005-0000-0000-000049000000}"/>
    <cellStyle name="Input cel 2 2 3 3 3 4" xfId="7417" xr:uid="{00000000-0005-0000-0000-000049000000}"/>
    <cellStyle name="Input cel 2 2 3 3 3 4 2" xfId="17962" xr:uid="{00000000-0005-0000-0000-000049000000}"/>
    <cellStyle name="Input cel 2 2 3 3 3 5" xfId="5860" xr:uid="{00000000-0005-0000-0000-000049000000}"/>
    <cellStyle name="Input cel 2 2 3 3 3 5 2" xfId="16383" xr:uid="{00000000-0005-0000-0000-000049000000}"/>
    <cellStyle name="Input cel 2 2 3 3 3 6" xfId="14568" xr:uid="{00000000-0005-0000-0000-000049000000}"/>
    <cellStyle name="Input cel 2 2 3 3 4" xfId="1411" xr:uid="{00000000-0005-0000-0000-000049000000}"/>
    <cellStyle name="Input cel 2 2 3 3 4 2" xfId="2652" xr:uid="{00000000-0005-0000-0000-000049000000}"/>
    <cellStyle name="Input cel 2 2 3 3 4 2 2" xfId="8222" xr:uid="{00000000-0005-0000-0000-000049000000}"/>
    <cellStyle name="Input cel 2 2 3 3 4 2 2 2" xfId="18767" xr:uid="{00000000-0005-0000-0000-000049000000}"/>
    <cellStyle name="Input cel 2 2 3 3 4 2 3" xfId="14632" xr:uid="{00000000-0005-0000-0000-000049000000}"/>
    <cellStyle name="Input cel 2 2 3 3 4 3" xfId="4072" xr:uid="{00000000-0005-0000-0000-000049000000}"/>
    <cellStyle name="Input cel 2 2 3 3 4 3 2" xfId="9605" xr:uid="{00000000-0005-0000-0000-000049000000}"/>
    <cellStyle name="Input cel 2 2 3 3 4 3 2 2" xfId="20158" xr:uid="{00000000-0005-0000-0000-000049000000}"/>
    <cellStyle name="Input cel 2 2 3 3 4 3 3" xfId="15692" xr:uid="{00000000-0005-0000-0000-000049000000}"/>
    <cellStyle name="Input cel 2 2 3 3 4 4" xfId="7046" xr:uid="{00000000-0005-0000-0000-000049000000}"/>
    <cellStyle name="Input cel 2 2 3 3 4 4 2" xfId="17591" xr:uid="{00000000-0005-0000-0000-000049000000}"/>
    <cellStyle name="Input cel 2 2 3 3 4 5" xfId="5489" xr:uid="{00000000-0005-0000-0000-000049000000}"/>
    <cellStyle name="Input cel 2 2 3 3 4 5 2" xfId="11292" xr:uid="{00000000-0005-0000-0000-000049000000}"/>
    <cellStyle name="Input cel 2 2 3 3 4 6" xfId="10659" xr:uid="{00000000-0005-0000-0000-000049000000}"/>
    <cellStyle name="Input cel 2 2 3 3 5" xfId="1026" xr:uid="{00000000-0005-0000-0000-000049000000}"/>
    <cellStyle name="Input cel 2 2 3 3 5 2" xfId="6685" xr:uid="{00000000-0005-0000-0000-000049000000}"/>
    <cellStyle name="Input cel 2 2 3 3 5 2 2" xfId="17230" xr:uid="{00000000-0005-0000-0000-000049000000}"/>
    <cellStyle name="Input cel 2 2 3 3 5 3" xfId="14029" xr:uid="{00000000-0005-0000-0000-000049000000}"/>
    <cellStyle name="Input cel 2 2 3 3 6" xfId="2269" xr:uid="{00000000-0005-0000-0000-000049000000}"/>
    <cellStyle name="Input cel 2 2 3 3 6 2" xfId="7839" xr:uid="{00000000-0005-0000-0000-000049000000}"/>
    <cellStyle name="Input cel 2 2 3 3 6 2 2" xfId="18384" xr:uid="{00000000-0005-0000-0000-000049000000}"/>
    <cellStyle name="Input cel 2 2 3 3 6 3" xfId="12836" xr:uid="{00000000-0005-0000-0000-000049000000}"/>
    <cellStyle name="Input cel 2 2 3 3 7" xfId="3694" xr:uid="{00000000-0005-0000-0000-000049000000}"/>
    <cellStyle name="Input cel 2 2 3 3 7 2" xfId="9252" xr:uid="{00000000-0005-0000-0000-000049000000}"/>
    <cellStyle name="Input cel 2 2 3 3 7 2 2" xfId="19801" xr:uid="{00000000-0005-0000-0000-000049000000}"/>
    <cellStyle name="Input cel 2 2 3 3 7 3" xfId="12884" xr:uid="{00000000-0005-0000-0000-000049000000}"/>
    <cellStyle name="Input cel 2 2 3 3 8" xfId="6405" xr:uid="{00000000-0005-0000-0000-000049000000}"/>
    <cellStyle name="Input cel 2 2 3 3 8 2" xfId="15113" xr:uid="{00000000-0005-0000-0000-000049000000}"/>
    <cellStyle name="Input cel 2 2 3 3 8 2 2" xfId="16950" xr:uid="{00000000-0005-0000-0000-000049000000}"/>
    <cellStyle name="Input cel 2 2 3 3 8 3" xfId="15440" xr:uid="{00000000-0005-0000-0000-000049000000}"/>
    <cellStyle name="Input cel 2 2 3 3 9" xfId="5136" xr:uid="{00000000-0005-0000-0000-000049000000}"/>
    <cellStyle name="Input cel 2 2 3 3 9 2" xfId="12127" xr:uid="{00000000-0005-0000-0000-000049000000}"/>
    <cellStyle name="Input cel 2 2 3 4" xfId="790" xr:uid="{00000000-0005-0000-0000-000049000000}"/>
    <cellStyle name="Input cel 2 2 3 4 2" xfId="2016" xr:uid="{00000000-0005-0000-0000-000049000000}"/>
    <cellStyle name="Input cel 2 2 3 4 2 2" xfId="3255" xr:uid="{00000000-0005-0000-0000-000049000000}"/>
    <cellStyle name="Input cel 2 2 3 4 2 2 2" xfId="8825" xr:uid="{00000000-0005-0000-0000-000049000000}"/>
    <cellStyle name="Input cel 2 2 3 4 2 2 2 2" xfId="19370" xr:uid="{00000000-0005-0000-0000-000049000000}"/>
    <cellStyle name="Input cel 2 2 3 4 2 2 3" xfId="15494" xr:uid="{00000000-0005-0000-0000-000049000000}"/>
    <cellStyle name="Input cel 2 2 3 4 2 3" xfId="4667" xr:uid="{00000000-0005-0000-0000-000049000000}"/>
    <cellStyle name="Input cel 2 2 3 4 2 3 2" xfId="10161" xr:uid="{00000000-0005-0000-0000-000049000000}"/>
    <cellStyle name="Input cel 2 2 3 4 2 3 2 2" xfId="20716" xr:uid="{00000000-0005-0000-0000-000049000000}"/>
    <cellStyle name="Input cel 2 2 3 4 2 3 3" xfId="10614" xr:uid="{00000000-0005-0000-0000-000049000000}"/>
    <cellStyle name="Input cel 2 2 3 4 2 4" xfId="7588" xr:uid="{00000000-0005-0000-0000-000049000000}"/>
    <cellStyle name="Input cel 2 2 3 4 2 4 2" xfId="18133" xr:uid="{00000000-0005-0000-0000-000049000000}"/>
    <cellStyle name="Input cel 2 2 3 4 2 5" xfId="6045" xr:uid="{00000000-0005-0000-0000-000049000000}"/>
    <cellStyle name="Input cel 2 2 3 4 2 5 2" xfId="16567" xr:uid="{00000000-0005-0000-0000-000049000000}"/>
    <cellStyle name="Input cel 2 2 3 4 2 6" xfId="14373" xr:uid="{00000000-0005-0000-0000-000049000000}"/>
    <cellStyle name="Input cel 2 2 3 4 3" xfId="1698" xr:uid="{00000000-0005-0000-0000-000049000000}"/>
    <cellStyle name="Input cel 2 2 3 4 3 2" xfId="2938" xr:uid="{00000000-0005-0000-0000-000049000000}"/>
    <cellStyle name="Input cel 2 2 3 4 3 2 2" xfId="8508" xr:uid="{00000000-0005-0000-0000-000049000000}"/>
    <cellStyle name="Input cel 2 2 3 4 3 2 2 2" xfId="19053" xr:uid="{00000000-0005-0000-0000-000049000000}"/>
    <cellStyle name="Input cel 2 2 3 4 3 2 3" xfId="10582" xr:uid="{00000000-0005-0000-0000-000049000000}"/>
    <cellStyle name="Input cel 2 2 3 4 3 3" xfId="4351" xr:uid="{00000000-0005-0000-0000-000049000000}"/>
    <cellStyle name="Input cel 2 2 3 4 3 3 2" xfId="9864" xr:uid="{00000000-0005-0000-0000-000049000000}"/>
    <cellStyle name="Input cel 2 2 3 4 3 3 2 2" xfId="20420" xr:uid="{00000000-0005-0000-0000-000049000000}"/>
    <cellStyle name="Input cel 2 2 3 4 3 3 3" xfId="15438" xr:uid="{00000000-0005-0000-0000-000049000000}"/>
    <cellStyle name="Input cel 2 2 3 4 3 4" xfId="7304" xr:uid="{00000000-0005-0000-0000-000049000000}"/>
    <cellStyle name="Input cel 2 2 3 4 3 4 2" xfId="17849" xr:uid="{00000000-0005-0000-0000-000049000000}"/>
    <cellStyle name="Input cel 2 2 3 4 3 5" xfId="5748" xr:uid="{00000000-0005-0000-0000-000049000000}"/>
    <cellStyle name="Input cel 2 2 3 4 3 5 2" xfId="16271" xr:uid="{00000000-0005-0000-0000-000049000000}"/>
    <cellStyle name="Input cel 2 2 3 4 3 6" xfId="10877" xr:uid="{00000000-0005-0000-0000-000049000000}"/>
    <cellStyle name="Input cel 2 2 3 4 4" xfId="1090" xr:uid="{00000000-0005-0000-0000-000049000000}"/>
    <cellStyle name="Input cel 2 2 3 4 4 2" xfId="6747" xr:uid="{00000000-0005-0000-0000-000049000000}"/>
    <cellStyle name="Input cel 2 2 3 4 4 2 2" xfId="17292" xr:uid="{00000000-0005-0000-0000-000049000000}"/>
    <cellStyle name="Input cel 2 2 3 4 4 3" xfId="11478" xr:uid="{00000000-0005-0000-0000-000049000000}"/>
    <cellStyle name="Input cel 2 2 3 4 5" xfId="2333" xr:uid="{00000000-0005-0000-0000-000049000000}"/>
    <cellStyle name="Input cel 2 2 3 4 5 2" xfId="7903" xr:uid="{00000000-0005-0000-0000-000049000000}"/>
    <cellStyle name="Input cel 2 2 3 4 5 2 2" xfId="18448" xr:uid="{00000000-0005-0000-0000-000049000000}"/>
    <cellStyle name="Input cel 2 2 3 4 5 3" xfId="12067" xr:uid="{00000000-0005-0000-0000-000049000000}"/>
    <cellStyle name="Input cel 2 2 3 4 6" xfId="3758" xr:uid="{00000000-0005-0000-0000-000049000000}"/>
    <cellStyle name="Input cel 2 2 3 4 6 2" xfId="9312" xr:uid="{00000000-0005-0000-0000-000049000000}"/>
    <cellStyle name="Input cel 2 2 3 4 6 2 2" xfId="19863" xr:uid="{00000000-0005-0000-0000-000049000000}"/>
    <cellStyle name="Input cel 2 2 3 4 6 3" xfId="11081" xr:uid="{00000000-0005-0000-0000-000049000000}"/>
    <cellStyle name="Input cel 2 2 3 4 7" xfId="6452" xr:uid="{00000000-0005-0000-0000-000049000000}"/>
    <cellStyle name="Input cel 2 2 3 4 7 2" xfId="15160" xr:uid="{00000000-0005-0000-0000-000049000000}"/>
    <cellStyle name="Input cel 2 2 3 4 7 2 2" xfId="16997" xr:uid="{00000000-0005-0000-0000-000049000000}"/>
    <cellStyle name="Input cel 2 2 3 4 7 3" xfId="12418" xr:uid="{00000000-0005-0000-0000-000049000000}"/>
    <cellStyle name="Input cel 2 2 3 4 8" xfId="5196" xr:uid="{00000000-0005-0000-0000-000049000000}"/>
    <cellStyle name="Input cel 2 2 3 4 8 2" xfId="12686" xr:uid="{00000000-0005-0000-0000-000049000000}"/>
    <cellStyle name="Input cel 2 2 3 4 9" xfId="10475" xr:uid="{00000000-0005-0000-0000-000049000000}"/>
    <cellStyle name="Input cel 2 2 3 5" xfId="851" xr:uid="{00000000-0005-0000-0000-000049000000}"/>
    <cellStyle name="Input cel 2 2 3 5 2" xfId="2077" xr:uid="{00000000-0005-0000-0000-000049000000}"/>
    <cellStyle name="Input cel 2 2 3 5 2 2" xfId="3316" xr:uid="{00000000-0005-0000-0000-000049000000}"/>
    <cellStyle name="Input cel 2 2 3 5 2 2 2" xfId="8886" xr:uid="{00000000-0005-0000-0000-000049000000}"/>
    <cellStyle name="Input cel 2 2 3 5 2 2 2 2" xfId="19431" xr:uid="{00000000-0005-0000-0000-000049000000}"/>
    <cellStyle name="Input cel 2 2 3 5 2 2 3" xfId="14169" xr:uid="{00000000-0005-0000-0000-000049000000}"/>
    <cellStyle name="Input cel 2 2 3 5 2 3" xfId="4728" xr:uid="{00000000-0005-0000-0000-000049000000}"/>
    <cellStyle name="Input cel 2 2 3 5 2 3 2" xfId="10220" xr:uid="{00000000-0005-0000-0000-000049000000}"/>
    <cellStyle name="Input cel 2 2 3 5 2 3 2 2" xfId="20775" xr:uid="{00000000-0005-0000-0000-000049000000}"/>
    <cellStyle name="Input cel 2 2 3 5 2 3 3" xfId="11376" xr:uid="{00000000-0005-0000-0000-000049000000}"/>
    <cellStyle name="Input cel 2 2 3 5 2 4" xfId="7647" xr:uid="{00000000-0005-0000-0000-000049000000}"/>
    <cellStyle name="Input cel 2 2 3 5 2 4 2" xfId="18192" xr:uid="{00000000-0005-0000-0000-000049000000}"/>
    <cellStyle name="Input cel 2 2 3 5 2 5" xfId="6104" xr:uid="{00000000-0005-0000-0000-000049000000}"/>
    <cellStyle name="Input cel 2 2 3 5 2 5 2" xfId="16626" xr:uid="{00000000-0005-0000-0000-000049000000}"/>
    <cellStyle name="Input cel 2 2 3 5 2 6" xfId="12479" xr:uid="{00000000-0005-0000-0000-000049000000}"/>
    <cellStyle name="Input cel 2 2 3 5 3" xfId="1755" xr:uid="{00000000-0005-0000-0000-000049000000}"/>
    <cellStyle name="Input cel 2 2 3 5 3 2" xfId="2994" xr:uid="{00000000-0005-0000-0000-000049000000}"/>
    <cellStyle name="Input cel 2 2 3 5 3 2 2" xfId="8564" xr:uid="{00000000-0005-0000-0000-000049000000}"/>
    <cellStyle name="Input cel 2 2 3 5 3 2 2 2" xfId="19109" xr:uid="{00000000-0005-0000-0000-000049000000}"/>
    <cellStyle name="Input cel 2 2 3 5 3 2 3" xfId="11274" xr:uid="{00000000-0005-0000-0000-000049000000}"/>
    <cellStyle name="Input cel 2 2 3 5 3 3" xfId="4406" xr:uid="{00000000-0005-0000-0000-000049000000}"/>
    <cellStyle name="Input cel 2 2 3 5 3 3 2" xfId="9917" xr:uid="{00000000-0005-0000-0000-000049000000}"/>
    <cellStyle name="Input cel 2 2 3 5 3 3 2 2" xfId="20473" xr:uid="{00000000-0005-0000-0000-000049000000}"/>
    <cellStyle name="Input cel 2 2 3 5 3 3 3" xfId="16200" xr:uid="{00000000-0005-0000-0000-000049000000}"/>
    <cellStyle name="Input cel 2 2 3 5 3 4" xfId="7358" xr:uid="{00000000-0005-0000-0000-000049000000}"/>
    <cellStyle name="Input cel 2 2 3 5 3 4 2" xfId="17903" xr:uid="{00000000-0005-0000-0000-000049000000}"/>
    <cellStyle name="Input cel 2 2 3 5 3 5" xfId="5801" xr:uid="{00000000-0005-0000-0000-000049000000}"/>
    <cellStyle name="Input cel 2 2 3 5 3 5 2" xfId="16324" xr:uid="{00000000-0005-0000-0000-000049000000}"/>
    <cellStyle name="Input cel 2 2 3 5 3 6" xfId="11599" xr:uid="{00000000-0005-0000-0000-000049000000}"/>
    <cellStyle name="Input cel 2 2 3 5 4" xfId="1151" xr:uid="{00000000-0005-0000-0000-000049000000}"/>
    <cellStyle name="Input cel 2 2 3 5 4 2" xfId="6808" xr:uid="{00000000-0005-0000-0000-000049000000}"/>
    <cellStyle name="Input cel 2 2 3 5 4 2 2" xfId="17353" xr:uid="{00000000-0005-0000-0000-000049000000}"/>
    <cellStyle name="Input cel 2 2 3 5 4 3" xfId="10279" xr:uid="{00000000-0005-0000-0000-000049000000}"/>
    <cellStyle name="Input cel 2 2 3 5 5" xfId="2394" xr:uid="{00000000-0005-0000-0000-000049000000}"/>
    <cellStyle name="Input cel 2 2 3 5 5 2" xfId="7964" xr:uid="{00000000-0005-0000-0000-000049000000}"/>
    <cellStyle name="Input cel 2 2 3 5 5 2 2" xfId="18509" xr:uid="{00000000-0005-0000-0000-000049000000}"/>
    <cellStyle name="Input cel 2 2 3 5 5 3" xfId="13853" xr:uid="{00000000-0005-0000-0000-000049000000}"/>
    <cellStyle name="Input cel 2 2 3 5 6" xfId="3819" xr:uid="{00000000-0005-0000-0000-000049000000}"/>
    <cellStyle name="Input cel 2 2 3 5 6 2" xfId="9371" xr:uid="{00000000-0005-0000-0000-000049000000}"/>
    <cellStyle name="Input cel 2 2 3 5 6 2 2" xfId="19924" xr:uid="{00000000-0005-0000-0000-000049000000}"/>
    <cellStyle name="Input cel 2 2 3 5 6 3" xfId="15058" xr:uid="{00000000-0005-0000-0000-000049000000}"/>
    <cellStyle name="Input cel 2 2 3 5 7" xfId="6511" xr:uid="{00000000-0005-0000-0000-000049000000}"/>
    <cellStyle name="Input cel 2 2 3 5 7 2" xfId="15219" xr:uid="{00000000-0005-0000-0000-000049000000}"/>
    <cellStyle name="Input cel 2 2 3 5 7 2 2" xfId="17056" xr:uid="{00000000-0005-0000-0000-000049000000}"/>
    <cellStyle name="Input cel 2 2 3 5 7 3" xfId="12091" xr:uid="{00000000-0005-0000-0000-000049000000}"/>
    <cellStyle name="Input cel 2 2 3 5 8" xfId="5255" xr:uid="{00000000-0005-0000-0000-000049000000}"/>
    <cellStyle name="Input cel 2 2 3 5 8 2" xfId="15010" xr:uid="{00000000-0005-0000-0000-000049000000}"/>
    <cellStyle name="Input cel 2 2 3 5 9" xfId="12852" xr:uid="{00000000-0005-0000-0000-000049000000}"/>
    <cellStyle name="Input cel 2 2 3 6" xfId="607" xr:uid="{00000000-0005-0000-0000-000049000000}"/>
    <cellStyle name="Input cel 2 2 3 6 2" xfId="1530" xr:uid="{00000000-0005-0000-0000-000049000000}"/>
    <cellStyle name="Input cel 2 2 3 6 2 2" xfId="7141" xr:uid="{00000000-0005-0000-0000-000049000000}"/>
    <cellStyle name="Input cel 2 2 3 6 2 2 2" xfId="17686" xr:uid="{00000000-0005-0000-0000-000049000000}"/>
    <cellStyle name="Input cel 2 2 3 6 2 3" xfId="13202" xr:uid="{00000000-0005-0000-0000-000049000000}"/>
    <cellStyle name="Input cel 2 2 3 6 3" xfId="2770" xr:uid="{00000000-0005-0000-0000-000049000000}"/>
    <cellStyle name="Input cel 2 2 3 6 3 2" xfId="8340" xr:uid="{00000000-0005-0000-0000-000049000000}"/>
    <cellStyle name="Input cel 2 2 3 6 3 2 2" xfId="18885" xr:uid="{00000000-0005-0000-0000-000049000000}"/>
    <cellStyle name="Input cel 2 2 3 6 3 3" xfId="10574" xr:uid="{00000000-0005-0000-0000-000049000000}"/>
    <cellStyle name="Input cel 2 2 3 6 4" xfId="4184" xr:uid="{00000000-0005-0000-0000-000049000000}"/>
    <cellStyle name="Input cel 2 2 3 6 4 2" xfId="9705" xr:uid="{00000000-0005-0000-0000-000049000000}"/>
    <cellStyle name="Input cel 2 2 3 6 4 2 2" xfId="20259" xr:uid="{00000000-0005-0000-0000-000049000000}"/>
    <cellStyle name="Input cel 2 2 3 6 4 3" xfId="13627" xr:uid="{00000000-0005-0000-0000-000049000000}"/>
    <cellStyle name="Input cel 2 2 3 6 5" xfId="6303" xr:uid="{00000000-0005-0000-0000-000049000000}"/>
    <cellStyle name="Input cel 2 2 3 6 5 2" xfId="16848" xr:uid="{00000000-0005-0000-0000-000049000000}"/>
    <cellStyle name="Input cel 2 2 3 6 6" xfId="5589" xr:uid="{00000000-0005-0000-0000-000049000000}"/>
    <cellStyle name="Input cel 2 2 3 6 6 2" xfId="10530" xr:uid="{00000000-0005-0000-0000-000049000000}"/>
    <cellStyle name="Input cel 2 2 3 6 7" xfId="14580" xr:uid="{00000000-0005-0000-0000-000049000000}"/>
    <cellStyle name="Input cel 2 2 3 7" xfId="1207" xr:uid="{00000000-0005-0000-0000-000049000000}"/>
    <cellStyle name="Input cel 2 2 3 7 2" xfId="2449" xr:uid="{00000000-0005-0000-0000-000049000000}"/>
    <cellStyle name="Input cel 2 2 3 7 2 2" xfId="8019" xr:uid="{00000000-0005-0000-0000-000049000000}"/>
    <cellStyle name="Input cel 2 2 3 7 2 2 2" xfId="18564" xr:uid="{00000000-0005-0000-0000-000049000000}"/>
    <cellStyle name="Input cel 2 2 3 7 2 3" xfId="14511" xr:uid="{00000000-0005-0000-0000-000049000000}"/>
    <cellStyle name="Input cel 2 2 3 7 3" xfId="3873" xr:uid="{00000000-0005-0000-0000-000049000000}"/>
    <cellStyle name="Input cel 2 2 3 7 3 2" xfId="9423" xr:uid="{00000000-0005-0000-0000-000049000000}"/>
    <cellStyle name="Input cel 2 2 3 7 3 2 2" xfId="19976" xr:uid="{00000000-0005-0000-0000-000049000000}"/>
    <cellStyle name="Input cel 2 2 3 7 3 3" xfId="15014" xr:uid="{00000000-0005-0000-0000-000049000000}"/>
    <cellStyle name="Input cel 2 2 3 7 4" xfId="6861" xr:uid="{00000000-0005-0000-0000-000049000000}"/>
    <cellStyle name="Input cel 2 2 3 7 4 2" xfId="17406" xr:uid="{00000000-0005-0000-0000-000049000000}"/>
    <cellStyle name="Input cel 2 2 3 7 5" xfId="5307" xr:uid="{00000000-0005-0000-0000-000049000000}"/>
    <cellStyle name="Input cel 2 2 3 7 5 2" xfId="10973" xr:uid="{00000000-0005-0000-0000-000049000000}"/>
    <cellStyle name="Input cel 2 2 3 7 6" xfId="16203" xr:uid="{00000000-0005-0000-0000-000049000000}"/>
    <cellStyle name="Input cel 2 2 3 8" xfId="1175" xr:uid="{00000000-0005-0000-0000-000049000000}"/>
    <cellStyle name="Input cel 2 2 3 8 2" xfId="2418" xr:uid="{00000000-0005-0000-0000-000049000000}"/>
    <cellStyle name="Input cel 2 2 3 8 2 2" xfId="7988" xr:uid="{00000000-0005-0000-0000-000049000000}"/>
    <cellStyle name="Input cel 2 2 3 8 2 2 2" xfId="18533" xr:uid="{00000000-0005-0000-0000-000049000000}"/>
    <cellStyle name="Input cel 2 2 3 8 2 3" xfId="15805" xr:uid="{00000000-0005-0000-0000-000049000000}"/>
    <cellStyle name="Input cel 2 2 3 8 3" xfId="3843" xr:uid="{00000000-0005-0000-0000-000049000000}"/>
    <cellStyle name="Input cel 2 2 3 8 3 2" xfId="9394" xr:uid="{00000000-0005-0000-0000-000049000000}"/>
    <cellStyle name="Input cel 2 2 3 8 3 2 2" xfId="19947" xr:uid="{00000000-0005-0000-0000-000049000000}"/>
    <cellStyle name="Input cel 2 2 3 8 3 3" xfId="11318" xr:uid="{00000000-0005-0000-0000-000049000000}"/>
    <cellStyle name="Input cel 2 2 3 8 4" xfId="6831" xr:uid="{00000000-0005-0000-0000-000049000000}"/>
    <cellStyle name="Input cel 2 2 3 8 4 2" xfId="17376" xr:uid="{00000000-0005-0000-0000-000049000000}"/>
    <cellStyle name="Input cel 2 2 3 8 5" xfId="5278" xr:uid="{00000000-0005-0000-0000-000049000000}"/>
    <cellStyle name="Input cel 2 2 3 8 5 2" xfId="14449" xr:uid="{00000000-0005-0000-0000-000049000000}"/>
    <cellStyle name="Input cel 2 2 3 8 6" xfId="10313" xr:uid="{00000000-0005-0000-0000-000049000000}"/>
    <cellStyle name="Input cel 2 2 3 9" xfId="905" xr:uid="{00000000-0005-0000-0000-000049000000}"/>
    <cellStyle name="Input cel 2 2 3 9 2" xfId="3397" xr:uid="{00000000-0005-0000-0000-000049000000}"/>
    <cellStyle name="Input cel 2 2 3 9 2 2" xfId="8965" xr:uid="{00000000-0005-0000-0000-000049000000}"/>
    <cellStyle name="Input cel 2 2 3 9 2 2 2" xfId="19509" xr:uid="{00000000-0005-0000-0000-000049000000}"/>
    <cellStyle name="Input cel 2 2 3 9 2 3" xfId="15611" xr:uid="{00000000-0005-0000-0000-000049000000}"/>
    <cellStyle name="Input cel 2 2 3 9 3" xfId="6565" xr:uid="{00000000-0005-0000-0000-000049000000}"/>
    <cellStyle name="Input cel 2 2 3 9 3 2" xfId="17110" xr:uid="{00000000-0005-0000-0000-000049000000}"/>
    <cellStyle name="Input cel 2 2 3 9 4" xfId="4830" xr:uid="{00000000-0005-0000-0000-000049000000}"/>
    <cellStyle name="Input cel 2 2 3 9 4 2" xfId="16169" xr:uid="{00000000-0005-0000-0000-000049000000}"/>
    <cellStyle name="Input cel 2 2 3 9 5" xfId="11006" xr:uid="{00000000-0005-0000-0000-000049000000}"/>
    <cellStyle name="Input cel 2 2 4" xfId="313" xr:uid="{00000000-0005-0000-0000-000049000000}"/>
    <cellStyle name="Input cel 2 2 4 10" xfId="11558" xr:uid="{00000000-0005-0000-0000-000049000000}"/>
    <cellStyle name="Input cel 2 2 4 2" xfId="1525" xr:uid="{00000000-0005-0000-0000-000049000000}"/>
    <cellStyle name="Input cel 2 2 4 2 2" xfId="1862" xr:uid="{00000000-0005-0000-0000-000049000000}"/>
    <cellStyle name="Input cel 2 2 4 2 2 2" xfId="3101" xr:uid="{00000000-0005-0000-0000-000049000000}"/>
    <cellStyle name="Input cel 2 2 4 2 2 2 2" xfId="8671" xr:uid="{00000000-0005-0000-0000-000049000000}"/>
    <cellStyle name="Input cel 2 2 4 2 2 2 2 2" xfId="19216" xr:uid="{00000000-0005-0000-0000-000049000000}"/>
    <cellStyle name="Input cel 2 2 4 2 2 2 3" xfId="12142" xr:uid="{00000000-0005-0000-0000-000049000000}"/>
    <cellStyle name="Input cel 2 2 4 2 2 3" xfId="4513" xr:uid="{00000000-0005-0000-0000-000049000000}"/>
    <cellStyle name="Input cel 2 2 4 2 2 3 2" xfId="10015" xr:uid="{00000000-0005-0000-0000-000049000000}"/>
    <cellStyle name="Input cel 2 2 4 2 2 3 2 2" xfId="20570" xr:uid="{00000000-0005-0000-0000-000049000000}"/>
    <cellStyle name="Input cel 2 2 4 2 2 3 3" xfId="12298" xr:uid="{00000000-0005-0000-0000-000049000000}"/>
    <cellStyle name="Input cel 2 2 4 2 2 4" xfId="7448" xr:uid="{00000000-0005-0000-0000-000049000000}"/>
    <cellStyle name="Input cel 2 2 4 2 2 4 2" xfId="17993" xr:uid="{00000000-0005-0000-0000-000049000000}"/>
    <cellStyle name="Input cel 2 2 4 2 2 5" xfId="5899" xr:uid="{00000000-0005-0000-0000-000049000000}"/>
    <cellStyle name="Input cel 2 2 4 2 2 5 2" xfId="16421" xr:uid="{00000000-0005-0000-0000-000049000000}"/>
    <cellStyle name="Input cel 2 2 4 2 2 6" xfId="11199" xr:uid="{00000000-0005-0000-0000-000049000000}"/>
    <cellStyle name="Input cel 2 2 4 2 3" xfId="2765" xr:uid="{00000000-0005-0000-0000-000049000000}"/>
    <cellStyle name="Input cel 2 2 4 2 3 2" xfId="4179" xr:uid="{00000000-0005-0000-0000-000049000000}"/>
    <cellStyle name="Input cel 2 2 4 2 3 2 2" xfId="9700" xr:uid="{00000000-0005-0000-0000-000049000000}"/>
    <cellStyle name="Input cel 2 2 4 2 3 2 2 2" xfId="20254" xr:uid="{00000000-0005-0000-0000-000049000000}"/>
    <cellStyle name="Input cel 2 2 4 2 3 2 3" xfId="12328" xr:uid="{00000000-0005-0000-0000-000049000000}"/>
    <cellStyle name="Input cel 2 2 4 2 3 3" xfId="8335" xr:uid="{00000000-0005-0000-0000-000049000000}"/>
    <cellStyle name="Input cel 2 2 4 2 3 3 2" xfId="18880" xr:uid="{00000000-0005-0000-0000-000049000000}"/>
    <cellStyle name="Input cel 2 2 4 2 3 4" xfId="5584" xr:uid="{00000000-0005-0000-0000-000049000000}"/>
    <cellStyle name="Input cel 2 2 4 2 3 4 2" xfId="15067" xr:uid="{00000000-0005-0000-0000-000049000000}"/>
    <cellStyle name="Input cel 2 2 4 2 3 5" xfId="13702" xr:uid="{00000000-0005-0000-0000-000049000000}"/>
    <cellStyle name="Input cel 2 2 4 2 4" xfId="3501" xr:uid="{00000000-0005-0000-0000-000049000000}"/>
    <cellStyle name="Input cel 2 2 4 2 4 2" xfId="9065" xr:uid="{00000000-0005-0000-0000-000049000000}"/>
    <cellStyle name="Input cel 2 2 4 2 4 2 2" xfId="19611" xr:uid="{00000000-0005-0000-0000-000049000000}"/>
    <cellStyle name="Input cel 2 2 4 2 4 3" xfId="13078" xr:uid="{00000000-0005-0000-0000-000049000000}"/>
    <cellStyle name="Input cel 2 2 4 2 5" xfId="4948" xr:uid="{00000000-0005-0000-0000-000049000000}"/>
    <cellStyle name="Input cel 2 2 4 2 5 2" xfId="14187" xr:uid="{00000000-0005-0000-0000-000049000000}"/>
    <cellStyle name="Input cel 2 2 4 2 6" xfId="11187" xr:uid="{00000000-0005-0000-0000-000049000000}"/>
    <cellStyle name="Input cel 2 2 4 3" xfId="1806" xr:uid="{00000000-0005-0000-0000-000049000000}"/>
    <cellStyle name="Input cel 2 2 4 3 2" xfId="3045" xr:uid="{00000000-0005-0000-0000-000049000000}"/>
    <cellStyle name="Input cel 2 2 4 3 2 2" xfId="8615" xr:uid="{00000000-0005-0000-0000-000049000000}"/>
    <cellStyle name="Input cel 2 2 4 3 2 2 2" xfId="19160" xr:uid="{00000000-0005-0000-0000-000049000000}"/>
    <cellStyle name="Input cel 2 2 4 3 2 3" xfId="10970" xr:uid="{00000000-0005-0000-0000-000049000000}"/>
    <cellStyle name="Input cel 2 2 4 3 3" xfId="4457" xr:uid="{00000000-0005-0000-0000-000049000000}"/>
    <cellStyle name="Input cel 2 2 4 3 3 2" xfId="9965" xr:uid="{00000000-0005-0000-0000-000049000000}"/>
    <cellStyle name="Input cel 2 2 4 3 3 2 2" xfId="20521" xr:uid="{00000000-0005-0000-0000-000049000000}"/>
    <cellStyle name="Input cel 2 2 4 3 3 3" xfId="11832" xr:uid="{00000000-0005-0000-0000-000049000000}"/>
    <cellStyle name="Input cel 2 2 4 3 4" xfId="7406" xr:uid="{00000000-0005-0000-0000-000049000000}"/>
    <cellStyle name="Input cel 2 2 4 3 4 2" xfId="17951" xr:uid="{00000000-0005-0000-0000-000049000000}"/>
    <cellStyle name="Input cel 2 2 4 3 5" xfId="5849" xr:uid="{00000000-0005-0000-0000-000049000000}"/>
    <cellStyle name="Input cel 2 2 4 3 5 2" xfId="16372" xr:uid="{00000000-0005-0000-0000-000049000000}"/>
    <cellStyle name="Input cel 2 2 4 3 6" xfId="12027" xr:uid="{00000000-0005-0000-0000-000049000000}"/>
    <cellStyle name="Input cel 2 2 4 4" xfId="1286" xr:uid="{00000000-0005-0000-0000-000049000000}"/>
    <cellStyle name="Input cel 2 2 4 4 2" xfId="2527" xr:uid="{00000000-0005-0000-0000-000049000000}"/>
    <cellStyle name="Input cel 2 2 4 4 2 2" xfId="8097" xr:uid="{00000000-0005-0000-0000-000049000000}"/>
    <cellStyle name="Input cel 2 2 4 4 2 2 2" xfId="18642" xr:uid="{00000000-0005-0000-0000-000049000000}"/>
    <cellStyle name="Input cel 2 2 4 4 2 3" xfId="13932" xr:uid="{00000000-0005-0000-0000-000049000000}"/>
    <cellStyle name="Input cel 2 2 4 4 3" xfId="3948" xr:uid="{00000000-0005-0000-0000-000049000000}"/>
    <cellStyle name="Input cel 2 2 4 4 3 2" xfId="9489" xr:uid="{00000000-0005-0000-0000-000049000000}"/>
    <cellStyle name="Input cel 2 2 4 4 3 2 2" xfId="20042" xr:uid="{00000000-0005-0000-0000-000049000000}"/>
    <cellStyle name="Input cel 2 2 4 4 3 3" xfId="12519" xr:uid="{00000000-0005-0000-0000-000049000000}"/>
    <cellStyle name="Input cel 2 2 4 4 4" xfId="6929" xr:uid="{00000000-0005-0000-0000-000049000000}"/>
    <cellStyle name="Input cel 2 2 4 4 4 2" xfId="17474" xr:uid="{00000000-0005-0000-0000-000049000000}"/>
    <cellStyle name="Input cel 2 2 4 4 5" xfId="5373" xr:uid="{00000000-0005-0000-0000-000049000000}"/>
    <cellStyle name="Input cel 2 2 4 4 5 2" xfId="15544" xr:uid="{00000000-0005-0000-0000-000049000000}"/>
    <cellStyle name="Input cel 2 2 4 4 6" xfId="12965" xr:uid="{00000000-0005-0000-0000-000049000000}"/>
    <cellStyle name="Input cel 2 2 4 5" xfId="896" xr:uid="{00000000-0005-0000-0000-000049000000}"/>
    <cellStyle name="Input cel 2 2 4 5 2" xfId="3347" xr:uid="{00000000-0005-0000-0000-000049000000}"/>
    <cellStyle name="Input cel 2 2 4 5 2 2" xfId="8916" xr:uid="{00000000-0005-0000-0000-000049000000}"/>
    <cellStyle name="Input cel 2 2 4 5 2 2 2" xfId="19461" xr:uid="{00000000-0005-0000-0000-000049000000}"/>
    <cellStyle name="Input cel 2 2 4 5 2 3" xfId="12659" xr:uid="{00000000-0005-0000-0000-000049000000}"/>
    <cellStyle name="Input cel 2 2 4 5 3" xfId="6556" xr:uid="{00000000-0005-0000-0000-000049000000}"/>
    <cellStyle name="Input cel 2 2 4 5 3 2" xfId="17101" xr:uid="{00000000-0005-0000-0000-000049000000}"/>
    <cellStyle name="Input cel 2 2 4 5 4" xfId="4781" xr:uid="{00000000-0005-0000-0000-000049000000}"/>
    <cellStyle name="Input cel 2 2 4 5 4 2" xfId="15917" xr:uid="{00000000-0005-0000-0000-000049000000}"/>
    <cellStyle name="Input cel 2 2 4 5 5" xfId="14102" xr:uid="{00000000-0005-0000-0000-000049000000}"/>
    <cellStyle name="Input cel 2 2 4 6" xfId="2139" xr:uid="{00000000-0005-0000-0000-000049000000}"/>
    <cellStyle name="Input cel 2 2 4 6 2" xfId="7709" xr:uid="{00000000-0005-0000-0000-000049000000}"/>
    <cellStyle name="Input cel 2 2 4 6 2 2" xfId="18254" xr:uid="{00000000-0005-0000-0000-000049000000}"/>
    <cellStyle name="Input cel 2 2 4 6 3" xfId="12977" xr:uid="{00000000-0005-0000-0000-000049000000}"/>
    <cellStyle name="Input cel 2 2 4 7" xfId="599" xr:uid="{00000000-0005-0000-0000-000049000000}"/>
    <cellStyle name="Input cel 2 2 4 7 2" xfId="6295" xr:uid="{00000000-0005-0000-0000-000049000000}"/>
    <cellStyle name="Input cel 2 2 4 7 2 2" xfId="16840" xr:uid="{00000000-0005-0000-0000-000049000000}"/>
    <cellStyle name="Input cel 2 2 4 7 3" xfId="14990" xr:uid="{00000000-0005-0000-0000-000049000000}"/>
    <cellStyle name="Input cel 2 2 4 8" xfId="4857" xr:uid="{00000000-0005-0000-0000-000049000000}"/>
    <cellStyle name="Input cel 2 2 4 8 2" xfId="13845" xr:uid="{00000000-0005-0000-0000-000049000000}"/>
    <cellStyle name="Input cel 2 2 4 9" xfId="14860" xr:uid="{00000000-0005-0000-0000-000049000000}"/>
    <cellStyle name="Input cel 2 2 4 9 2" xfId="13249" xr:uid="{00000000-0005-0000-0000-000049000000}"/>
    <cellStyle name="Input cel 2 2 5" xfId="740" xr:uid="{00000000-0005-0000-0000-000049000000}"/>
    <cellStyle name="Input cel 2 2 5 2" xfId="1966" xr:uid="{00000000-0005-0000-0000-000049000000}"/>
    <cellStyle name="Input cel 2 2 5 2 2" xfId="3205" xr:uid="{00000000-0005-0000-0000-000049000000}"/>
    <cellStyle name="Input cel 2 2 5 2 2 2" xfId="8775" xr:uid="{00000000-0005-0000-0000-000049000000}"/>
    <cellStyle name="Input cel 2 2 5 2 2 2 2" xfId="19320" xr:uid="{00000000-0005-0000-0000-000049000000}"/>
    <cellStyle name="Input cel 2 2 5 2 2 3" xfId="11943" xr:uid="{00000000-0005-0000-0000-000049000000}"/>
    <cellStyle name="Input cel 2 2 5 2 3" xfId="4617" xr:uid="{00000000-0005-0000-0000-000049000000}"/>
    <cellStyle name="Input cel 2 2 5 2 3 2" xfId="10114" xr:uid="{00000000-0005-0000-0000-000049000000}"/>
    <cellStyle name="Input cel 2 2 5 2 3 2 2" xfId="20669" xr:uid="{00000000-0005-0000-0000-000049000000}"/>
    <cellStyle name="Input cel 2 2 5 2 3 3" xfId="12673" xr:uid="{00000000-0005-0000-0000-000049000000}"/>
    <cellStyle name="Input cel 2 2 5 2 4" xfId="7541" xr:uid="{00000000-0005-0000-0000-000049000000}"/>
    <cellStyle name="Input cel 2 2 5 2 4 2" xfId="18086" xr:uid="{00000000-0005-0000-0000-000049000000}"/>
    <cellStyle name="Input cel 2 2 5 2 5" xfId="5998" xr:uid="{00000000-0005-0000-0000-000049000000}"/>
    <cellStyle name="Input cel 2 2 5 2 5 2" xfId="16520" xr:uid="{00000000-0005-0000-0000-000049000000}"/>
    <cellStyle name="Input cel 2 2 5 2 6" xfId="11656" xr:uid="{00000000-0005-0000-0000-000049000000}"/>
    <cellStyle name="Input cel 2 2 5 3" xfId="1323" xr:uid="{00000000-0005-0000-0000-000049000000}"/>
    <cellStyle name="Input cel 2 2 5 3 2" xfId="2564" xr:uid="{00000000-0005-0000-0000-000049000000}"/>
    <cellStyle name="Input cel 2 2 5 3 2 2" xfId="8134" xr:uid="{00000000-0005-0000-0000-000049000000}"/>
    <cellStyle name="Input cel 2 2 5 3 2 2 2" xfId="18679" xr:uid="{00000000-0005-0000-0000-000049000000}"/>
    <cellStyle name="Input cel 2 2 5 3 2 3" xfId="11680" xr:uid="{00000000-0005-0000-0000-000049000000}"/>
    <cellStyle name="Input cel 2 2 5 3 3" xfId="3984" xr:uid="{00000000-0005-0000-0000-000049000000}"/>
    <cellStyle name="Input cel 2 2 5 3 3 2" xfId="9522" xr:uid="{00000000-0005-0000-0000-000049000000}"/>
    <cellStyle name="Input cel 2 2 5 3 3 2 2" xfId="20075" xr:uid="{00000000-0005-0000-0000-000049000000}"/>
    <cellStyle name="Input cel 2 2 5 3 3 3" xfId="13506" xr:uid="{00000000-0005-0000-0000-000049000000}"/>
    <cellStyle name="Input cel 2 2 5 3 4" xfId="6964" xr:uid="{00000000-0005-0000-0000-000049000000}"/>
    <cellStyle name="Input cel 2 2 5 3 4 2" xfId="17509" xr:uid="{00000000-0005-0000-0000-000049000000}"/>
    <cellStyle name="Input cel 2 2 5 3 5" xfId="5406" xr:uid="{00000000-0005-0000-0000-000049000000}"/>
    <cellStyle name="Input cel 2 2 5 3 5 2" xfId="12254" xr:uid="{00000000-0005-0000-0000-000049000000}"/>
    <cellStyle name="Input cel 2 2 5 3 6" xfId="11149" xr:uid="{00000000-0005-0000-0000-000049000000}"/>
    <cellStyle name="Input cel 2 2 5 4" xfId="1040" xr:uid="{00000000-0005-0000-0000-000049000000}"/>
    <cellStyle name="Input cel 2 2 5 4 2" xfId="3708" xr:uid="{00000000-0005-0000-0000-000049000000}"/>
    <cellStyle name="Input cel 2 2 5 4 2 2" xfId="9265" xr:uid="{00000000-0005-0000-0000-000049000000}"/>
    <cellStyle name="Input cel 2 2 5 4 2 2 2" xfId="19814" xr:uid="{00000000-0005-0000-0000-000049000000}"/>
    <cellStyle name="Input cel 2 2 5 4 2 3" xfId="10858" xr:uid="{00000000-0005-0000-0000-000049000000}"/>
    <cellStyle name="Input cel 2 2 5 4 3" xfId="6698" xr:uid="{00000000-0005-0000-0000-000049000000}"/>
    <cellStyle name="Input cel 2 2 5 4 3 2" xfId="17243" xr:uid="{00000000-0005-0000-0000-000049000000}"/>
    <cellStyle name="Input cel 2 2 5 4 4" xfId="5149" xr:uid="{00000000-0005-0000-0000-000049000000}"/>
    <cellStyle name="Input cel 2 2 5 4 4 2" xfId="12072" xr:uid="{00000000-0005-0000-0000-000049000000}"/>
    <cellStyle name="Input cel 2 2 5 4 5" xfId="15315" xr:uid="{00000000-0005-0000-0000-000049000000}"/>
    <cellStyle name="Input cel 2 2 5 5" xfId="2283" xr:uid="{00000000-0005-0000-0000-000049000000}"/>
    <cellStyle name="Input cel 2 2 5 5 2" xfId="7853" xr:uid="{00000000-0005-0000-0000-000049000000}"/>
    <cellStyle name="Input cel 2 2 5 5 2 2" xfId="18398" xr:uid="{00000000-0005-0000-0000-000049000000}"/>
    <cellStyle name="Input cel 2 2 5 5 3" xfId="14218" xr:uid="{00000000-0005-0000-0000-000049000000}"/>
    <cellStyle name="Input cel 2 2 5 6" xfId="3480" xr:uid="{00000000-0005-0000-0000-000049000000}"/>
    <cellStyle name="Input cel 2 2 5 6 2" xfId="9044" xr:uid="{00000000-0005-0000-0000-000049000000}"/>
    <cellStyle name="Input cel 2 2 5 6 2 2" xfId="19590" xr:uid="{00000000-0005-0000-0000-000049000000}"/>
    <cellStyle name="Input cel 2 2 5 6 3" xfId="12097" xr:uid="{00000000-0005-0000-0000-000049000000}"/>
    <cellStyle name="Input cel 2 2 5 7" xfId="4927" xr:uid="{00000000-0005-0000-0000-000049000000}"/>
    <cellStyle name="Input cel 2 2 5 7 2" xfId="13064" xr:uid="{00000000-0005-0000-0000-000049000000}"/>
    <cellStyle name="Input cel 2 2 5 8" xfId="14883" xr:uid="{00000000-0005-0000-0000-000049000000}"/>
    <cellStyle name="Input cel 2 2 5 8 2" xfId="13591" xr:uid="{00000000-0005-0000-0000-000049000000}"/>
    <cellStyle name="Input cel 2 2 5 9" xfId="12586" xr:uid="{00000000-0005-0000-0000-000049000000}"/>
    <cellStyle name="Input cel 2 2 6" xfId="803" xr:uid="{00000000-0005-0000-0000-000049000000}"/>
    <cellStyle name="Input cel 2 2 6 2" xfId="2029" xr:uid="{00000000-0005-0000-0000-000049000000}"/>
    <cellStyle name="Input cel 2 2 6 2 2" xfId="3268" xr:uid="{00000000-0005-0000-0000-000049000000}"/>
    <cellStyle name="Input cel 2 2 6 2 2 2" xfId="8838" xr:uid="{00000000-0005-0000-0000-000049000000}"/>
    <cellStyle name="Input cel 2 2 6 2 2 2 2" xfId="19383" xr:uid="{00000000-0005-0000-0000-000049000000}"/>
    <cellStyle name="Input cel 2 2 6 2 2 3" xfId="11093" xr:uid="{00000000-0005-0000-0000-000049000000}"/>
    <cellStyle name="Input cel 2 2 6 2 3" xfId="4680" xr:uid="{00000000-0005-0000-0000-000049000000}"/>
    <cellStyle name="Input cel 2 2 6 2 3 2" xfId="10173" xr:uid="{00000000-0005-0000-0000-000049000000}"/>
    <cellStyle name="Input cel 2 2 6 2 3 2 2" xfId="20728" xr:uid="{00000000-0005-0000-0000-000049000000}"/>
    <cellStyle name="Input cel 2 2 6 2 3 3" xfId="15031" xr:uid="{00000000-0005-0000-0000-000049000000}"/>
    <cellStyle name="Input cel 2 2 6 2 4" xfId="7600" xr:uid="{00000000-0005-0000-0000-000049000000}"/>
    <cellStyle name="Input cel 2 2 6 2 4 2" xfId="18145" xr:uid="{00000000-0005-0000-0000-000049000000}"/>
    <cellStyle name="Input cel 2 2 6 2 5" xfId="6057" xr:uid="{00000000-0005-0000-0000-000049000000}"/>
    <cellStyle name="Input cel 2 2 6 2 5 2" xfId="16579" xr:uid="{00000000-0005-0000-0000-000049000000}"/>
    <cellStyle name="Input cel 2 2 6 2 6" xfId="14974" xr:uid="{00000000-0005-0000-0000-000049000000}"/>
    <cellStyle name="Input cel 2 2 6 3" xfId="1711" xr:uid="{00000000-0005-0000-0000-000049000000}"/>
    <cellStyle name="Input cel 2 2 6 3 2" xfId="2951" xr:uid="{00000000-0005-0000-0000-000049000000}"/>
    <cellStyle name="Input cel 2 2 6 3 2 2" xfId="8521" xr:uid="{00000000-0005-0000-0000-000049000000}"/>
    <cellStyle name="Input cel 2 2 6 3 2 2 2" xfId="19066" xr:uid="{00000000-0005-0000-0000-000049000000}"/>
    <cellStyle name="Input cel 2 2 6 3 2 3" xfId="15871" xr:uid="{00000000-0005-0000-0000-000049000000}"/>
    <cellStyle name="Input cel 2 2 6 3 3" xfId="4364" xr:uid="{00000000-0005-0000-0000-000049000000}"/>
    <cellStyle name="Input cel 2 2 6 3 3 2" xfId="9876" xr:uid="{00000000-0005-0000-0000-000049000000}"/>
    <cellStyle name="Input cel 2 2 6 3 3 2 2" xfId="20432" xr:uid="{00000000-0005-0000-0000-000049000000}"/>
    <cellStyle name="Input cel 2 2 6 3 3 3" xfId="14620" xr:uid="{00000000-0005-0000-0000-000049000000}"/>
    <cellStyle name="Input cel 2 2 6 3 4" xfId="7316" xr:uid="{00000000-0005-0000-0000-000049000000}"/>
    <cellStyle name="Input cel 2 2 6 3 4 2" xfId="17861" xr:uid="{00000000-0005-0000-0000-000049000000}"/>
    <cellStyle name="Input cel 2 2 6 3 5" xfId="5760" xr:uid="{00000000-0005-0000-0000-000049000000}"/>
    <cellStyle name="Input cel 2 2 6 3 5 2" xfId="16283" xr:uid="{00000000-0005-0000-0000-000049000000}"/>
    <cellStyle name="Input cel 2 2 6 3 6" xfId="10806" xr:uid="{00000000-0005-0000-0000-000049000000}"/>
    <cellStyle name="Input cel 2 2 6 4" xfId="1103" xr:uid="{00000000-0005-0000-0000-000049000000}"/>
    <cellStyle name="Input cel 2 2 6 4 2" xfId="6760" xr:uid="{00000000-0005-0000-0000-000049000000}"/>
    <cellStyle name="Input cel 2 2 6 4 2 2" xfId="17305" xr:uid="{00000000-0005-0000-0000-000049000000}"/>
    <cellStyle name="Input cel 2 2 6 4 3" xfId="11418" xr:uid="{00000000-0005-0000-0000-000049000000}"/>
    <cellStyle name="Input cel 2 2 6 5" xfId="2346" xr:uid="{00000000-0005-0000-0000-000049000000}"/>
    <cellStyle name="Input cel 2 2 6 5 2" xfId="7916" xr:uid="{00000000-0005-0000-0000-000049000000}"/>
    <cellStyle name="Input cel 2 2 6 5 2 2" xfId="18461" xr:uid="{00000000-0005-0000-0000-000049000000}"/>
    <cellStyle name="Input cel 2 2 6 5 3" xfId="12960" xr:uid="{00000000-0005-0000-0000-000049000000}"/>
    <cellStyle name="Input cel 2 2 6 6" xfId="3771" xr:uid="{00000000-0005-0000-0000-000049000000}"/>
    <cellStyle name="Input cel 2 2 6 6 2" xfId="9324" xr:uid="{00000000-0005-0000-0000-000049000000}"/>
    <cellStyle name="Input cel 2 2 6 6 2 2" xfId="19876" xr:uid="{00000000-0005-0000-0000-000049000000}"/>
    <cellStyle name="Input cel 2 2 6 6 3" xfId="10916" xr:uid="{00000000-0005-0000-0000-000049000000}"/>
    <cellStyle name="Input cel 2 2 6 7" xfId="6464" xr:uid="{00000000-0005-0000-0000-000049000000}"/>
    <cellStyle name="Input cel 2 2 6 7 2" xfId="15172" xr:uid="{00000000-0005-0000-0000-000049000000}"/>
    <cellStyle name="Input cel 2 2 6 7 2 2" xfId="17009" xr:uid="{00000000-0005-0000-0000-000049000000}"/>
    <cellStyle name="Input cel 2 2 6 7 3" xfId="12359" xr:uid="{00000000-0005-0000-0000-000049000000}"/>
    <cellStyle name="Input cel 2 2 6 8" xfId="5208" xr:uid="{00000000-0005-0000-0000-000049000000}"/>
    <cellStyle name="Input cel 2 2 6 8 2" xfId="12628" xr:uid="{00000000-0005-0000-0000-000049000000}"/>
    <cellStyle name="Input cel 2 2 6 9" xfId="15862" xr:uid="{00000000-0005-0000-0000-000049000000}"/>
    <cellStyle name="Input cel 2 2 7" xfId="420" xr:uid="{00000000-0005-0000-0000-000049000000}"/>
    <cellStyle name="Input cel 2 2 7 2" xfId="1774" xr:uid="{00000000-0005-0000-0000-000049000000}"/>
    <cellStyle name="Input cel 2 2 7 2 2" xfId="3013" xr:uid="{00000000-0005-0000-0000-000049000000}"/>
    <cellStyle name="Input cel 2 2 7 2 2 2" xfId="8583" xr:uid="{00000000-0005-0000-0000-000049000000}"/>
    <cellStyle name="Input cel 2 2 7 2 2 2 2" xfId="19128" xr:uid="{00000000-0005-0000-0000-000049000000}"/>
    <cellStyle name="Input cel 2 2 7 2 2 3" xfId="12068" xr:uid="{00000000-0005-0000-0000-000049000000}"/>
    <cellStyle name="Input cel 2 2 7 2 3" xfId="4425" xr:uid="{00000000-0005-0000-0000-000049000000}"/>
    <cellStyle name="Input cel 2 2 7 2 3 2" xfId="9935" xr:uid="{00000000-0005-0000-0000-000049000000}"/>
    <cellStyle name="Input cel 2 2 7 2 3 2 2" xfId="20491" xr:uid="{00000000-0005-0000-0000-000049000000}"/>
    <cellStyle name="Input cel 2 2 7 2 3 3" xfId="11847" xr:uid="{00000000-0005-0000-0000-000049000000}"/>
    <cellStyle name="Input cel 2 2 7 2 4" xfId="7376" xr:uid="{00000000-0005-0000-0000-000049000000}"/>
    <cellStyle name="Input cel 2 2 7 2 4 2" xfId="17921" xr:uid="{00000000-0005-0000-0000-000049000000}"/>
    <cellStyle name="Input cel 2 2 7 2 5" xfId="5819" xr:uid="{00000000-0005-0000-0000-000049000000}"/>
    <cellStyle name="Input cel 2 2 7 2 5 2" xfId="16342" xr:uid="{00000000-0005-0000-0000-000049000000}"/>
    <cellStyle name="Input cel 2 2 7 2 6" xfId="14811" xr:uid="{00000000-0005-0000-0000-000049000000}"/>
    <cellStyle name="Input cel 2 2 7 3" xfId="1225" xr:uid="{00000000-0005-0000-0000-000049000000}"/>
    <cellStyle name="Input cel 2 2 7 3 2" xfId="6876" xr:uid="{00000000-0005-0000-0000-000049000000}"/>
    <cellStyle name="Input cel 2 2 7 3 2 2" xfId="17421" xr:uid="{00000000-0005-0000-0000-000049000000}"/>
    <cellStyle name="Input cel 2 2 7 3 3" xfId="10458" xr:uid="{00000000-0005-0000-0000-000049000000}"/>
    <cellStyle name="Input cel 2 2 7 4" xfId="2467" xr:uid="{00000000-0005-0000-0000-000049000000}"/>
    <cellStyle name="Input cel 2 2 7 4 2" xfId="8037" xr:uid="{00000000-0005-0000-0000-000049000000}"/>
    <cellStyle name="Input cel 2 2 7 4 2 2" xfId="18582" xr:uid="{00000000-0005-0000-0000-000049000000}"/>
    <cellStyle name="Input cel 2 2 7 4 3" xfId="13541" xr:uid="{00000000-0005-0000-0000-000049000000}"/>
    <cellStyle name="Input cel 2 2 7 5" xfId="3891" xr:uid="{00000000-0005-0000-0000-000049000000}"/>
    <cellStyle name="Input cel 2 2 7 5 2" xfId="9438" xr:uid="{00000000-0005-0000-0000-000049000000}"/>
    <cellStyle name="Input cel 2 2 7 5 2 2" xfId="19991" xr:uid="{00000000-0005-0000-0000-000049000000}"/>
    <cellStyle name="Input cel 2 2 7 5 3" xfId="13896" xr:uid="{00000000-0005-0000-0000-000049000000}"/>
    <cellStyle name="Input cel 2 2 7 6" xfId="6167" xr:uid="{00000000-0005-0000-0000-000049000000}"/>
    <cellStyle name="Input cel 2 2 7 6 2" xfId="16712" xr:uid="{00000000-0005-0000-0000-000049000000}"/>
    <cellStyle name="Input cel 2 2 7 7" xfId="5322" xr:uid="{00000000-0005-0000-0000-000049000000}"/>
    <cellStyle name="Input cel 2 2 7 7 2" xfId="13143" xr:uid="{00000000-0005-0000-0000-000049000000}"/>
    <cellStyle name="Input cel 2 2 7 8" xfId="15006" xr:uid="{00000000-0005-0000-0000-000049000000}"/>
    <cellStyle name="Input cel 2 2 8" xfId="1607" xr:uid="{00000000-0005-0000-0000-000049000000}"/>
    <cellStyle name="Input cel 2 2 8 2" xfId="2847" xr:uid="{00000000-0005-0000-0000-000049000000}"/>
    <cellStyle name="Input cel 2 2 8 2 2" xfId="8417" xr:uid="{00000000-0005-0000-0000-000049000000}"/>
    <cellStyle name="Input cel 2 2 8 2 2 2" xfId="18962" xr:uid="{00000000-0005-0000-0000-000049000000}"/>
    <cellStyle name="Input cel 2 2 8 2 3" xfId="15920" xr:uid="{00000000-0005-0000-0000-000049000000}"/>
    <cellStyle name="Input cel 2 2 8 3" xfId="4261" xr:uid="{00000000-0005-0000-0000-000049000000}"/>
    <cellStyle name="Input cel 2 2 8 3 2" xfId="9781" xr:uid="{00000000-0005-0000-0000-000049000000}"/>
    <cellStyle name="Input cel 2 2 8 3 2 2" xfId="20335" xr:uid="{00000000-0005-0000-0000-000049000000}"/>
    <cellStyle name="Input cel 2 2 8 3 3" xfId="15964" xr:uid="{00000000-0005-0000-0000-000049000000}"/>
    <cellStyle name="Input cel 2 2 8 4" xfId="7217" xr:uid="{00000000-0005-0000-0000-000049000000}"/>
    <cellStyle name="Input cel 2 2 8 4 2" xfId="17762" xr:uid="{00000000-0005-0000-0000-000049000000}"/>
    <cellStyle name="Input cel 2 2 8 5" xfId="5665" xr:uid="{00000000-0005-0000-0000-000049000000}"/>
    <cellStyle name="Input cel 2 2 8 5 2" xfId="13107" xr:uid="{00000000-0005-0000-0000-000049000000}"/>
    <cellStyle name="Input cel 2 2 8 6" xfId="13683" xr:uid="{00000000-0005-0000-0000-000049000000}"/>
    <cellStyle name="Input cel 2 2 9" xfId="421" xr:uid="{00000000-0005-0000-0000-000049000000}"/>
    <cellStyle name="Input cel 2 2 9 2" xfId="3596" xr:uid="{00000000-0005-0000-0000-000049000000}"/>
    <cellStyle name="Input cel 2 2 9 2 2" xfId="9157" xr:uid="{00000000-0005-0000-0000-000049000000}"/>
    <cellStyle name="Input cel 2 2 9 2 2 2" xfId="19704" xr:uid="{00000000-0005-0000-0000-000049000000}"/>
    <cellStyle name="Input cel 2 2 9 2 3" xfId="12176" xr:uid="{00000000-0005-0000-0000-000049000000}"/>
    <cellStyle name="Input cel 2 2 9 3" xfId="6168" xr:uid="{00000000-0005-0000-0000-000049000000}"/>
    <cellStyle name="Input cel 2 2 9 3 2" xfId="16713" xr:uid="{00000000-0005-0000-0000-000049000000}"/>
    <cellStyle name="Input cel 2 2 9 4" xfId="5041" xr:uid="{00000000-0005-0000-0000-000049000000}"/>
    <cellStyle name="Input cel 2 2 9 4 2" xfId="12538" xr:uid="{00000000-0005-0000-0000-000049000000}"/>
    <cellStyle name="Input cel 2 2 9 5" xfId="14275" xr:uid="{00000000-0005-0000-0000-000049000000}"/>
    <cellStyle name="Input cel 2 3" xfId="208" xr:uid="{00000000-0005-0000-0000-000048000000}"/>
    <cellStyle name="Input cel 2 3 10" xfId="6129" xr:uid="{00000000-0005-0000-0000-000048000000}"/>
    <cellStyle name="Input cel 2 3 10 2" xfId="14923" xr:uid="{00000000-0005-0000-0000-000048000000}"/>
    <cellStyle name="Input cel 2 3 10 3" xfId="16651" xr:uid="{00000000-0005-0000-0000-000048000000}"/>
    <cellStyle name="Input cel 2 3 11" xfId="14835" xr:uid="{00000000-0005-0000-0000-000048000000}"/>
    <cellStyle name="Input cel 2 3 11 2" xfId="12477" xr:uid="{00000000-0005-0000-0000-000048000000}"/>
    <cellStyle name="Input cel 2 3 2" xfId="354" xr:uid="{00000000-0005-0000-0000-000048000000}"/>
    <cellStyle name="Input cel 2 3 2 10" xfId="2198" xr:uid="{00000000-0005-0000-0000-000048000000}"/>
    <cellStyle name="Input cel 2 3 2 10 2" xfId="7768" xr:uid="{00000000-0005-0000-0000-000048000000}"/>
    <cellStyle name="Input cel 2 3 2 10 2 2" xfId="18313" xr:uid="{00000000-0005-0000-0000-000048000000}"/>
    <cellStyle name="Input cel 2 3 2 10 3" xfId="16056" xr:uid="{00000000-0005-0000-0000-000048000000}"/>
    <cellStyle name="Input cel 2 3 2 11" xfId="561" xr:uid="{00000000-0005-0000-0000-000048000000}"/>
    <cellStyle name="Input cel 2 3 2 11 2" xfId="6261" xr:uid="{00000000-0005-0000-0000-000048000000}"/>
    <cellStyle name="Input cel 2 3 2 11 2 2" xfId="16806" xr:uid="{00000000-0005-0000-0000-000048000000}"/>
    <cellStyle name="Input cel 2 3 2 11 3" xfId="10621" xr:uid="{00000000-0005-0000-0000-000048000000}"/>
    <cellStyle name="Input cel 2 3 2 12" xfId="3444" xr:uid="{00000000-0005-0000-0000-000048000000}"/>
    <cellStyle name="Input cel 2 3 2 12 2" xfId="9008" xr:uid="{00000000-0005-0000-0000-000048000000}"/>
    <cellStyle name="Input cel 2 3 2 12 2 2" xfId="19554" xr:uid="{00000000-0005-0000-0000-000048000000}"/>
    <cellStyle name="Input cel 2 3 2 13" xfId="4884" xr:uid="{00000000-0005-0000-0000-000048000000}"/>
    <cellStyle name="Input cel 2 3 2 13 2" xfId="14072" xr:uid="{00000000-0005-0000-0000-000048000000}"/>
    <cellStyle name="Input cel 2 3 2 14" xfId="10349" xr:uid="{00000000-0005-0000-0000-000048000000}"/>
    <cellStyle name="Input cel 2 3 2 2" xfId="703" xr:uid="{00000000-0005-0000-0000-000048000000}"/>
    <cellStyle name="Input cel 2 3 2 2 10" xfId="13987" xr:uid="{00000000-0005-0000-0000-000048000000}"/>
    <cellStyle name="Input cel 2 3 2 2 2" xfId="1929" xr:uid="{00000000-0005-0000-0000-000048000000}"/>
    <cellStyle name="Input cel 2 3 2 2 2 2" xfId="3168" xr:uid="{00000000-0005-0000-0000-000048000000}"/>
    <cellStyle name="Input cel 2 3 2 2 2 2 2" xfId="8738" xr:uid="{00000000-0005-0000-0000-000048000000}"/>
    <cellStyle name="Input cel 2 3 2 2 2 2 2 2" xfId="19283" xr:uid="{00000000-0005-0000-0000-000048000000}"/>
    <cellStyle name="Input cel 2 3 2 2 2 2 3" xfId="12576" xr:uid="{00000000-0005-0000-0000-000048000000}"/>
    <cellStyle name="Input cel 2 3 2 2 2 3" xfId="4580" xr:uid="{00000000-0005-0000-0000-000048000000}"/>
    <cellStyle name="Input cel 2 3 2 2 2 3 2" xfId="10079" xr:uid="{00000000-0005-0000-0000-000048000000}"/>
    <cellStyle name="Input cel 2 3 2 2 2 3 2 2" xfId="20634" xr:uid="{00000000-0005-0000-0000-000048000000}"/>
    <cellStyle name="Input cel 2 3 2 2 2 3 3" xfId="15873" xr:uid="{00000000-0005-0000-0000-000048000000}"/>
    <cellStyle name="Input cel 2 3 2 2 2 4" xfId="7506" xr:uid="{00000000-0005-0000-0000-000048000000}"/>
    <cellStyle name="Input cel 2 3 2 2 2 4 2" xfId="18051" xr:uid="{00000000-0005-0000-0000-000048000000}"/>
    <cellStyle name="Input cel 2 3 2 2 2 5" xfId="5963" xr:uid="{00000000-0005-0000-0000-000048000000}"/>
    <cellStyle name="Input cel 2 3 2 2 2 5 2" xfId="16485" xr:uid="{00000000-0005-0000-0000-000048000000}"/>
    <cellStyle name="Input cel 2 3 2 2 2 6" xfId="10873" xr:uid="{00000000-0005-0000-0000-000048000000}"/>
    <cellStyle name="Input cel 2 3 2 2 3" xfId="1208" xr:uid="{00000000-0005-0000-0000-000048000000}"/>
    <cellStyle name="Input cel 2 3 2 2 3 2" xfId="2450" xr:uid="{00000000-0005-0000-0000-000048000000}"/>
    <cellStyle name="Input cel 2 3 2 2 3 2 2" xfId="8020" xr:uid="{00000000-0005-0000-0000-000048000000}"/>
    <cellStyle name="Input cel 2 3 2 2 3 2 2 2" xfId="18565" xr:uid="{00000000-0005-0000-0000-000048000000}"/>
    <cellStyle name="Input cel 2 3 2 2 3 2 3" xfId="13300" xr:uid="{00000000-0005-0000-0000-000048000000}"/>
    <cellStyle name="Input cel 2 3 2 2 3 3" xfId="3874" xr:uid="{00000000-0005-0000-0000-000048000000}"/>
    <cellStyle name="Input cel 2 3 2 2 3 3 2" xfId="9424" xr:uid="{00000000-0005-0000-0000-000048000000}"/>
    <cellStyle name="Input cel 2 3 2 2 3 3 2 2" xfId="19977" xr:uid="{00000000-0005-0000-0000-000048000000}"/>
    <cellStyle name="Input cel 2 3 2 2 3 3 3" xfId="14292" xr:uid="{00000000-0005-0000-0000-000048000000}"/>
    <cellStyle name="Input cel 2 3 2 2 3 4" xfId="6862" xr:uid="{00000000-0005-0000-0000-000048000000}"/>
    <cellStyle name="Input cel 2 3 2 2 3 4 2" xfId="17407" xr:uid="{00000000-0005-0000-0000-000048000000}"/>
    <cellStyle name="Input cel 2 3 2 2 3 5" xfId="5308" xr:uid="{00000000-0005-0000-0000-000048000000}"/>
    <cellStyle name="Input cel 2 3 2 2 3 5 2" xfId="12567" xr:uid="{00000000-0005-0000-0000-000048000000}"/>
    <cellStyle name="Input cel 2 3 2 2 3 6" xfId="14814" xr:uid="{00000000-0005-0000-0000-000048000000}"/>
    <cellStyle name="Input cel 2 3 2 2 4" xfId="1614" xr:uid="{00000000-0005-0000-0000-000048000000}"/>
    <cellStyle name="Input cel 2 3 2 2 4 2" xfId="2854" xr:uid="{00000000-0005-0000-0000-000048000000}"/>
    <cellStyle name="Input cel 2 3 2 2 4 2 2" xfId="8424" xr:uid="{00000000-0005-0000-0000-000048000000}"/>
    <cellStyle name="Input cel 2 3 2 2 4 2 2 2" xfId="18969" xr:uid="{00000000-0005-0000-0000-000048000000}"/>
    <cellStyle name="Input cel 2 3 2 2 4 2 3" xfId="10927" xr:uid="{00000000-0005-0000-0000-000048000000}"/>
    <cellStyle name="Input cel 2 3 2 2 4 3" xfId="4267" xr:uid="{00000000-0005-0000-0000-000048000000}"/>
    <cellStyle name="Input cel 2 3 2 2 4 3 2" xfId="9785" xr:uid="{00000000-0005-0000-0000-000048000000}"/>
    <cellStyle name="Input cel 2 3 2 2 4 3 2 2" xfId="20339" xr:uid="{00000000-0005-0000-0000-000048000000}"/>
    <cellStyle name="Input cel 2 3 2 2 4 3 3" xfId="10976" xr:uid="{00000000-0005-0000-0000-000048000000}"/>
    <cellStyle name="Input cel 2 3 2 2 4 4" xfId="7222" xr:uid="{00000000-0005-0000-0000-000048000000}"/>
    <cellStyle name="Input cel 2 3 2 2 4 4 2" xfId="17767" xr:uid="{00000000-0005-0000-0000-000048000000}"/>
    <cellStyle name="Input cel 2 3 2 2 4 5" xfId="5669" xr:uid="{00000000-0005-0000-0000-000048000000}"/>
    <cellStyle name="Input cel 2 3 2 2 4 5 2" xfId="13404" xr:uid="{00000000-0005-0000-0000-000048000000}"/>
    <cellStyle name="Input cel 2 3 2 2 4 6" xfId="15320" xr:uid="{00000000-0005-0000-0000-000048000000}"/>
    <cellStyle name="Input cel 2 3 2 2 5" xfId="1003" xr:uid="{00000000-0005-0000-0000-000048000000}"/>
    <cellStyle name="Input cel 2 3 2 2 5 2" xfId="3671" xr:uid="{00000000-0005-0000-0000-000048000000}"/>
    <cellStyle name="Input cel 2 3 2 2 5 2 2" xfId="9230" xr:uid="{00000000-0005-0000-0000-000048000000}"/>
    <cellStyle name="Input cel 2 3 2 2 5 2 2 2" xfId="19779" xr:uid="{00000000-0005-0000-0000-000048000000}"/>
    <cellStyle name="Input cel 2 3 2 2 5 2 3" xfId="12172" xr:uid="{00000000-0005-0000-0000-000048000000}"/>
    <cellStyle name="Input cel 2 3 2 2 5 3" xfId="6663" xr:uid="{00000000-0005-0000-0000-000048000000}"/>
    <cellStyle name="Input cel 2 3 2 2 5 3 2" xfId="17208" xr:uid="{00000000-0005-0000-0000-000048000000}"/>
    <cellStyle name="Input cel 2 3 2 2 5 4" xfId="5114" xr:uid="{00000000-0005-0000-0000-000048000000}"/>
    <cellStyle name="Input cel 2 3 2 2 5 4 2" xfId="12941" xr:uid="{00000000-0005-0000-0000-000048000000}"/>
    <cellStyle name="Input cel 2 3 2 2 5 5" xfId="10834" xr:uid="{00000000-0005-0000-0000-000048000000}"/>
    <cellStyle name="Input cel 2 3 2 2 6" xfId="2246" xr:uid="{00000000-0005-0000-0000-000048000000}"/>
    <cellStyle name="Input cel 2 3 2 2 6 2" xfId="7816" xr:uid="{00000000-0005-0000-0000-000048000000}"/>
    <cellStyle name="Input cel 2 3 2 2 6 2 2" xfId="18361" xr:uid="{00000000-0005-0000-0000-000048000000}"/>
    <cellStyle name="Input cel 2 3 2 2 6 3" xfId="15639" xr:uid="{00000000-0005-0000-0000-000048000000}"/>
    <cellStyle name="Input cel 2 3 2 2 7" xfId="3530" xr:uid="{00000000-0005-0000-0000-000048000000}"/>
    <cellStyle name="Input cel 2 3 2 2 7 2" xfId="9094" xr:uid="{00000000-0005-0000-0000-000048000000}"/>
    <cellStyle name="Input cel 2 3 2 2 7 2 2" xfId="19640" xr:uid="{00000000-0005-0000-0000-000048000000}"/>
    <cellStyle name="Input cel 2 3 2 2 7 3" xfId="14126" xr:uid="{00000000-0005-0000-0000-000048000000}"/>
    <cellStyle name="Input cel 2 3 2 2 8" xfId="4977" xr:uid="{00000000-0005-0000-0000-000048000000}"/>
    <cellStyle name="Input cel 2 3 2 2 8 2" xfId="13592" xr:uid="{00000000-0005-0000-0000-000048000000}"/>
    <cellStyle name="Input cel 2 3 2 2 9" xfId="14891" xr:uid="{00000000-0005-0000-0000-000048000000}"/>
    <cellStyle name="Input cel 2 3 2 2 9 2" xfId="15077" xr:uid="{00000000-0005-0000-0000-000048000000}"/>
    <cellStyle name="Input cel 2 3 2 3" xfId="767" xr:uid="{00000000-0005-0000-0000-000048000000}"/>
    <cellStyle name="Input cel 2 3 2 3 2" xfId="1993" xr:uid="{00000000-0005-0000-0000-000048000000}"/>
    <cellStyle name="Input cel 2 3 2 3 2 2" xfId="3232" xr:uid="{00000000-0005-0000-0000-000048000000}"/>
    <cellStyle name="Input cel 2 3 2 3 2 2 2" xfId="8802" xr:uid="{00000000-0005-0000-0000-000048000000}"/>
    <cellStyle name="Input cel 2 3 2 3 2 2 2 2" xfId="19347" xr:uid="{00000000-0005-0000-0000-000048000000}"/>
    <cellStyle name="Input cel 2 3 2 3 2 2 3" xfId="10764" xr:uid="{00000000-0005-0000-0000-000048000000}"/>
    <cellStyle name="Input cel 2 3 2 3 2 3" xfId="4644" xr:uid="{00000000-0005-0000-0000-000048000000}"/>
    <cellStyle name="Input cel 2 3 2 3 2 3 2" xfId="10139" xr:uid="{00000000-0005-0000-0000-000048000000}"/>
    <cellStyle name="Input cel 2 3 2 3 2 3 2 2" xfId="20694" xr:uid="{00000000-0005-0000-0000-000048000000}"/>
    <cellStyle name="Input cel 2 3 2 3 2 3 3" xfId="14683" xr:uid="{00000000-0005-0000-0000-000048000000}"/>
    <cellStyle name="Input cel 2 3 2 3 2 4" xfId="7566" xr:uid="{00000000-0005-0000-0000-000048000000}"/>
    <cellStyle name="Input cel 2 3 2 3 2 4 2" xfId="18111" xr:uid="{00000000-0005-0000-0000-000048000000}"/>
    <cellStyle name="Input cel 2 3 2 3 2 5" xfId="6023" xr:uid="{00000000-0005-0000-0000-000048000000}"/>
    <cellStyle name="Input cel 2 3 2 3 2 5 2" xfId="16545" xr:uid="{00000000-0005-0000-0000-000048000000}"/>
    <cellStyle name="Input cel 2 3 2 3 2 6" xfId="15721" xr:uid="{00000000-0005-0000-0000-000048000000}"/>
    <cellStyle name="Input cel 2 3 2 3 3" xfId="1675" xr:uid="{00000000-0005-0000-0000-000048000000}"/>
    <cellStyle name="Input cel 2 3 2 3 3 2" xfId="2915" xr:uid="{00000000-0005-0000-0000-000048000000}"/>
    <cellStyle name="Input cel 2 3 2 3 3 2 2" xfId="8485" xr:uid="{00000000-0005-0000-0000-000048000000}"/>
    <cellStyle name="Input cel 2 3 2 3 3 2 2 2" xfId="19030" xr:uid="{00000000-0005-0000-0000-000048000000}"/>
    <cellStyle name="Input cel 2 3 2 3 3 2 3" xfId="15302" xr:uid="{00000000-0005-0000-0000-000048000000}"/>
    <cellStyle name="Input cel 2 3 2 3 3 3" xfId="4328" xr:uid="{00000000-0005-0000-0000-000048000000}"/>
    <cellStyle name="Input cel 2 3 2 3 3 3 2" xfId="9842" xr:uid="{00000000-0005-0000-0000-000048000000}"/>
    <cellStyle name="Input cel 2 3 2 3 3 3 2 2" xfId="20398" xr:uid="{00000000-0005-0000-0000-000048000000}"/>
    <cellStyle name="Input cel 2 3 2 3 3 3 3" xfId="10753" xr:uid="{00000000-0005-0000-0000-000048000000}"/>
    <cellStyle name="Input cel 2 3 2 3 3 4" xfId="7282" xr:uid="{00000000-0005-0000-0000-000048000000}"/>
    <cellStyle name="Input cel 2 3 2 3 3 4 2" xfId="17827" xr:uid="{00000000-0005-0000-0000-000048000000}"/>
    <cellStyle name="Input cel 2 3 2 3 3 5" xfId="5726" xr:uid="{00000000-0005-0000-0000-000048000000}"/>
    <cellStyle name="Input cel 2 3 2 3 3 5 2" xfId="16249" xr:uid="{00000000-0005-0000-0000-000048000000}"/>
    <cellStyle name="Input cel 2 3 2 3 3 6" xfId="13173" xr:uid="{00000000-0005-0000-0000-000048000000}"/>
    <cellStyle name="Input cel 2 3 2 3 4" xfId="1067" xr:uid="{00000000-0005-0000-0000-000048000000}"/>
    <cellStyle name="Input cel 2 3 2 3 4 2" xfId="6724" xr:uid="{00000000-0005-0000-0000-000048000000}"/>
    <cellStyle name="Input cel 2 3 2 3 4 2 2" xfId="17269" xr:uid="{00000000-0005-0000-0000-000048000000}"/>
    <cellStyle name="Input cel 2 3 2 3 4 3" xfId="12907" xr:uid="{00000000-0005-0000-0000-000048000000}"/>
    <cellStyle name="Input cel 2 3 2 3 5" xfId="2310" xr:uid="{00000000-0005-0000-0000-000048000000}"/>
    <cellStyle name="Input cel 2 3 2 3 5 2" xfId="7880" xr:uid="{00000000-0005-0000-0000-000048000000}"/>
    <cellStyle name="Input cel 2 3 2 3 5 2 2" xfId="18425" xr:uid="{00000000-0005-0000-0000-000048000000}"/>
    <cellStyle name="Input cel 2 3 2 3 5 3" xfId="13424" xr:uid="{00000000-0005-0000-0000-000048000000}"/>
    <cellStyle name="Input cel 2 3 2 3 6" xfId="3735" xr:uid="{00000000-0005-0000-0000-000048000000}"/>
    <cellStyle name="Input cel 2 3 2 3 6 2" xfId="9290" xr:uid="{00000000-0005-0000-0000-000048000000}"/>
    <cellStyle name="Input cel 2 3 2 3 6 2 2" xfId="19840" xr:uid="{00000000-0005-0000-0000-000048000000}"/>
    <cellStyle name="Input cel 2 3 2 3 6 3" xfId="15928" xr:uid="{00000000-0005-0000-0000-000048000000}"/>
    <cellStyle name="Input cel 2 3 2 3 7" xfId="6430" xr:uid="{00000000-0005-0000-0000-000048000000}"/>
    <cellStyle name="Input cel 2 3 2 3 7 2" xfId="15138" xr:uid="{00000000-0005-0000-0000-000048000000}"/>
    <cellStyle name="Input cel 2 3 2 3 7 2 2" xfId="16975" xr:uid="{00000000-0005-0000-0000-000048000000}"/>
    <cellStyle name="Input cel 2 3 2 3 7 3" xfId="14266" xr:uid="{00000000-0005-0000-0000-000048000000}"/>
    <cellStyle name="Input cel 2 3 2 3 8" xfId="5174" xr:uid="{00000000-0005-0000-0000-000048000000}"/>
    <cellStyle name="Input cel 2 3 2 3 8 2" xfId="11019" xr:uid="{00000000-0005-0000-0000-000048000000}"/>
    <cellStyle name="Input cel 2 3 2 3 9" xfId="11878" xr:uid="{00000000-0005-0000-0000-000048000000}"/>
    <cellStyle name="Input cel 2 3 2 4" xfId="829" xr:uid="{00000000-0005-0000-0000-000048000000}"/>
    <cellStyle name="Input cel 2 3 2 4 2" xfId="2055" xr:uid="{00000000-0005-0000-0000-000048000000}"/>
    <cellStyle name="Input cel 2 3 2 4 2 2" xfId="3294" xr:uid="{00000000-0005-0000-0000-000048000000}"/>
    <cellStyle name="Input cel 2 3 2 4 2 2 2" xfId="8864" xr:uid="{00000000-0005-0000-0000-000048000000}"/>
    <cellStyle name="Input cel 2 3 2 4 2 2 2 2" xfId="19409" xr:uid="{00000000-0005-0000-0000-000048000000}"/>
    <cellStyle name="Input cel 2 3 2 4 2 2 3" xfId="14628" xr:uid="{00000000-0005-0000-0000-000048000000}"/>
    <cellStyle name="Input cel 2 3 2 4 2 3" xfId="4706" xr:uid="{00000000-0005-0000-0000-000048000000}"/>
    <cellStyle name="Input cel 2 3 2 4 2 3 2" xfId="10198" xr:uid="{00000000-0005-0000-0000-000048000000}"/>
    <cellStyle name="Input cel 2 3 2 4 2 3 2 2" xfId="20753" xr:uid="{00000000-0005-0000-0000-000048000000}"/>
    <cellStyle name="Input cel 2 3 2 4 2 3 3" xfId="15995" xr:uid="{00000000-0005-0000-0000-000048000000}"/>
    <cellStyle name="Input cel 2 3 2 4 2 4" xfId="7625" xr:uid="{00000000-0005-0000-0000-000048000000}"/>
    <cellStyle name="Input cel 2 3 2 4 2 4 2" xfId="18170" xr:uid="{00000000-0005-0000-0000-000048000000}"/>
    <cellStyle name="Input cel 2 3 2 4 2 5" xfId="6082" xr:uid="{00000000-0005-0000-0000-000048000000}"/>
    <cellStyle name="Input cel 2 3 2 4 2 5 2" xfId="16604" xr:uid="{00000000-0005-0000-0000-000048000000}"/>
    <cellStyle name="Input cel 2 3 2 4 2 6" xfId="12635" xr:uid="{00000000-0005-0000-0000-000048000000}"/>
    <cellStyle name="Input cel 2 3 2 4 3" xfId="1733" xr:uid="{00000000-0005-0000-0000-000048000000}"/>
    <cellStyle name="Input cel 2 3 2 4 3 2" xfId="2972" xr:uid="{00000000-0005-0000-0000-000048000000}"/>
    <cellStyle name="Input cel 2 3 2 4 3 2 2" xfId="8542" xr:uid="{00000000-0005-0000-0000-000048000000}"/>
    <cellStyle name="Input cel 2 3 2 4 3 2 2 2" xfId="19087" xr:uid="{00000000-0005-0000-0000-000048000000}"/>
    <cellStyle name="Input cel 2 3 2 4 3 2 3" xfId="12560" xr:uid="{00000000-0005-0000-0000-000048000000}"/>
    <cellStyle name="Input cel 2 3 2 4 3 3" xfId="4384" xr:uid="{00000000-0005-0000-0000-000048000000}"/>
    <cellStyle name="Input cel 2 3 2 4 3 3 2" xfId="9895" xr:uid="{00000000-0005-0000-0000-000048000000}"/>
    <cellStyle name="Input cel 2 3 2 4 3 3 2 2" xfId="20451" xr:uid="{00000000-0005-0000-0000-000048000000}"/>
    <cellStyle name="Input cel 2 3 2 4 3 3 3" xfId="10467" xr:uid="{00000000-0005-0000-0000-000048000000}"/>
    <cellStyle name="Input cel 2 3 2 4 3 4" xfId="7336" xr:uid="{00000000-0005-0000-0000-000048000000}"/>
    <cellStyle name="Input cel 2 3 2 4 3 4 2" xfId="17881" xr:uid="{00000000-0005-0000-0000-000048000000}"/>
    <cellStyle name="Input cel 2 3 2 4 3 5" xfId="5779" xr:uid="{00000000-0005-0000-0000-000048000000}"/>
    <cellStyle name="Input cel 2 3 2 4 3 5 2" xfId="16302" xr:uid="{00000000-0005-0000-0000-000048000000}"/>
    <cellStyle name="Input cel 2 3 2 4 3 6" xfId="10746" xr:uid="{00000000-0005-0000-0000-000048000000}"/>
    <cellStyle name="Input cel 2 3 2 4 4" xfId="1129" xr:uid="{00000000-0005-0000-0000-000048000000}"/>
    <cellStyle name="Input cel 2 3 2 4 4 2" xfId="6786" xr:uid="{00000000-0005-0000-0000-000048000000}"/>
    <cellStyle name="Input cel 2 3 2 4 4 2 2" xfId="17331" xr:uid="{00000000-0005-0000-0000-000048000000}"/>
    <cellStyle name="Input cel 2 3 2 4 4 3" xfId="11875" xr:uid="{00000000-0005-0000-0000-000048000000}"/>
    <cellStyle name="Input cel 2 3 2 4 5" xfId="2372" xr:uid="{00000000-0005-0000-0000-000048000000}"/>
    <cellStyle name="Input cel 2 3 2 4 5 2" xfId="7942" xr:uid="{00000000-0005-0000-0000-000048000000}"/>
    <cellStyle name="Input cel 2 3 2 4 5 2 2" xfId="18487" xr:uid="{00000000-0005-0000-0000-000048000000}"/>
    <cellStyle name="Input cel 2 3 2 4 5 3" xfId="11887" xr:uid="{00000000-0005-0000-0000-000048000000}"/>
    <cellStyle name="Input cel 2 3 2 4 6" xfId="3797" xr:uid="{00000000-0005-0000-0000-000048000000}"/>
    <cellStyle name="Input cel 2 3 2 4 6 2" xfId="9349" xr:uid="{00000000-0005-0000-0000-000048000000}"/>
    <cellStyle name="Input cel 2 3 2 4 6 2 2" xfId="19902" xr:uid="{00000000-0005-0000-0000-000048000000}"/>
    <cellStyle name="Input cel 2 3 2 4 6 3" xfId="11835" xr:uid="{00000000-0005-0000-0000-000048000000}"/>
    <cellStyle name="Input cel 2 3 2 4 7" xfId="6489" xr:uid="{00000000-0005-0000-0000-000048000000}"/>
    <cellStyle name="Input cel 2 3 2 4 7 2" xfId="15197" xr:uid="{00000000-0005-0000-0000-000048000000}"/>
    <cellStyle name="Input cel 2 3 2 4 7 2 2" xfId="17034" xr:uid="{00000000-0005-0000-0000-000048000000}"/>
    <cellStyle name="Input cel 2 3 2 4 7 3" xfId="13718" xr:uid="{00000000-0005-0000-0000-000048000000}"/>
    <cellStyle name="Input cel 2 3 2 4 8" xfId="5233" xr:uid="{00000000-0005-0000-0000-000048000000}"/>
    <cellStyle name="Input cel 2 3 2 4 8 2" xfId="11852" xr:uid="{00000000-0005-0000-0000-000048000000}"/>
    <cellStyle name="Input cel 2 3 2 4 9" xfId="11645" xr:uid="{00000000-0005-0000-0000-000048000000}"/>
    <cellStyle name="Input cel 2 3 2 5" xfId="654" xr:uid="{00000000-0005-0000-0000-000048000000}"/>
    <cellStyle name="Input cel 2 3 2 5 2" xfId="1892" xr:uid="{00000000-0005-0000-0000-000048000000}"/>
    <cellStyle name="Input cel 2 3 2 5 2 2" xfId="3131" xr:uid="{00000000-0005-0000-0000-000048000000}"/>
    <cellStyle name="Input cel 2 3 2 5 2 2 2" xfId="8701" xr:uid="{00000000-0005-0000-0000-000048000000}"/>
    <cellStyle name="Input cel 2 3 2 5 2 2 2 2" xfId="19246" xr:uid="{00000000-0005-0000-0000-000048000000}"/>
    <cellStyle name="Input cel 2 3 2 5 2 2 3" xfId="12139" xr:uid="{00000000-0005-0000-0000-000048000000}"/>
    <cellStyle name="Input cel 2 3 2 5 2 3" xfId="4543" xr:uid="{00000000-0005-0000-0000-000048000000}"/>
    <cellStyle name="Input cel 2 3 2 5 2 3 2" xfId="10043" xr:uid="{00000000-0005-0000-0000-000048000000}"/>
    <cellStyle name="Input cel 2 3 2 5 2 3 2 2" xfId="20598" xr:uid="{00000000-0005-0000-0000-000048000000}"/>
    <cellStyle name="Input cel 2 3 2 5 2 3 3" xfId="12086" xr:uid="{00000000-0005-0000-0000-000048000000}"/>
    <cellStyle name="Input cel 2 3 2 5 2 4" xfId="7470" xr:uid="{00000000-0005-0000-0000-000048000000}"/>
    <cellStyle name="Input cel 2 3 2 5 2 4 2" xfId="18015" xr:uid="{00000000-0005-0000-0000-000048000000}"/>
    <cellStyle name="Input cel 2 3 2 5 2 5" xfId="5927" xr:uid="{00000000-0005-0000-0000-000048000000}"/>
    <cellStyle name="Input cel 2 3 2 5 2 5 2" xfId="16449" xr:uid="{00000000-0005-0000-0000-000048000000}"/>
    <cellStyle name="Input cel 2 3 2 5 2 6" xfId="12545" xr:uid="{00000000-0005-0000-0000-000048000000}"/>
    <cellStyle name="Input cel 2 3 2 5 3" xfId="1576" xr:uid="{00000000-0005-0000-0000-000048000000}"/>
    <cellStyle name="Input cel 2 3 2 5 3 2" xfId="7186" xr:uid="{00000000-0005-0000-0000-000048000000}"/>
    <cellStyle name="Input cel 2 3 2 5 3 2 2" xfId="17731" xr:uid="{00000000-0005-0000-0000-000048000000}"/>
    <cellStyle name="Input cel 2 3 2 5 3 3" xfId="10622" xr:uid="{00000000-0005-0000-0000-000048000000}"/>
    <cellStyle name="Input cel 2 3 2 5 4" xfId="2816" xr:uid="{00000000-0005-0000-0000-000048000000}"/>
    <cellStyle name="Input cel 2 3 2 5 4 2" xfId="8386" xr:uid="{00000000-0005-0000-0000-000048000000}"/>
    <cellStyle name="Input cel 2 3 2 5 4 2 2" xfId="18931" xr:uid="{00000000-0005-0000-0000-000048000000}"/>
    <cellStyle name="Input cel 2 3 2 5 4 3" xfId="11455" xr:uid="{00000000-0005-0000-0000-000048000000}"/>
    <cellStyle name="Input cel 2 3 2 5 5" xfId="4230" xr:uid="{00000000-0005-0000-0000-000048000000}"/>
    <cellStyle name="Input cel 2 3 2 5 5 2" xfId="9750" xr:uid="{00000000-0005-0000-0000-000048000000}"/>
    <cellStyle name="Input cel 2 3 2 5 5 2 2" xfId="20304" xr:uid="{00000000-0005-0000-0000-000048000000}"/>
    <cellStyle name="Input cel 2 3 2 5 5 3" xfId="13593" xr:uid="{00000000-0005-0000-0000-000048000000}"/>
    <cellStyle name="Input cel 2 3 2 5 6" xfId="6348" xr:uid="{00000000-0005-0000-0000-000048000000}"/>
    <cellStyle name="Input cel 2 3 2 5 6 2" xfId="16893" xr:uid="{00000000-0005-0000-0000-000048000000}"/>
    <cellStyle name="Input cel 2 3 2 5 7" xfId="5634" xr:uid="{00000000-0005-0000-0000-000048000000}"/>
    <cellStyle name="Input cel 2 3 2 5 7 2" xfId="11126" xr:uid="{00000000-0005-0000-0000-000048000000}"/>
    <cellStyle name="Input cel 2 3 2 5 8" xfId="15790" xr:uid="{00000000-0005-0000-0000-000048000000}"/>
    <cellStyle name="Input cel 2 3 2 6" xfId="1496" xr:uid="{00000000-0005-0000-0000-000048000000}"/>
    <cellStyle name="Input cel 2 3 2 6 2" xfId="2736" xr:uid="{00000000-0005-0000-0000-000048000000}"/>
    <cellStyle name="Input cel 2 3 2 6 2 2" xfId="8306" xr:uid="{00000000-0005-0000-0000-000048000000}"/>
    <cellStyle name="Input cel 2 3 2 6 2 2 2" xfId="18851" xr:uid="{00000000-0005-0000-0000-000048000000}"/>
    <cellStyle name="Input cel 2 3 2 6 2 3" xfId="15357" xr:uid="{00000000-0005-0000-0000-000048000000}"/>
    <cellStyle name="Input cel 2 3 2 6 3" xfId="4152" xr:uid="{00000000-0005-0000-0000-000048000000}"/>
    <cellStyle name="Input cel 2 3 2 6 3 2" xfId="9677" xr:uid="{00000000-0005-0000-0000-000048000000}"/>
    <cellStyle name="Input cel 2 3 2 6 3 2 2" xfId="20231" xr:uid="{00000000-0005-0000-0000-000048000000}"/>
    <cellStyle name="Input cel 2 3 2 6 3 3" xfId="12151" xr:uid="{00000000-0005-0000-0000-000048000000}"/>
    <cellStyle name="Input cel 2 3 2 6 4" xfId="7119" xr:uid="{00000000-0005-0000-0000-000048000000}"/>
    <cellStyle name="Input cel 2 3 2 6 4 2" xfId="17664" xr:uid="{00000000-0005-0000-0000-000048000000}"/>
    <cellStyle name="Input cel 2 3 2 6 5" xfId="5561" xr:uid="{00000000-0005-0000-0000-000048000000}"/>
    <cellStyle name="Input cel 2 3 2 6 5 2" xfId="11687" xr:uid="{00000000-0005-0000-0000-000048000000}"/>
    <cellStyle name="Input cel 2 3 2 6 6" xfId="12501" xr:uid="{00000000-0005-0000-0000-000048000000}"/>
    <cellStyle name="Input cel 2 3 2 7" xfId="1646" xr:uid="{00000000-0005-0000-0000-000048000000}"/>
    <cellStyle name="Input cel 2 3 2 7 2" xfId="2886" xr:uid="{00000000-0005-0000-0000-000048000000}"/>
    <cellStyle name="Input cel 2 3 2 7 2 2" xfId="8456" xr:uid="{00000000-0005-0000-0000-000048000000}"/>
    <cellStyle name="Input cel 2 3 2 7 2 2 2" xfId="19001" xr:uid="{00000000-0005-0000-0000-000048000000}"/>
    <cellStyle name="Input cel 2 3 2 7 2 3" xfId="11485" xr:uid="{00000000-0005-0000-0000-000048000000}"/>
    <cellStyle name="Input cel 2 3 2 7 3" xfId="4299" xr:uid="{00000000-0005-0000-0000-000048000000}"/>
    <cellStyle name="Input cel 2 3 2 7 3 2" xfId="9815" xr:uid="{00000000-0005-0000-0000-000048000000}"/>
    <cellStyle name="Input cel 2 3 2 7 3 2 2" xfId="20371" xr:uid="{00000000-0005-0000-0000-000048000000}"/>
    <cellStyle name="Input cel 2 3 2 7 3 3" xfId="14304" xr:uid="{00000000-0005-0000-0000-000048000000}"/>
    <cellStyle name="Input cel 2 3 2 7 4" xfId="7254" xr:uid="{00000000-0005-0000-0000-000048000000}"/>
    <cellStyle name="Input cel 2 3 2 7 4 2" xfId="17799" xr:uid="{00000000-0005-0000-0000-000048000000}"/>
    <cellStyle name="Input cel 2 3 2 7 5" xfId="5699" xr:uid="{00000000-0005-0000-0000-000048000000}"/>
    <cellStyle name="Input cel 2 3 2 7 5 2" xfId="16222" xr:uid="{00000000-0005-0000-0000-000048000000}"/>
    <cellStyle name="Input cel 2 3 2 7 6" xfId="10839" xr:uid="{00000000-0005-0000-0000-000048000000}"/>
    <cellStyle name="Input cel 2 3 2 8" xfId="1387" xr:uid="{00000000-0005-0000-0000-000048000000}"/>
    <cellStyle name="Input cel 2 3 2 8 2" xfId="2628" xr:uid="{00000000-0005-0000-0000-000048000000}"/>
    <cellStyle name="Input cel 2 3 2 8 2 2" xfId="8198" xr:uid="{00000000-0005-0000-0000-000048000000}"/>
    <cellStyle name="Input cel 2 3 2 8 2 2 2" xfId="18743" xr:uid="{00000000-0005-0000-0000-000048000000}"/>
    <cellStyle name="Input cel 2 3 2 8 2 3" xfId="11690" xr:uid="{00000000-0005-0000-0000-000048000000}"/>
    <cellStyle name="Input cel 2 3 2 8 3" xfId="4048" xr:uid="{00000000-0005-0000-0000-000048000000}"/>
    <cellStyle name="Input cel 2 3 2 8 3 2" xfId="9581" xr:uid="{00000000-0005-0000-0000-000048000000}"/>
    <cellStyle name="Input cel 2 3 2 8 3 2 2" xfId="20134" xr:uid="{00000000-0005-0000-0000-000048000000}"/>
    <cellStyle name="Input cel 2 3 2 8 3 3" xfId="13398" xr:uid="{00000000-0005-0000-0000-000048000000}"/>
    <cellStyle name="Input cel 2 3 2 8 4" xfId="7022" xr:uid="{00000000-0005-0000-0000-000048000000}"/>
    <cellStyle name="Input cel 2 3 2 8 4 2" xfId="17567" xr:uid="{00000000-0005-0000-0000-000048000000}"/>
    <cellStyle name="Input cel 2 3 2 8 5" xfId="5465" xr:uid="{00000000-0005-0000-0000-000048000000}"/>
    <cellStyle name="Input cel 2 3 2 8 5 2" xfId="11638" xr:uid="{00000000-0005-0000-0000-000048000000}"/>
    <cellStyle name="Input cel 2 3 2 8 6" xfId="12155" xr:uid="{00000000-0005-0000-0000-000048000000}"/>
    <cellStyle name="Input cel 2 3 2 9" xfId="955" xr:uid="{00000000-0005-0000-0000-000048000000}"/>
    <cellStyle name="Input cel 2 3 2 9 2" xfId="3623" xr:uid="{00000000-0005-0000-0000-000048000000}"/>
    <cellStyle name="Input cel 2 3 2 9 2 2" xfId="9183" xr:uid="{00000000-0005-0000-0000-000048000000}"/>
    <cellStyle name="Input cel 2 3 2 9 2 2 2" xfId="19731" xr:uid="{00000000-0005-0000-0000-000048000000}"/>
    <cellStyle name="Input cel 2 3 2 9 2 3" xfId="11538" xr:uid="{00000000-0005-0000-0000-000048000000}"/>
    <cellStyle name="Input cel 2 3 2 9 3" xfId="6615" xr:uid="{00000000-0005-0000-0000-000048000000}"/>
    <cellStyle name="Input cel 2 3 2 9 3 2" xfId="17160" xr:uid="{00000000-0005-0000-0000-000048000000}"/>
    <cellStyle name="Input cel 2 3 2 9 4" xfId="5067" xr:uid="{00000000-0005-0000-0000-000048000000}"/>
    <cellStyle name="Input cel 2 3 2 9 4 2" xfId="16144" xr:uid="{00000000-0005-0000-0000-000048000000}"/>
    <cellStyle name="Input cel 2 3 2 9 5" xfId="13610" xr:uid="{00000000-0005-0000-0000-000048000000}"/>
    <cellStyle name="Input cel 2 3 3" xfId="392" xr:uid="{00000000-0005-0000-0000-000048000000}"/>
    <cellStyle name="Input cel 2 3 3 2" xfId="1845" xr:uid="{00000000-0005-0000-0000-000048000000}"/>
    <cellStyle name="Input cel 2 3 3 2 2" xfId="3084" xr:uid="{00000000-0005-0000-0000-000048000000}"/>
    <cellStyle name="Input cel 2 3 3 2 2 2" xfId="4496" xr:uid="{00000000-0005-0000-0000-000048000000}"/>
    <cellStyle name="Input cel 2 3 3 2 2 2 2" xfId="9999" xr:uid="{00000000-0005-0000-0000-000048000000}"/>
    <cellStyle name="Input cel 2 3 3 2 2 2 2 2" xfId="20555" xr:uid="{00000000-0005-0000-0000-000048000000}"/>
    <cellStyle name="Input cel 2 3 3 2 2 2 3" xfId="10771" xr:uid="{00000000-0005-0000-0000-000048000000}"/>
    <cellStyle name="Input cel 2 3 3 2 2 3" xfId="8654" xr:uid="{00000000-0005-0000-0000-000048000000}"/>
    <cellStyle name="Input cel 2 3 3 2 2 3 2" xfId="19199" xr:uid="{00000000-0005-0000-0000-000048000000}"/>
    <cellStyle name="Input cel 2 3 3 2 2 4" xfId="5883" xr:uid="{00000000-0005-0000-0000-000048000000}"/>
    <cellStyle name="Input cel 2 3 3 2 2 4 2" xfId="16406" xr:uid="{00000000-0005-0000-0000-000048000000}"/>
    <cellStyle name="Input cel 2 3 3 2 2 5" xfId="15700" xr:uid="{00000000-0005-0000-0000-000048000000}"/>
    <cellStyle name="Input cel 2 3 3 2 3" xfId="3566" xr:uid="{00000000-0005-0000-0000-000048000000}"/>
    <cellStyle name="Input cel 2 3 3 2 3 2" xfId="9129" xr:uid="{00000000-0005-0000-0000-000048000000}"/>
    <cellStyle name="Input cel 2 3 3 2 3 2 2" xfId="19675" xr:uid="{00000000-0005-0000-0000-000048000000}"/>
    <cellStyle name="Input cel 2 3 3 2 3 3" xfId="11451" xr:uid="{00000000-0005-0000-0000-000048000000}"/>
    <cellStyle name="Input cel 2 3 3 2 4" xfId="5012" xr:uid="{00000000-0005-0000-0000-000048000000}"/>
    <cellStyle name="Input cel 2 3 3 2 4 2" xfId="10816" xr:uid="{00000000-0005-0000-0000-000048000000}"/>
    <cellStyle name="Input cel 2 3 3 2 5" xfId="13102" xr:uid="{00000000-0005-0000-0000-000048000000}"/>
    <cellStyle name="Input cel 2 3 3 3" xfId="1431" xr:uid="{00000000-0005-0000-0000-000048000000}"/>
    <cellStyle name="Input cel 2 3 3 3 2" xfId="2672" xr:uid="{00000000-0005-0000-0000-000048000000}"/>
    <cellStyle name="Input cel 2 3 3 3 2 2" xfId="8242" xr:uid="{00000000-0005-0000-0000-000048000000}"/>
    <cellStyle name="Input cel 2 3 3 3 2 2 2" xfId="18787" xr:uid="{00000000-0005-0000-0000-000048000000}"/>
    <cellStyle name="Input cel 2 3 3 3 2 3" xfId="11493" xr:uid="{00000000-0005-0000-0000-000048000000}"/>
    <cellStyle name="Input cel 2 3 3 3 3" xfId="4092" xr:uid="{00000000-0005-0000-0000-000048000000}"/>
    <cellStyle name="Input cel 2 3 3 3 3 2" xfId="9623" xr:uid="{00000000-0005-0000-0000-000048000000}"/>
    <cellStyle name="Input cel 2 3 3 3 3 2 2" xfId="20176" xr:uid="{00000000-0005-0000-0000-000048000000}"/>
    <cellStyle name="Input cel 2 3 3 3 3 3" xfId="11549" xr:uid="{00000000-0005-0000-0000-000048000000}"/>
    <cellStyle name="Input cel 2 3 3 3 4" xfId="7064" xr:uid="{00000000-0005-0000-0000-000048000000}"/>
    <cellStyle name="Input cel 2 3 3 3 4 2" xfId="17609" xr:uid="{00000000-0005-0000-0000-000048000000}"/>
    <cellStyle name="Input cel 2 3 3 3 5" xfId="5507" xr:uid="{00000000-0005-0000-0000-000048000000}"/>
    <cellStyle name="Input cel 2 3 3 3 5 2" xfId="10609" xr:uid="{00000000-0005-0000-0000-000048000000}"/>
    <cellStyle name="Input cel 2 3 3 3 6" xfId="11573" xr:uid="{00000000-0005-0000-0000-000048000000}"/>
    <cellStyle name="Input cel 2 3 3 4" xfId="866" xr:uid="{00000000-0005-0000-0000-000048000000}"/>
    <cellStyle name="Input cel 2 3 3 4 2" xfId="3338" xr:uid="{00000000-0005-0000-0000-000048000000}"/>
    <cellStyle name="Input cel 2 3 3 4 2 2" xfId="8907" xr:uid="{00000000-0005-0000-0000-000048000000}"/>
    <cellStyle name="Input cel 2 3 3 4 2 2 2" xfId="19452" xr:uid="{00000000-0005-0000-0000-000048000000}"/>
    <cellStyle name="Input cel 2 3 3 4 2 3" xfId="13275" xr:uid="{00000000-0005-0000-0000-000048000000}"/>
    <cellStyle name="Input cel 2 3 3 4 3" xfId="6526" xr:uid="{00000000-0005-0000-0000-000048000000}"/>
    <cellStyle name="Input cel 2 3 3 4 3 2" xfId="17071" xr:uid="{00000000-0005-0000-0000-000048000000}"/>
    <cellStyle name="Input cel 2 3 3 4 4" xfId="4772" xr:uid="{00000000-0005-0000-0000-000048000000}"/>
    <cellStyle name="Input cel 2 3 3 4 4 2" xfId="11608" xr:uid="{00000000-0005-0000-0000-000048000000}"/>
    <cellStyle name="Input cel 2 3 3 4 5" xfId="13272" xr:uid="{00000000-0005-0000-0000-000048000000}"/>
    <cellStyle name="Input cel 2 3 3 5" xfId="2110" xr:uid="{00000000-0005-0000-0000-000048000000}"/>
    <cellStyle name="Input cel 2 3 3 5 2" xfId="7680" xr:uid="{00000000-0005-0000-0000-000048000000}"/>
    <cellStyle name="Input cel 2 3 3 5 2 2" xfId="18225" xr:uid="{00000000-0005-0000-0000-000048000000}"/>
    <cellStyle name="Input cel 2 3 3 5 3" xfId="11575" xr:uid="{00000000-0005-0000-0000-000048000000}"/>
    <cellStyle name="Input cel 2 3 3 6" xfId="3474" xr:uid="{00000000-0005-0000-0000-000048000000}"/>
    <cellStyle name="Input cel 2 3 3 6 2" xfId="9038" xr:uid="{00000000-0005-0000-0000-000048000000}"/>
    <cellStyle name="Input cel 2 3 3 6 2 2" xfId="19584" xr:uid="{00000000-0005-0000-0000-000048000000}"/>
    <cellStyle name="Input cel 2 3 3 6 3" xfId="13466" xr:uid="{00000000-0005-0000-0000-000048000000}"/>
    <cellStyle name="Input cel 2 3 3 7" xfId="4920" xr:uid="{00000000-0005-0000-0000-000048000000}"/>
    <cellStyle name="Input cel 2 3 3 7 2" xfId="11694" xr:uid="{00000000-0005-0000-0000-000048000000}"/>
    <cellStyle name="Input cel 2 3 3 8" xfId="14876" xr:uid="{00000000-0005-0000-0000-000048000000}"/>
    <cellStyle name="Input cel 2 3 3 8 2" xfId="11569" xr:uid="{00000000-0005-0000-0000-000048000000}"/>
    <cellStyle name="Input cel 2 3 3 9" xfId="10399" xr:uid="{00000000-0005-0000-0000-000048000000}"/>
    <cellStyle name="Input cel 2 3 4" xfId="1872" xr:uid="{00000000-0005-0000-0000-000048000000}"/>
    <cellStyle name="Input cel 2 3 4 2" xfId="3111" xr:uid="{00000000-0005-0000-0000-000048000000}"/>
    <cellStyle name="Input cel 2 3 4 2 2" xfId="4523" xr:uid="{00000000-0005-0000-0000-000048000000}"/>
    <cellStyle name="Input cel 2 3 4 2 2 2" xfId="10025" xr:uid="{00000000-0005-0000-0000-000048000000}"/>
    <cellStyle name="Input cel 2 3 4 2 2 2 2" xfId="20580" xr:uid="{00000000-0005-0000-0000-000048000000}"/>
    <cellStyle name="Input cel 2 3 4 2 2 3" xfId="15431" xr:uid="{00000000-0005-0000-0000-000048000000}"/>
    <cellStyle name="Input cel 2 3 4 2 3" xfId="8681" xr:uid="{00000000-0005-0000-0000-000048000000}"/>
    <cellStyle name="Input cel 2 3 4 2 3 2" xfId="19226" xr:uid="{00000000-0005-0000-0000-000048000000}"/>
    <cellStyle name="Input cel 2 3 4 2 4" xfId="5909" xr:uid="{00000000-0005-0000-0000-000048000000}"/>
    <cellStyle name="Input cel 2 3 4 2 4 2" xfId="16431" xr:uid="{00000000-0005-0000-0000-000048000000}"/>
    <cellStyle name="Input cel 2 3 4 2 5" xfId="15383" xr:uid="{00000000-0005-0000-0000-000048000000}"/>
    <cellStyle name="Input cel 2 3 4 3" xfId="3372" xr:uid="{00000000-0005-0000-0000-000048000000}"/>
    <cellStyle name="Input cel 2 3 4 3 2" xfId="8940" xr:uid="{00000000-0005-0000-0000-000048000000}"/>
    <cellStyle name="Input cel 2 3 4 3 2 2" xfId="19484" xr:uid="{00000000-0005-0000-0000-000048000000}"/>
    <cellStyle name="Input cel 2 3 4 3 3" xfId="12350" xr:uid="{00000000-0005-0000-0000-000048000000}"/>
    <cellStyle name="Input cel 2 3 4 4" xfId="7454" xr:uid="{00000000-0005-0000-0000-000048000000}"/>
    <cellStyle name="Input cel 2 3 4 4 2" xfId="17999" xr:uid="{00000000-0005-0000-0000-000048000000}"/>
    <cellStyle name="Input cel 2 3 4 5" xfId="4805" xr:uid="{00000000-0005-0000-0000-000048000000}"/>
    <cellStyle name="Input cel 2 3 4 5 2" xfId="13232" xr:uid="{00000000-0005-0000-0000-000048000000}"/>
    <cellStyle name="Input cel 2 3 4 6" xfId="10369" xr:uid="{00000000-0005-0000-0000-000048000000}"/>
    <cellStyle name="Input cel 2 3 5" xfId="1296" xr:uid="{00000000-0005-0000-0000-000048000000}"/>
    <cellStyle name="Input cel 2 3 5 2" xfId="2537" xr:uid="{00000000-0005-0000-0000-000048000000}"/>
    <cellStyle name="Input cel 2 3 5 2 2" xfId="8107" xr:uid="{00000000-0005-0000-0000-000048000000}"/>
    <cellStyle name="Input cel 2 3 5 2 2 2" xfId="18652" xr:uid="{00000000-0005-0000-0000-000048000000}"/>
    <cellStyle name="Input cel 2 3 5 2 3" xfId="13570" xr:uid="{00000000-0005-0000-0000-000048000000}"/>
    <cellStyle name="Input cel 2 3 5 3" xfId="3388" xr:uid="{00000000-0005-0000-0000-000048000000}"/>
    <cellStyle name="Input cel 2 3 5 3 2" xfId="8956" xr:uid="{00000000-0005-0000-0000-000048000000}"/>
    <cellStyle name="Input cel 2 3 5 3 2 2" xfId="19500" xr:uid="{00000000-0005-0000-0000-000048000000}"/>
    <cellStyle name="Input cel 2 3 5 3 3" xfId="12552" xr:uid="{00000000-0005-0000-0000-000048000000}"/>
    <cellStyle name="Input cel 2 3 5 4" xfId="6939" xr:uid="{00000000-0005-0000-0000-000048000000}"/>
    <cellStyle name="Input cel 2 3 5 4 2" xfId="17484" xr:uid="{00000000-0005-0000-0000-000048000000}"/>
    <cellStyle name="Input cel 2 3 5 5" xfId="4821" xr:uid="{00000000-0005-0000-0000-000048000000}"/>
    <cellStyle name="Input cel 2 3 5 5 2" xfId="15847" xr:uid="{00000000-0005-0000-0000-000048000000}"/>
    <cellStyle name="Input cel 2 3 5 6" xfId="11102" xr:uid="{00000000-0005-0000-0000-000048000000}"/>
    <cellStyle name="Input cel 2 3 6" xfId="1271" xr:uid="{00000000-0005-0000-0000-000048000000}"/>
    <cellStyle name="Input cel 2 3 6 2" xfId="2512" xr:uid="{00000000-0005-0000-0000-000048000000}"/>
    <cellStyle name="Input cel 2 3 6 2 2" xfId="8082" xr:uid="{00000000-0005-0000-0000-000048000000}"/>
    <cellStyle name="Input cel 2 3 6 2 2 2" xfId="18627" xr:uid="{00000000-0005-0000-0000-000048000000}"/>
    <cellStyle name="Input cel 2 3 6 2 3" xfId="12506" xr:uid="{00000000-0005-0000-0000-000048000000}"/>
    <cellStyle name="Input cel 2 3 6 3" xfId="3933" xr:uid="{00000000-0005-0000-0000-000048000000}"/>
    <cellStyle name="Input cel 2 3 6 3 2" xfId="9477" xr:uid="{00000000-0005-0000-0000-000048000000}"/>
    <cellStyle name="Input cel 2 3 6 3 2 2" xfId="20030" xr:uid="{00000000-0005-0000-0000-000048000000}"/>
    <cellStyle name="Input cel 2 3 6 3 3" xfId="11755" xr:uid="{00000000-0005-0000-0000-000048000000}"/>
    <cellStyle name="Input cel 2 3 6 4" xfId="6918" xr:uid="{00000000-0005-0000-0000-000048000000}"/>
    <cellStyle name="Input cel 2 3 6 4 2" xfId="17463" xr:uid="{00000000-0005-0000-0000-000048000000}"/>
    <cellStyle name="Input cel 2 3 6 5" xfId="5361" xr:uid="{00000000-0005-0000-0000-000048000000}"/>
    <cellStyle name="Input cel 2 3 6 5 2" xfId="14422" xr:uid="{00000000-0005-0000-0000-000048000000}"/>
    <cellStyle name="Input cel 2 3 6 6" xfId="16130" xr:uid="{00000000-0005-0000-0000-000048000000}"/>
    <cellStyle name="Input cel 2 3 7" xfId="597" xr:uid="{00000000-0005-0000-0000-000048000000}"/>
    <cellStyle name="Input cel 2 3 7 2" xfId="6294" xr:uid="{00000000-0005-0000-0000-000048000000}"/>
    <cellStyle name="Input cel 2 3 7 2 2" xfId="16839" xr:uid="{00000000-0005-0000-0000-000048000000}"/>
    <cellStyle name="Input cel 2 3 7 3" xfId="10952" xr:uid="{00000000-0005-0000-0000-000048000000}"/>
    <cellStyle name="Input cel 2 3 8" xfId="2085" xr:uid="{00000000-0005-0000-0000-000048000000}"/>
    <cellStyle name="Input cel 2 3 8 2" xfId="7655" xr:uid="{00000000-0005-0000-0000-000048000000}"/>
    <cellStyle name="Input cel 2 3 8 2 2" xfId="18200" xr:uid="{00000000-0005-0000-0000-000048000000}"/>
    <cellStyle name="Input cel 2 3 8 3" xfId="13677" xr:uid="{00000000-0005-0000-0000-000048000000}"/>
    <cellStyle name="Input cel 2 3 9" xfId="297" xr:uid="{00000000-0005-0000-0000-000048000000}"/>
    <cellStyle name="Input cel 2 3 9 2" xfId="14938" xr:uid="{00000000-0005-0000-0000-000048000000}"/>
    <cellStyle name="Input cel 2 3 9 2 2" xfId="16666" xr:uid="{00000000-0005-0000-0000-000048000000}"/>
    <cellStyle name="Input cel 2 3 9 3" xfId="10517" xr:uid="{00000000-0005-0000-0000-000048000000}"/>
    <cellStyle name="Input cel 2 3 9 4" xfId="10365" xr:uid="{00000000-0005-0000-0000-000048000000}"/>
    <cellStyle name="Input cel 2 4" xfId="288" xr:uid="{00000000-0005-0000-0000-00001A000000}"/>
    <cellStyle name="Input cel 2 4 2" xfId="14934" xr:uid="{00000000-0005-0000-0000-00001A000000}"/>
    <cellStyle name="Input cel 2 4 3" xfId="16662" xr:uid="{00000000-0005-0000-0000-00001A000000}"/>
    <cellStyle name="Input cel 2 5" xfId="6116" xr:uid="{00000000-0005-0000-0000-00001A000000}"/>
    <cellStyle name="Input cel 2 5 2" xfId="14910" xr:uid="{00000000-0005-0000-0000-00001A000000}"/>
    <cellStyle name="Input cel 2 5 3" xfId="16638" xr:uid="{00000000-0005-0000-0000-00001A000000}"/>
    <cellStyle name="Input cel 2 6" xfId="14820" xr:uid="{00000000-0005-0000-0000-00001A000000}"/>
    <cellStyle name="Input cel 2 6 2" xfId="11088" xr:uid="{00000000-0005-0000-0000-00001A000000}"/>
    <cellStyle name="Input cel 3" xfId="22" xr:uid="{00000000-0005-0000-0000-00001B000000}"/>
    <cellStyle name="Input cel 3 2" xfId="271" xr:uid="{00000000-0005-0000-0000-00004B000000}"/>
    <cellStyle name="Input cel 3 2 10" xfId="424" xr:uid="{00000000-0005-0000-0000-00004B000000}"/>
    <cellStyle name="Input cel 3 2 10 2" xfId="6171" xr:uid="{00000000-0005-0000-0000-00004B000000}"/>
    <cellStyle name="Input cel 3 2 10 2 2" xfId="16716" xr:uid="{00000000-0005-0000-0000-00004B000000}"/>
    <cellStyle name="Input cel 3 2 10 3" xfId="11029" xr:uid="{00000000-0005-0000-0000-00004B000000}"/>
    <cellStyle name="Input cel 3 2 11" xfId="403" xr:uid="{00000000-0005-0000-0000-00004B000000}"/>
    <cellStyle name="Input cel 3 2 11 2" xfId="6152" xr:uid="{00000000-0005-0000-0000-00004B000000}"/>
    <cellStyle name="Input cel 3 2 11 2 2" xfId="16696" xr:uid="{00000000-0005-0000-0000-00004B000000}"/>
    <cellStyle name="Input cel 3 2 11 3" xfId="11742" xr:uid="{00000000-0005-0000-0000-00004B000000}"/>
    <cellStyle name="Input cel 3 2 12" xfId="4750" xr:uid="{00000000-0005-0000-0000-00004B000000}"/>
    <cellStyle name="Input cel 3 2 12 2" xfId="13713" xr:uid="{00000000-0005-0000-0000-00004B000000}"/>
    <cellStyle name="Input cel 3 2 13" xfId="10288" xr:uid="{00000000-0005-0000-0000-00004B000000}"/>
    <cellStyle name="Input cel 3 2 2" xfId="331" xr:uid="{00000000-0005-0000-0000-00004B000000}"/>
    <cellStyle name="Input cel 3 2 2 10" xfId="496" xr:uid="{00000000-0005-0000-0000-00004B000000}"/>
    <cellStyle name="Input cel 3 2 2 10 2" xfId="6234" xr:uid="{00000000-0005-0000-0000-00004B000000}"/>
    <cellStyle name="Input cel 3 2 2 10 2 2" xfId="16780" xr:uid="{00000000-0005-0000-0000-00004B000000}"/>
    <cellStyle name="Input cel 3 2 2 10 3" xfId="11059" xr:uid="{00000000-0005-0000-0000-00004B000000}"/>
    <cellStyle name="Input cel 3 2 2 11" xfId="3434" xr:uid="{00000000-0005-0000-0000-00004B000000}"/>
    <cellStyle name="Input cel 3 2 2 11 2" xfId="8998" xr:uid="{00000000-0005-0000-0000-00004B000000}"/>
    <cellStyle name="Input cel 3 2 2 11 2 2" xfId="19544" xr:uid="{00000000-0005-0000-0000-00004B000000}"/>
    <cellStyle name="Input cel 3 2 2 12" xfId="4870" xr:uid="{00000000-0005-0000-0000-00004B000000}"/>
    <cellStyle name="Input cel 3 2 2 12 2" xfId="14105" xr:uid="{00000000-0005-0000-0000-00004B000000}"/>
    <cellStyle name="Input cel 3 2 2 13" xfId="15868" xr:uid="{00000000-0005-0000-0000-00004B000000}"/>
    <cellStyle name="Input cel 3 2 2 2" xfId="550" xr:uid="{00000000-0005-0000-0000-00004B000000}"/>
    <cellStyle name="Input cel 3 2 2 2 10" xfId="12777" xr:uid="{00000000-0005-0000-0000-00004B000000}"/>
    <cellStyle name="Input cel 3 2 2 2 2" xfId="647" xr:uid="{00000000-0005-0000-0000-00004B000000}"/>
    <cellStyle name="Input cel 3 2 2 2 2 2" xfId="1888" xr:uid="{00000000-0005-0000-0000-00004B000000}"/>
    <cellStyle name="Input cel 3 2 2 2 2 2 2" xfId="3127" xr:uid="{00000000-0005-0000-0000-00004B000000}"/>
    <cellStyle name="Input cel 3 2 2 2 2 2 2 2" xfId="8697" xr:uid="{00000000-0005-0000-0000-00004B000000}"/>
    <cellStyle name="Input cel 3 2 2 2 2 2 2 2 2" xfId="19242" xr:uid="{00000000-0005-0000-0000-00004B000000}"/>
    <cellStyle name="Input cel 3 2 2 2 2 2 2 3" xfId="11577" xr:uid="{00000000-0005-0000-0000-00004B000000}"/>
    <cellStyle name="Input cel 3 2 2 2 2 2 3" xfId="4539" xr:uid="{00000000-0005-0000-0000-00004B000000}"/>
    <cellStyle name="Input cel 3 2 2 2 2 2 3 2" xfId="10041" xr:uid="{00000000-0005-0000-0000-00004B000000}"/>
    <cellStyle name="Input cel 3 2 2 2 2 2 3 2 2" xfId="20596" xr:uid="{00000000-0005-0000-0000-00004B000000}"/>
    <cellStyle name="Input cel 3 2 2 2 2 2 3 3" xfId="11520" xr:uid="{00000000-0005-0000-0000-00004B000000}"/>
    <cellStyle name="Input cel 3 2 2 2 2 2 4" xfId="7468" xr:uid="{00000000-0005-0000-0000-00004B000000}"/>
    <cellStyle name="Input cel 3 2 2 2 2 2 4 2" xfId="18013" xr:uid="{00000000-0005-0000-0000-00004B000000}"/>
    <cellStyle name="Input cel 3 2 2 2 2 2 5" xfId="5925" xr:uid="{00000000-0005-0000-0000-00004B000000}"/>
    <cellStyle name="Input cel 3 2 2 2 2 2 5 2" xfId="16447" xr:uid="{00000000-0005-0000-0000-00004B000000}"/>
    <cellStyle name="Input cel 3 2 2 2 2 2 6" xfId="13449" xr:uid="{00000000-0005-0000-0000-00004B000000}"/>
    <cellStyle name="Input cel 3 2 2 2 2 3" xfId="1569" xr:uid="{00000000-0005-0000-0000-00004B000000}"/>
    <cellStyle name="Input cel 3 2 2 2 2 3 2" xfId="7179" xr:uid="{00000000-0005-0000-0000-00004B000000}"/>
    <cellStyle name="Input cel 3 2 2 2 2 3 2 2" xfId="17724" xr:uid="{00000000-0005-0000-0000-00004B000000}"/>
    <cellStyle name="Input cel 3 2 2 2 2 3 3" xfId="13032" xr:uid="{00000000-0005-0000-0000-00004B000000}"/>
    <cellStyle name="Input cel 3 2 2 2 2 4" xfId="2809" xr:uid="{00000000-0005-0000-0000-00004B000000}"/>
    <cellStyle name="Input cel 3 2 2 2 2 4 2" xfId="8379" xr:uid="{00000000-0005-0000-0000-00004B000000}"/>
    <cellStyle name="Input cel 3 2 2 2 2 4 2 2" xfId="18924" xr:uid="{00000000-0005-0000-0000-00004B000000}"/>
    <cellStyle name="Input cel 3 2 2 2 2 4 3" xfId="14750" xr:uid="{00000000-0005-0000-0000-00004B000000}"/>
    <cellStyle name="Input cel 3 2 2 2 2 5" xfId="4223" xr:uid="{00000000-0005-0000-0000-00004B000000}"/>
    <cellStyle name="Input cel 3 2 2 2 2 5 2" xfId="9744" xr:uid="{00000000-0005-0000-0000-00004B000000}"/>
    <cellStyle name="Input cel 3 2 2 2 2 5 2 2" xfId="20298" xr:uid="{00000000-0005-0000-0000-00004B000000}"/>
    <cellStyle name="Input cel 3 2 2 2 2 5 3" xfId="13066" xr:uid="{00000000-0005-0000-0000-00004B000000}"/>
    <cellStyle name="Input cel 3 2 2 2 2 6" xfId="6342" xr:uid="{00000000-0005-0000-0000-00004B000000}"/>
    <cellStyle name="Input cel 3 2 2 2 2 6 2" xfId="15051" xr:uid="{00000000-0005-0000-0000-00004B000000}"/>
    <cellStyle name="Input cel 3 2 2 2 2 6 2 2" xfId="16887" xr:uid="{00000000-0005-0000-0000-00004B000000}"/>
    <cellStyle name="Input cel 3 2 2 2 2 6 3" xfId="11571" xr:uid="{00000000-0005-0000-0000-00004B000000}"/>
    <cellStyle name="Input cel 3 2 2 2 2 7" xfId="5628" xr:uid="{00000000-0005-0000-0000-00004B000000}"/>
    <cellStyle name="Input cel 3 2 2 2 2 7 2" xfId="15985" xr:uid="{00000000-0005-0000-0000-00004B000000}"/>
    <cellStyle name="Input cel 3 2 2 2 2 8" xfId="11351" xr:uid="{00000000-0005-0000-0000-00004B000000}"/>
    <cellStyle name="Input cel 3 2 2 2 3" xfId="1486" xr:uid="{00000000-0005-0000-0000-00004B000000}"/>
    <cellStyle name="Input cel 3 2 2 2 3 2" xfId="2726" xr:uid="{00000000-0005-0000-0000-00004B000000}"/>
    <cellStyle name="Input cel 3 2 2 2 3 2 2" xfId="8296" xr:uid="{00000000-0005-0000-0000-00004B000000}"/>
    <cellStyle name="Input cel 3 2 2 2 3 2 2 2" xfId="18841" xr:uid="{00000000-0005-0000-0000-00004B000000}"/>
    <cellStyle name="Input cel 3 2 2 2 3 2 3" xfId="14110" xr:uid="{00000000-0005-0000-0000-00004B000000}"/>
    <cellStyle name="Input cel 3 2 2 2 3 3" xfId="4142" xr:uid="{00000000-0005-0000-0000-00004B000000}"/>
    <cellStyle name="Input cel 3 2 2 2 3 3 2" xfId="9669" xr:uid="{00000000-0005-0000-0000-00004B000000}"/>
    <cellStyle name="Input cel 3 2 2 2 3 3 2 2" xfId="20223" xr:uid="{00000000-0005-0000-0000-00004B000000}"/>
    <cellStyle name="Input cel 3 2 2 2 3 3 3" xfId="14367" xr:uid="{00000000-0005-0000-0000-00004B000000}"/>
    <cellStyle name="Input cel 3 2 2 2 3 4" xfId="7111" xr:uid="{00000000-0005-0000-0000-00004B000000}"/>
    <cellStyle name="Input cel 3 2 2 2 3 4 2" xfId="17656" xr:uid="{00000000-0005-0000-0000-00004B000000}"/>
    <cellStyle name="Input cel 3 2 2 2 3 5" xfId="5553" xr:uid="{00000000-0005-0000-0000-00004B000000}"/>
    <cellStyle name="Input cel 3 2 2 2 3 5 2" xfId="11440" xr:uid="{00000000-0005-0000-0000-00004B000000}"/>
    <cellStyle name="Input cel 3 2 2 2 3 6" xfId="13148" xr:uid="{00000000-0005-0000-0000-00004B000000}"/>
    <cellStyle name="Input cel 3 2 2 2 4" xfId="1341" xr:uid="{00000000-0005-0000-0000-00004B000000}"/>
    <cellStyle name="Input cel 3 2 2 2 4 2" xfId="2582" xr:uid="{00000000-0005-0000-0000-00004B000000}"/>
    <cellStyle name="Input cel 3 2 2 2 4 2 2" xfId="8152" xr:uid="{00000000-0005-0000-0000-00004B000000}"/>
    <cellStyle name="Input cel 3 2 2 2 4 2 2 2" xfId="18697" xr:uid="{00000000-0005-0000-0000-00004B000000}"/>
    <cellStyle name="Input cel 3 2 2 2 4 2 3" xfId="12163" xr:uid="{00000000-0005-0000-0000-00004B000000}"/>
    <cellStyle name="Input cel 3 2 2 2 4 3" xfId="4002" xr:uid="{00000000-0005-0000-0000-00004B000000}"/>
    <cellStyle name="Input cel 3 2 2 2 4 3 2" xfId="9537" xr:uid="{00000000-0005-0000-0000-00004B000000}"/>
    <cellStyle name="Input cel 3 2 2 2 4 3 2 2" xfId="20090" xr:uid="{00000000-0005-0000-0000-00004B000000}"/>
    <cellStyle name="Input cel 3 2 2 2 4 3 3" xfId="15301" xr:uid="{00000000-0005-0000-0000-00004B000000}"/>
    <cellStyle name="Input cel 3 2 2 2 4 4" xfId="6978" xr:uid="{00000000-0005-0000-0000-00004B000000}"/>
    <cellStyle name="Input cel 3 2 2 2 4 4 2" xfId="17523" xr:uid="{00000000-0005-0000-0000-00004B000000}"/>
    <cellStyle name="Input cel 3 2 2 2 4 5" xfId="5421" xr:uid="{00000000-0005-0000-0000-00004B000000}"/>
    <cellStyle name="Input cel 3 2 2 2 4 5 2" xfId="10249" xr:uid="{00000000-0005-0000-0000-00004B000000}"/>
    <cellStyle name="Input cel 3 2 2 2 4 6" xfId="13459" xr:uid="{00000000-0005-0000-0000-00004B000000}"/>
    <cellStyle name="Input cel 3 2 2 2 5" xfId="1308" xr:uid="{00000000-0005-0000-0000-00004B000000}"/>
    <cellStyle name="Input cel 3 2 2 2 5 2" xfId="2549" xr:uid="{00000000-0005-0000-0000-00004B000000}"/>
    <cellStyle name="Input cel 3 2 2 2 5 2 2" xfId="8119" xr:uid="{00000000-0005-0000-0000-00004B000000}"/>
    <cellStyle name="Input cel 3 2 2 2 5 2 2 2" xfId="18664" xr:uid="{00000000-0005-0000-0000-00004B000000}"/>
    <cellStyle name="Input cel 3 2 2 2 5 2 3" xfId="14724" xr:uid="{00000000-0005-0000-0000-00004B000000}"/>
    <cellStyle name="Input cel 3 2 2 2 5 3" xfId="3969" xr:uid="{00000000-0005-0000-0000-00004B000000}"/>
    <cellStyle name="Input cel 3 2 2 2 5 3 2" xfId="9509" xr:uid="{00000000-0005-0000-0000-00004B000000}"/>
    <cellStyle name="Input cel 3 2 2 2 5 3 2 2" xfId="20062" xr:uid="{00000000-0005-0000-0000-00004B000000}"/>
    <cellStyle name="Input cel 3 2 2 2 5 3 3" xfId="16054" xr:uid="{00000000-0005-0000-0000-00004B000000}"/>
    <cellStyle name="Input cel 3 2 2 2 5 4" xfId="6951" xr:uid="{00000000-0005-0000-0000-00004B000000}"/>
    <cellStyle name="Input cel 3 2 2 2 5 4 2" xfId="17496" xr:uid="{00000000-0005-0000-0000-00004B000000}"/>
    <cellStyle name="Input cel 3 2 2 2 5 5" xfId="5393" xr:uid="{00000000-0005-0000-0000-00004B000000}"/>
    <cellStyle name="Input cel 3 2 2 2 5 5 2" xfId="12846" xr:uid="{00000000-0005-0000-0000-00004B000000}"/>
    <cellStyle name="Input cel 3 2 2 2 5 6" xfId="12419" xr:uid="{00000000-0005-0000-0000-00004B000000}"/>
    <cellStyle name="Input cel 3 2 2 2 6" xfId="948" xr:uid="{00000000-0005-0000-0000-00004B000000}"/>
    <cellStyle name="Input cel 3 2 2 2 6 2" xfId="3616" xr:uid="{00000000-0005-0000-0000-00004B000000}"/>
    <cellStyle name="Input cel 3 2 2 2 6 2 2" xfId="9177" xr:uid="{00000000-0005-0000-0000-00004B000000}"/>
    <cellStyle name="Input cel 3 2 2 2 6 2 2 2" xfId="19724" xr:uid="{00000000-0005-0000-0000-00004B000000}"/>
    <cellStyle name="Input cel 3 2 2 2 6 2 3" xfId="14306" xr:uid="{00000000-0005-0000-0000-00004B000000}"/>
    <cellStyle name="Input cel 3 2 2 2 6 3" xfId="6608" xr:uid="{00000000-0005-0000-0000-00004B000000}"/>
    <cellStyle name="Input cel 3 2 2 2 6 3 2" xfId="17153" xr:uid="{00000000-0005-0000-0000-00004B000000}"/>
    <cellStyle name="Input cel 3 2 2 2 6 4" xfId="5061" xr:uid="{00000000-0005-0000-0000-00004B000000}"/>
    <cellStyle name="Input cel 3 2 2 2 6 4 2" xfId="15900" xr:uid="{00000000-0005-0000-0000-00004B000000}"/>
    <cellStyle name="Input cel 3 2 2 2 6 5" xfId="14616" xr:uid="{00000000-0005-0000-0000-00004B000000}"/>
    <cellStyle name="Input cel 3 2 2 2 7" xfId="2191" xr:uid="{00000000-0005-0000-0000-00004B000000}"/>
    <cellStyle name="Input cel 3 2 2 2 7 2" xfId="7761" xr:uid="{00000000-0005-0000-0000-00004B000000}"/>
    <cellStyle name="Input cel 3 2 2 2 7 2 2" xfId="18306" xr:uid="{00000000-0005-0000-0000-00004B000000}"/>
    <cellStyle name="Input cel 3 2 2 2 7 3" xfId="11258" xr:uid="{00000000-0005-0000-0000-00004B000000}"/>
    <cellStyle name="Input cel 3 2 2 2 8" xfId="3515" xr:uid="{00000000-0005-0000-0000-00004B000000}"/>
    <cellStyle name="Input cel 3 2 2 2 8 2" xfId="9079" xr:uid="{00000000-0005-0000-0000-00004B000000}"/>
    <cellStyle name="Input cel 3 2 2 2 8 2 2" xfId="19625" xr:uid="{00000000-0005-0000-0000-00004B000000}"/>
    <cellStyle name="Input cel 3 2 2 2 8 3" xfId="13031" xr:uid="{00000000-0005-0000-0000-00004B000000}"/>
    <cellStyle name="Input cel 3 2 2 2 9" xfId="4962" xr:uid="{00000000-0005-0000-0000-00004B000000}"/>
    <cellStyle name="Input cel 3 2 2 2 9 2" xfId="12020" xr:uid="{00000000-0005-0000-0000-00004B000000}"/>
    <cellStyle name="Input cel 3 2 2 3" xfId="696" xr:uid="{00000000-0005-0000-0000-00004B000000}"/>
    <cellStyle name="Input cel 3 2 2 3 2" xfId="1922" xr:uid="{00000000-0005-0000-0000-00004B000000}"/>
    <cellStyle name="Input cel 3 2 2 3 2 2" xfId="3161" xr:uid="{00000000-0005-0000-0000-00004B000000}"/>
    <cellStyle name="Input cel 3 2 2 3 2 2 2" xfId="8731" xr:uid="{00000000-0005-0000-0000-00004B000000}"/>
    <cellStyle name="Input cel 3 2 2 3 2 2 2 2" xfId="19276" xr:uid="{00000000-0005-0000-0000-00004B000000}"/>
    <cellStyle name="Input cel 3 2 2 3 2 2 3" xfId="12321" xr:uid="{00000000-0005-0000-0000-00004B000000}"/>
    <cellStyle name="Input cel 3 2 2 3 2 3" xfId="4573" xr:uid="{00000000-0005-0000-0000-00004B000000}"/>
    <cellStyle name="Input cel 3 2 2 3 2 3 2" xfId="10073" xr:uid="{00000000-0005-0000-0000-00004B000000}"/>
    <cellStyle name="Input cel 3 2 2 3 2 3 2 2" xfId="20628" xr:uid="{00000000-0005-0000-0000-00004B000000}"/>
    <cellStyle name="Input cel 3 2 2 3 2 3 3" xfId="14551" xr:uid="{00000000-0005-0000-0000-00004B000000}"/>
    <cellStyle name="Input cel 3 2 2 3 2 4" xfId="7500" xr:uid="{00000000-0005-0000-0000-00004B000000}"/>
    <cellStyle name="Input cel 3 2 2 3 2 4 2" xfId="18045" xr:uid="{00000000-0005-0000-0000-00004B000000}"/>
    <cellStyle name="Input cel 3 2 2 3 2 5" xfId="5957" xr:uid="{00000000-0005-0000-0000-00004B000000}"/>
    <cellStyle name="Input cel 3 2 2 3 2 5 2" xfId="16479" xr:uid="{00000000-0005-0000-0000-00004B000000}"/>
    <cellStyle name="Input cel 3 2 2 3 2 6" xfId="12746" xr:uid="{00000000-0005-0000-0000-00004B000000}"/>
    <cellStyle name="Input cel 3 2 2 3 3" xfId="1370" xr:uid="{00000000-0005-0000-0000-00004B000000}"/>
    <cellStyle name="Input cel 3 2 2 3 3 2" xfId="2611" xr:uid="{00000000-0005-0000-0000-00004B000000}"/>
    <cellStyle name="Input cel 3 2 2 3 3 2 2" xfId="8181" xr:uid="{00000000-0005-0000-0000-00004B000000}"/>
    <cellStyle name="Input cel 3 2 2 3 3 2 2 2" xfId="18726" xr:uid="{00000000-0005-0000-0000-00004B000000}"/>
    <cellStyle name="Input cel 3 2 2 3 3 2 3" xfId="13635" xr:uid="{00000000-0005-0000-0000-00004B000000}"/>
    <cellStyle name="Input cel 3 2 2 3 3 3" xfId="4031" xr:uid="{00000000-0005-0000-0000-00004B000000}"/>
    <cellStyle name="Input cel 3 2 2 3 3 3 2" xfId="9566" xr:uid="{00000000-0005-0000-0000-00004B000000}"/>
    <cellStyle name="Input cel 3 2 2 3 3 3 2 2" xfId="20119" xr:uid="{00000000-0005-0000-0000-00004B000000}"/>
    <cellStyle name="Input cel 3 2 2 3 3 3 3" xfId="10868" xr:uid="{00000000-0005-0000-0000-00004B000000}"/>
    <cellStyle name="Input cel 3 2 2 3 3 4" xfId="7007" xr:uid="{00000000-0005-0000-0000-00004B000000}"/>
    <cellStyle name="Input cel 3 2 2 3 3 4 2" xfId="17552" xr:uid="{00000000-0005-0000-0000-00004B000000}"/>
    <cellStyle name="Input cel 3 2 2 3 3 5" xfId="5450" xr:uid="{00000000-0005-0000-0000-00004B000000}"/>
    <cellStyle name="Input cel 3 2 2 3 3 5 2" xfId="14198" xr:uid="{00000000-0005-0000-0000-00004B000000}"/>
    <cellStyle name="Input cel 3 2 2 3 3 6" xfId="16037" xr:uid="{00000000-0005-0000-0000-00004B000000}"/>
    <cellStyle name="Input cel 3 2 2 3 4" xfId="996" xr:uid="{00000000-0005-0000-0000-00004B000000}"/>
    <cellStyle name="Input cel 3 2 2 3 4 2" xfId="6656" xr:uid="{00000000-0005-0000-0000-00004B000000}"/>
    <cellStyle name="Input cel 3 2 2 3 4 2 2" xfId="17201" xr:uid="{00000000-0005-0000-0000-00004B000000}"/>
    <cellStyle name="Input cel 3 2 2 3 4 3" xfId="14490" xr:uid="{00000000-0005-0000-0000-00004B000000}"/>
    <cellStyle name="Input cel 3 2 2 3 5" xfId="2239" xr:uid="{00000000-0005-0000-0000-00004B000000}"/>
    <cellStyle name="Input cel 3 2 2 3 5 2" xfId="7809" xr:uid="{00000000-0005-0000-0000-00004B000000}"/>
    <cellStyle name="Input cel 3 2 2 3 5 2 2" xfId="18354" xr:uid="{00000000-0005-0000-0000-00004B000000}"/>
    <cellStyle name="Input cel 3 2 2 3 5 3" xfId="14096" xr:uid="{00000000-0005-0000-0000-00004B000000}"/>
    <cellStyle name="Input cel 3 2 2 3 6" xfId="3664" xr:uid="{00000000-0005-0000-0000-00004B000000}"/>
    <cellStyle name="Input cel 3 2 2 3 6 2" xfId="9224" xr:uid="{00000000-0005-0000-0000-00004B000000}"/>
    <cellStyle name="Input cel 3 2 2 3 6 2 2" xfId="19772" xr:uid="{00000000-0005-0000-0000-00004B000000}"/>
    <cellStyle name="Input cel 3 2 2 3 6 3" xfId="10722" xr:uid="{00000000-0005-0000-0000-00004B000000}"/>
    <cellStyle name="Input cel 3 2 2 3 7" xfId="6390" xr:uid="{00000000-0005-0000-0000-00004B000000}"/>
    <cellStyle name="Input cel 3 2 2 3 7 2" xfId="15098" xr:uid="{00000000-0005-0000-0000-00004B000000}"/>
    <cellStyle name="Input cel 3 2 2 3 7 2 2" xfId="16935" xr:uid="{00000000-0005-0000-0000-00004B000000}"/>
    <cellStyle name="Input cel 3 2 2 3 7 3" xfId="15485" xr:uid="{00000000-0005-0000-0000-00004B000000}"/>
    <cellStyle name="Input cel 3 2 2 3 8" xfId="5108" xr:uid="{00000000-0005-0000-0000-00004B000000}"/>
    <cellStyle name="Input cel 3 2 2 3 8 2" xfId="15579" xr:uid="{00000000-0005-0000-0000-00004B000000}"/>
    <cellStyle name="Input cel 3 2 2 3 9" xfId="15385" xr:uid="{00000000-0005-0000-0000-00004B000000}"/>
    <cellStyle name="Input cel 3 2 2 4" xfId="760" xr:uid="{00000000-0005-0000-0000-00004B000000}"/>
    <cellStyle name="Input cel 3 2 2 4 2" xfId="1986" xr:uid="{00000000-0005-0000-0000-00004B000000}"/>
    <cellStyle name="Input cel 3 2 2 4 2 2" xfId="3225" xr:uid="{00000000-0005-0000-0000-00004B000000}"/>
    <cellStyle name="Input cel 3 2 2 4 2 2 2" xfId="8795" xr:uid="{00000000-0005-0000-0000-00004B000000}"/>
    <cellStyle name="Input cel 3 2 2 4 2 2 2 2" xfId="19340" xr:uid="{00000000-0005-0000-0000-00004B000000}"/>
    <cellStyle name="Input cel 3 2 2 4 2 2 3" xfId="14428" xr:uid="{00000000-0005-0000-0000-00004B000000}"/>
    <cellStyle name="Input cel 3 2 2 4 2 3" xfId="4637" xr:uid="{00000000-0005-0000-0000-00004B000000}"/>
    <cellStyle name="Input cel 3 2 2 4 2 3 2" xfId="10133" xr:uid="{00000000-0005-0000-0000-00004B000000}"/>
    <cellStyle name="Input cel 3 2 2 4 2 3 2 2" xfId="20688" xr:uid="{00000000-0005-0000-0000-00004B000000}"/>
    <cellStyle name="Input cel 3 2 2 4 2 3 3" xfId="14559" xr:uid="{00000000-0005-0000-0000-00004B000000}"/>
    <cellStyle name="Input cel 3 2 2 4 2 4" xfId="7560" xr:uid="{00000000-0005-0000-0000-00004B000000}"/>
    <cellStyle name="Input cel 3 2 2 4 2 4 2" xfId="18105" xr:uid="{00000000-0005-0000-0000-00004B000000}"/>
    <cellStyle name="Input cel 3 2 2 4 2 5" xfId="6017" xr:uid="{00000000-0005-0000-0000-00004B000000}"/>
    <cellStyle name="Input cel 3 2 2 4 2 5 2" xfId="16539" xr:uid="{00000000-0005-0000-0000-00004B000000}"/>
    <cellStyle name="Input cel 3 2 2 4 2 6" xfId="13573" xr:uid="{00000000-0005-0000-0000-00004B000000}"/>
    <cellStyle name="Input cel 3 2 2 4 3" xfId="1668" xr:uid="{00000000-0005-0000-0000-00004B000000}"/>
    <cellStyle name="Input cel 3 2 2 4 3 2" xfId="2908" xr:uid="{00000000-0005-0000-0000-00004B000000}"/>
    <cellStyle name="Input cel 3 2 2 4 3 2 2" xfId="8478" xr:uid="{00000000-0005-0000-0000-00004B000000}"/>
    <cellStyle name="Input cel 3 2 2 4 3 2 2 2" xfId="19023" xr:uid="{00000000-0005-0000-0000-00004B000000}"/>
    <cellStyle name="Input cel 3 2 2 4 3 2 3" xfId="15937" xr:uid="{00000000-0005-0000-0000-00004B000000}"/>
    <cellStyle name="Input cel 3 2 2 4 3 3" xfId="4321" xr:uid="{00000000-0005-0000-0000-00004B000000}"/>
    <cellStyle name="Input cel 3 2 2 4 3 3 2" xfId="9836" xr:uid="{00000000-0005-0000-0000-00004B000000}"/>
    <cellStyle name="Input cel 3 2 2 4 3 3 2 2" xfId="20392" xr:uid="{00000000-0005-0000-0000-00004B000000}"/>
    <cellStyle name="Input cel 3 2 2 4 3 3 3" xfId="14417" xr:uid="{00000000-0005-0000-0000-00004B000000}"/>
    <cellStyle name="Input cel 3 2 2 4 3 4" xfId="7276" xr:uid="{00000000-0005-0000-0000-00004B000000}"/>
    <cellStyle name="Input cel 3 2 2 4 3 4 2" xfId="17821" xr:uid="{00000000-0005-0000-0000-00004B000000}"/>
    <cellStyle name="Input cel 3 2 2 4 3 5" xfId="5720" xr:uid="{00000000-0005-0000-0000-00004B000000}"/>
    <cellStyle name="Input cel 3 2 2 4 3 5 2" xfId="16243" xr:uid="{00000000-0005-0000-0000-00004B000000}"/>
    <cellStyle name="Input cel 3 2 2 4 3 6" xfId="11801" xr:uid="{00000000-0005-0000-0000-00004B000000}"/>
    <cellStyle name="Input cel 3 2 2 4 4" xfId="1060" xr:uid="{00000000-0005-0000-0000-00004B000000}"/>
    <cellStyle name="Input cel 3 2 2 4 4 2" xfId="6717" xr:uid="{00000000-0005-0000-0000-00004B000000}"/>
    <cellStyle name="Input cel 3 2 2 4 4 2 2" xfId="17262" xr:uid="{00000000-0005-0000-0000-00004B000000}"/>
    <cellStyle name="Input cel 3 2 2 4 4 3" xfId="10554" xr:uid="{00000000-0005-0000-0000-00004B000000}"/>
    <cellStyle name="Input cel 3 2 2 4 5" xfId="2303" xr:uid="{00000000-0005-0000-0000-00004B000000}"/>
    <cellStyle name="Input cel 3 2 2 4 5 2" xfId="7873" xr:uid="{00000000-0005-0000-0000-00004B000000}"/>
    <cellStyle name="Input cel 3 2 2 4 5 2 2" xfId="18418" xr:uid="{00000000-0005-0000-0000-00004B000000}"/>
    <cellStyle name="Input cel 3 2 2 4 5 3" xfId="11851" xr:uid="{00000000-0005-0000-0000-00004B000000}"/>
    <cellStyle name="Input cel 3 2 2 4 6" xfId="3728" xr:uid="{00000000-0005-0000-0000-00004B000000}"/>
    <cellStyle name="Input cel 3 2 2 4 6 2" xfId="9284" xr:uid="{00000000-0005-0000-0000-00004B000000}"/>
    <cellStyle name="Input cel 3 2 2 4 6 2 2" xfId="19833" xr:uid="{00000000-0005-0000-0000-00004B000000}"/>
    <cellStyle name="Input cel 3 2 2 4 6 3" xfId="11128" xr:uid="{00000000-0005-0000-0000-00004B000000}"/>
    <cellStyle name="Input cel 3 2 2 4 7" xfId="6424" xr:uid="{00000000-0005-0000-0000-00004B000000}"/>
    <cellStyle name="Input cel 3 2 2 4 7 2" xfId="15132" xr:uid="{00000000-0005-0000-0000-00004B000000}"/>
    <cellStyle name="Input cel 3 2 2 4 7 2 2" xfId="16969" xr:uid="{00000000-0005-0000-0000-00004B000000}"/>
    <cellStyle name="Input cel 3 2 2 4 7 3" xfId="12955" xr:uid="{00000000-0005-0000-0000-00004B000000}"/>
    <cellStyle name="Input cel 3 2 2 4 8" xfId="5168" xr:uid="{00000000-0005-0000-0000-00004B000000}"/>
    <cellStyle name="Input cel 3 2 2 4 8 2" xfId="15958" xr:uid="{00000000-0005-0000-0000-00004B000000}"/>
    <cellStyle name="Input cel 3 2 2 4 9" xfId="15832" xr:uid="{00000000-0005-0000-0000-00004B000000}"/>
    <cellStyle name="Input cel 3 2 2 5" xfId="822" xr:uid="{00000000-0005-0000-0000-00004B000000}"/>
    <cellStyle name="Input cel 3 2 2 5 2" xfId="2048" xr:uid="{00000000-0005-0000-0000-00004B000000}"/>
    <cellStyle name="Input cel 3 2 2 5 2 2" xfId="3287" xr:uid="{00000000-0005-0000-0000-00004B000000}"/>
    <cellStyle name="Input cel 3 2 2 5 2 2 2" xfId="8857" xr:uid="{00000000-0005-0000-0000-00004B000000}"/>
    <cellStyle name="Input cel 3 2 2 5 2 2 2 2" xfId="19402" xr:uid="{00000000-0005-0000-0000-00004B000000}"/>
    <cellStyle name="Input cel 3 2 2 5 2 2 3" xfId="15399" xr:uid="{00000000-0005-0000-0000-00004B000000}"/>
    <cellStyle name="Input cel 3 2 2 5 2 3" xfId="4699" xr:uid="{00000000-0005-0000-0000-00004B000000}"/>
    <cellStyle name="Input cel 3 2 2 5 2 3 2" xfId="10192" xr:uid="{00000000-0005-0000-0000-00004B000000}"/>
    <cellStyle name="Input cel 3 2 2 5 2 3 2 2" xfId="20747" xr:uid="{00000000-0005-0000-0000-00004B000000}"/>
    <cellStyle name="Input cel 3 2 2 5 2 3 3" xfId="11195" xr:uid="{00000000-0005-0000-0000-00004B000000}"/>
    <cellStyle name="Input cel 3 2 2 5 2 4" xfId="7619" xr:uid="{00000000-0005-0000-0000-00004B000000}"/>
    <cellStyle name="Input cel 3 2 2 5 2 4 2" xfId="18164" xr:uid="{00000000-0005-0000-0000-00004B000000}"/>
    <cellStyle name="Input cel 3 2 2 5 2 5" xfId="6076" xr:uid="{00000000-0005-0000-0000-00004B000000}"/>
    <cellStyle name="Input cel 3 2 2 5 2 5 2" xfId="16598" xr:uid="{00000000-0005-0000-0000-00004B000000}"/>
    <cellStyle name="Input cel 3 2 2 5 2 6" xfId="11733" xr:uid="{00000000-0005-0000-0000-00004B000000}"/>
    <cellStyle name="Input cel 3 2 2 5 3" xfId="1726" xr:uid="{00000000-0005-0000-0000-00004B000000}"/>
    <cellStyle name="Input cel 3 2 2 5 3 2" xfId="2965" xr:uid="{00000000-0005-0000-0000-00004B000000}"/>
    <cellStyle name="Input cel 3 2 2 5 3 2 2" xfId="8535" xr:uid="{00000000-0005-0000-0000-00004B000000}"/>
    <cellStyle name="Input cel 3 2 2 5 3 2 2 2" xfId="19080" xr:uid="{00000000-0005-0000-0000-00004B000000}"/>
    <cellStyle name="Input cel 3 2 2 5 3 2 3" xfId="11840" xr:uid="{00000000-0005-0000-0000-00004B000000}"/>
    <cellStyle name="Input cel 3 2 2 5 3 3" xfId="4377" xr:uid="{00000000-0005-0000-0000-00004B000000}"/>
    <cellStyle name="Input cel 3 2 2 5 3 3 2" xfId="9889" xr:uid="{00000000-0005-0000-0000-00004B000000}"/>
    <cellStyle name="Input cel 3 2 2 5 3 3 2 2" xfId="20445" xr:uid="{00000000-0005-0000-0000-00004B000000}"/>
    <cellStyle name="Input cel 3 2 2 5 3 3 3" xfId="10405" xr:uid="{00000000-0005-0000-0000-00004B000000}"/>
    <cellStyle name="Input cel 3 2 2 5 3 4" xfId="7330" xr:uid="{00000000-0005-0000-0000-00004B000000}"/>
    <cellStyle name="Input cel 3 2 2 5 3 4 2" xfId="17875" xr:uid="{00000000-0005-0000-0000-00004B000000}"/>
    <cellStyle name="Input cel 3 2 2 5 3 5" xfId="5773" xr:uid="{00000000-0005-0000-0000-00004B000000}"/>
    <cellStyle name="Input cel 3 2 2 5 3 5 2" xfId="16296" xr:uid="{00000000-0005-0000-0000-00004B000000}"/>
    <cellStyle name="Input cel 3 2 2 5 3 6" xfId="14410" xr:uid="{00000000-0005-0000-0000-00004B000000}"/>
    <cellStyle name="Input cel 3 2 2 5 4" xfId="1122" xr:uid="{00000000-0005-0000-0000-00004B000000}"/>
    <cellStyle name="Input cel 3 2 2 5 4 2" xfId="6779" xr:uid="{00000000-0005-0000-0000-00004B000000}"/>
    <cellStyle name="Input cel 3 2 2 5 4 2 2" xfId="17324" xr:uid="{00000000-0005-0000-0000-00004B000000}"/>
    <cellStyle name="Input cel 3 2 2 5 4 3" xfId="15621" xr:uid="{00000000-0005-0000-0000-00004B000000}"/>
    <cellStyle name="Input cel 3 2 2 5 5" xfId="2365" xr:uid="{00000000-0005-0000-0000-00004B000000}"/>
    <cellStyle name="Input cel 3 2 2 5 5 2" xfId="7935" xr:uid="{00000000-0005-0000-0000-00004B000000}"/>
    <cellStyle name="Input cel 3 2 2 5 5 2 2" xfId="18480" xr:uid="{00000000-0005-0000-0000-00004B000000}"/>
    <cellStyle name="Input cel 3 2 2 5 5 3" xfId="10869" xr:uid="{00000000-0005-0000-0000-00004B000000}"/>
    <cellStyle name="Input cel 3 2 2 5 6" xfId="3790" xr:uid="{00000000-0005-0000-0000-00004B000000}"/>
    <cellStyle name="Input cel 3 2 2 5 6 2" xfId="9343" xr:uid="{00000000-0005-0000-0000-00004B000000}"/>
    <cellStyle name="Input cel 3 2 2 5 6 2 2" xfId="19895" xr:uid="{00000000-0005-0000-0000-00004B000000}"/>
    <cellStyle name="Input cel 3 2 2 5 6 3" xfId="12448" xr:uid="{00000000-0005-0000-0000-00004B000000}"/>
    <cellStyle name="Input cel 3 2 2 5 7" xfId="6483" xr:uid="{00000000-0005-0000-0000-00004B000000}"/>
    <cellStyle name="Input cel 3 2 2 5 7 2" xfId="15191" xr:uid="{00000000-0005-0000-0000-00004B000000}"/>
    <cellStyle name="Input cel 3 2 2 5 7 2 2" xfId="17028" xr:uid="{00000000-0005-0000-0000-00004B000000}"/>
    <cellStyle name="Input cel 3 2 2 5 7 3" xfId="10565" xr:uid="{00000000-0005-0000-0000-00004B000000}"/>
    <cellStyle name="Input cel 3 2 2 5 8" xfId="5227" xr:uid="{00000000-0005-0000-0000-00004B000000}"/>
    <cellStyle name="Input cel 3 2 2 5 8 2" xfId="14071" xr:uid="{00000000-0005-0000-0000-00004B000000}"/>
    <cellStyle name="Input cel 3 2 2 5 9" xfId="12469" xr:uid="{00000000-0005-0000-0000-00004B000000}"/>
    <cellStyle name="Input cel 3 2 2 6" xfId="627" xr:uid="{00000000-0005-0000-0000-00004B000000}"/>
    <cellStyle name="Input cel 3 2 2 6 2" xfId="1550" xr:uid="{00000000-0005-0000-0000-00004B000000}"/>
    <cellStyle name="Input cel 3 2 2 6 2 2" xfId="7160" xr:uid="{00000000-0005-0000-0000-00004B000000}"/>
    <cellStyle name="Input cel 3 2 2 6 2 2 2" xfId="17705" xr:uid="{00000000-0005-0000-0000-00004B000000}"/>
    <cellStyle name="Input cel 3 2 2 6 2 3" xfId="14650" xr:uid="{00000000-0005-0000-0000-00004B000000}"/>
    <cellStyle name="Input cel 3 2 2 6 3" xfId="2790" xr:uid="{00000000-0005-0000-0000-00004B000000}"/>
    <cellStyle name="Input cel 3 2 2 6 3 2" xfId="8360" xr:uid="{00000000-0005-0000-0000-00004B000000}"/>
    <cellStyle name="Input cel 3 2 2 6 3 2 2" xfId="18905" xr:uid="{00000000-0005-0000-0000-00004B000000}"/>
    <cellStyle name="Input cel 3 2 2 6 3 3" xfId="11574" xr:uid="{00000000-0005-0000-0000-00004B000000}"/>
    <cellStyle name="Input cel 3 2 2 6 4" xfId="4204" xr:uid="{00000000-0005-0000-0000-00004B000000}"/>
    <cellStyle name="Input cel 3 2 2 6 4 2" xfId="9725" xr:uid="{00000000-0005-0000-0000-00004B000000}"/>
    <cellStyle name="Input cel 3 2 2 6 4 2 2" xfId="20279" xr:uid="{00000000-0005-0000-0000-00004B000000}"/>
    <cellStyle name="Input cel 3 2 2 6 4 3" xfId="15260" xr:uid="{00000000-0005-0000-0000-00004B000000}"/>
    <cellStyle name="Input cel 3 2 2 6 5" xfId="6323" xr:uid="{00000000-0005-0000-0000-00004B000000}"/>
    <cellStyle name="Input cel 3 2 2 6 5 2" xfId="16868" xr:uid="{00000000-0005-0000-0000-00004B000000}"/>
    <cellStyle name="Input cel 3 2 2 6 6" xfId="5609" xr:uid="{00000000-0005-0000-0000-00004B000000}"/>
    <cellStyle name="Input cel 3 2 2 6 6 2" xfId="12697" xr:uid="{00000000-0005-0000-0000-00004B000000}"/>
    <cellStyle name="Input cel 3 2 2 6 7" xfId="13070" xr:uid="{00000000-0005-0000-0000-00004B000000}"/>
    <cellStyle name="Input cel 3 2 2 7" xfId="1243" xr:uid="{00000000-0005-0000-0000-00004B000000}"/>
    <cellStyle name="Input cel 3 2 2 7 2" xfId="2485" xr:uid="{00000000-0005-0000-0000-00004B000000}"/>
    <cellStyle name="Input cel 3 2 2 7 2 2" xfId="8055" xr:uid="{00000000-0005-0000-0000-00004B000000}"/>
    <cellStyle name="Input cel 3 2 2 7 2 2 2" xfId="18600" xr:uid="{00000000-0005-0000-0000-00004B000000}"/>
    <cellStyle name="Input cel 3 2 2 7 2 3" xfId="12029" xr:uid="{00000000-0005-0000-0000-00004B000000}"/>
    <cellStyle name="Input cel 3 2 2 7 3" xfId="3909" xr:uid="{00000000-0005-0000-0000-00004B000000}"/>
    <cellStyle name="Input cel 3 2 2 7 3 2" xfId="9456" xr:uid="{00000000-0005-0000-0000-00004B000000}"/>
    <cellStyle name="Input cel 3 2 2 7 3 2 2" xfId="20009" xr:uid="{00000000-0005-0000-0000-00004B000000}"/>
    <cellStyle name="Input cel 3 2 2 7 3 3" xfId="14190" xr:uid="{00000000-0005-0000-0000-00004B000000}"/>
    <cellStyle name="Input cel 3 2 2 7 4" xfId="6893" xr:uid="{00000000-0005-0000-0000-00004B000000}"/>
    <cellStyle name="Input cel 3 2 2 7 4 2" xfId="17438" xr:uid="{00000000-0005-0000-0000-00004B000000}"/>
    <cellStyle name="Input cel 3 2 2 7 5" xfId="5340" xr:uid="{00000000-0005-0000-0000-00004B000000}"/>
    <cellStyle name="Input cel 3 2 2 7 5 2" xfId="13097" xr:uid="{00000000-0005-0000-0000-00004B000000}"/>
    <cellStyle name="Input cel 3 2 2 7 6" xfId="12744" xr:uid="{00000000-0005-0000-0000-00004B000000}"/>
    <cellStyle name="Input cel 3 2 2 8" xfId="925" xr:uid="{00000000-0005-0000-0000-00004B000000}"/>
    <cellStyle name="Input cel 3 2 2 8 2" xfId="3325" xr:uid="{00000000-0005-0000-0000-00004B000000}"/>
    <cellStyle name="Input cel 3 2 2 8 2 2" xfId="8895" xr:uid="{00000000-0005-0000-0000-00004B000000}"/>
    <cellStyle name="Input cel 3 2 2 8 2 2 2" xfId="19440" xr:uid="{00000000-0005-0000-0000-00004B000000}"/>
    <cellStyle name="Input cel 3 2 2 8 2 3" xfId="13128" xr:uid="{00000000-0005-0000-0000-00004B000000}"/>
    <cellStyle name="Input cel 3 2 2 8 3" xfId="6585" xr:uid="{00000000-0005-0000-0000-00004B000000}"/>
    <cellStyle name="Input cel 3 2 2 8 3 2" xfId="17130" xr:uid="{00000000-0005-0000-0000-00004B000000}"/>
    <cellStyle name="Input cel 3 2 2 8 4" xfId="4761" xr:uid="{00000000-0005-0000-0000-00004B000000}"/>
    <cellStyle name="Input cel 3 2 2 8 4 2" xfId="10654" xr:uid="{00000000-0005-0000-0000-00004B000000}"/>
    <cellStyle name="Input cel 3 2 2 8 5" xfId="13740" xr:uid="{00000000-0005-0000-0000-00004B000000}"/>
    <cellStyle name="Input cel 3 2 2 9" xfId="2168" xr:uid="{00000000-0005-0000-0000-00004B000000}"/>
    <cellStyle name="Input cel 3 2 2 9 2" xfId="7738" xr:uid="{00000000-0005-0000-0000-00004B000000}"/>
    <cellStyle name="Input cel 3 2 2 9 2 2" xfId="18283" xr:uid="{00000000-0005-0000-0000-00004B000000}"/>
    <cellStyle name="Input cel 3 2 2 9 3" xfId="14644" xr:uid="{00000000-0005-0000-0000-00004B000000}"/>
    <cellStyle name="Input cel 3 2 3" xfId="385" xr:uid="{00000000-0005-0000-0000-00004B000000}"/>
    <cellStyle name="Input cel 3 2 3 10" xfId="2149" xr:uid="{00000000-0005-0000-0000-00004B000000}"/>
    <cellStyle name="Input cel 3 2 3 10 2" xfId="7719" xr:uid="{00000000-0005-0000-0000-00004B000000}"/>
    <cellStyle name="Input cel 3 2 3 10 2 2" xfId="18264" xr:uid="{00000000-0005-0000-0000-00004B000000}"/>
    <cellStyle name="Input cel 3 2 3 10 3" xfId="10731" xr:uid="{00000000-0005-0000-0000-00004B000000}"/>
    <cellStyle name="Input cel 3 2 3 11" xfId="477" xr:uid="{00000000-0005-0000-0000-00004B000000}"/>
    <cellStyle name="Input cel 3 2 3 11 2" xfId="6215" xr:uid="{00000000-0005-0000-0000-00004B000000}"/>
    <cellStyle name="Input cel 3 2 3 11 2 2" xfId="16761" xr:uid="{00000000-0005-0000-0000-00004B000000}"/>
    <cellStyle name="Input cel 3 2 3 11 3" xfId="11978" xr:uid="{00000000-0005-0000-0000-00004B000000}"/>
    <cellStyle name="Input cel 3 2 3 12" xfId="3467" xr:uid="{00000000-0005-0000-0000-00004B000000}"/>
    <cellStyle name="Input cel 3 2 3 12 2" xfId="9031" xr:uid="{00000000-0005-0000-0000-00004B000000}"/>
    <cellStyle name="Input cel 3 2 3 12 2 2" xfId="19577" xr:uid="{00000000-0005-0000-0000-00004B000000}"/>
    <cellStyle name="Input cel 3 2 3 13" xfId="4913" xr:uid="{00000000-0005-0000-0000-00004B000000}"/>
    <cellStyle name="Input cel 3 2 3 13 2" xfId="14289" xr:uid="{00000000-0005-0000-0000-00004B000000}"/>
    <cellStyle name="Input cel 3 2 3 14" xfId="13726" xr:uid="{00000000-0005-0000-0000-00004B000000}"/>
    <cellStyle name="Input cel 3 2 3 2" xfId="532" xr:uid="{00000000-0005-0000-0000-00004B000000}"/>
    <cellStyle name="Input cel 3 2 3 2 2" xfId="678" xr:uid="{00000000-0005-0000-0000-00004B000000}"/>
    <cellStyle name="Input cel 3 2 3 2 2 2" xfId="1599" xr:uid="{00000000-0005-0000-0000-00004B000000}"/>
    <cellStyle name="Input cel 3 2 3 2 2 2 2" xfId="7209" xr:uid="{00000000-0005-0000-0000-00004B000000}"/>
    <cellStyle name="Input cel 3 2 3 2 2 2 2 2" xfId="17754" xr:uid="{00000000-0005-0000-0000-00004B000000}"/>
    <cellStyle name="Input cel 3 2 3 2 2 2 3" xfId="12491" xr:uid="{00000000-0005-0000-0000-00004B000000}"/>
    <cellStyle name="Input cel 3 2 3 2 2 3" xfId="2839" xr:uid="{00000000-0005-0000-0000-00004B000000}"/>
    <cellStyle name="Input cel 3 2 3 2 2 3 2" xfId="8409" xr:uid="{00000000-0005-0000-0000-00004B000000}"/>
    <cellStyle name="Input cel 3 2 3 2 2 3 2 2" xfId="18954" xr:uid="{00000000-0005-0000-0000-00004B000000}"/>
    <cellStyle name="Input cel 3 2 3 2 2 3 3" xfId="15857" xr:uid="{00000000-0005-0000-0000-00004B000000}"/>
    <cellStyle name="Input cel 3 2 3 2 2 4" xfId="4253" xr:uid="{00000000-0005-0000-0000-00004B000000}"/>
    <cellStyle name="Input cel 3 2 3 2 2 4 2" xfId="9773" xr:uid="{00000000-0005-0000-0000-00004B000000}"/>
    <cellStyle name="Input cel 3 2 3 2 2 4 2 2" xfId="20327" xr:uid="{00000000-0005-0000-0000-00004B000000}"/>
    <cellStyle name="Input cel 3 2 3 2 2 4 3" xfId="11812" xr:uid="{00000000-0005-0000-0000-00004B000000}"/>
    <cellStyle name="Input cel 3 2 3 2 2 5" xfId="6372" xr:uid="{00000000-0005-0000-0000-00004B000000}"/>
    <cellStyle name="Input cel 3 2 3 2 2 5 2" xfId="16917" xr:uid="{00000000-0005-0000-0000-00004B000000}"/>
    <cellStyle name="Input cel 3 2 3 2 2 6" xfId="5657" xr:uid="{00000000-0005-0000-0000-00004B000000}"/>
    <cellStyle name="Input cel 3 2 3 2 2 6 2" xfId="12834" xr:uid="{00000000-0005-0000-0000-00004B000000}"/>
    <cellStyle name="Input cel 3 2 3 2 2 7" xfId="12612" xr:uid="{00000000-0005-0000-0000-00004B000000}"/>
    <cellStyle name="Input cel 3 2 3 2 3" xfId="1803" xr:uid="{00000000-0005-0000-0000-00004B000000}"/>
    <cellStyle name="Input cel 3 2 3 2 3 2" xfId="3042" xr:uid="{00000000-0005-0000-0000-00004B000000}"/>
    <cellStyle name="Input cel 3 2 3 2 3 2 2" xfId="8612" xr:uid="{00000000-0005-0000-0000-00004B000000}"/>
    <cellStyle name="Input cel 3 2 3 2 3 2 2 2" xfId="19157" xr:uid="{00000000-0005-0000-0000-00004B000000}"/>
    <cellStyle name="Input cel 3 2 3 2 3 2 3" xfId="11014" xr:uid="{00000000-0005-0000-0000-00004B000000}"/>
    <cellStyle name="Input cel 3 2 3 2 3 3" xfId="4454" xr:uid="{00000000-0005-0000-0000-00004B000000}"/>
    <cellStyle name="Input cel 3 2 3 2 3 3 2" xfId="9962" xr:uid="{00000000-0005-0000-0000-00004B000000}"/>
    <cellStyle name="Input cel 3 2 3 2 3 3 2 2" xfId="20518" xr:uid="{00000000-0005-0000-0000-00004B000000}"/>
    <cellStyle name="Input cel 3 2 3 2 3 3 3" xfId="15602" xr:uid="{00000000-0005-0000-0000-00004B000000}"/>
    <cellStyle name="Input cel 3 2 3 2 3 4" xfId="7403" xr:uid="{00000000-0005-0000-0000-00004B000000}"/>
    <cellStyle name="Input cel 3 2 3 2 3 4 2" xfId="17948" xr:uid="{00000000-0005-0000-0000-00004B000000}"/>
    <cellStyle name="Input cel 3 2 3 2 3 5" xfId="5846" xr:uid="{00000000-0005-0000-0000-00004B000000}"/>
    <cellStyle name="Input cel 3 2 3 2 3 5 2" xfId="16369" xr:uid="{00000000-0005-0000-0000-00004B000000}"/>
    <cellStyle name="Input cel 3 2 3 2 3 6" xfId="15689" xr:uid="{00000000-0005-0000-0000-00004B000000}"/>
    <cellStyle name="Input cel 3 2 3 2 4" xfId="1352" xr:uid="{00000000-0005-0000-0000-00004B000000}"/>
    <cellStyle name="Input cel 3 2 3 2 4 2" xfId="2593" xr:uid="{00000000-0005-0000-0000-00004B000000}"/>
    <cellStyle name="Input cel 3 2 3 2 4 2 2" xfId="8163" xr:uid="{00000000-0005-0000-0000-00004B000000}"/>
    <cellStyle name="Input cel 3 2 3 2 4 2 2 2" xfId="18708" xr:uid="{00000000-0005-0000-0000-00004B000000}"/>
    <cellStyle name="Input cel 3 2 3 2 4 2 3" xfId="16153" xr:uid="{00000000-0005-0000-0000-00004B000000}"/>
    <cellStyle name="Input cel 3 2 3 2 4 3" xfId="4013" xr:uid="{00000000-0005-0000-0000-00004B000000}"/>
    <cellStyle name="Input cel 3 2 3 2 4 3 2" xfId="9548" xr:uid="{00000000-0005-0000-0000-00004B000000}"/>
    <cellStyle name="Input cel 3 2 3 2 4 3 2 2" xfId="20101" xr:uid="{00000000-0005-0000-0000-00004B000000}"/>
    <cellStyle name="Input cel 3 2 3 2 4 3 3" xfId="15637" xr:uid="{00000000-0005-0000-0000-00004B000000}"/>
    <cellStyle name="Input cel 3 2 3 2 4 4" xfId="6989" xr:uid="{00000000-0005-0000-0000-00004B000000}"/>
    <cellStyle name="Input cel 3 2 3 2 4 4 2" xfId="17534" xr:uid="{00000000-0005-0000-0000-00004B000000}"/>
    <cellStyle name="Input cel 3 2 3 2 4 5" xfId="5432" xr:uid="{00000000-0005-0000-0000-00004B000000}"/>
    <cellStyle name="Input cel 3 2 3 2 4 5 2" xfId="10444" xr:uid="{00000000-0005-0000-0000-00004B000000}"/>
    <cellStyle name="Input cel 3 2 3 2 4 6" xfId="10960" xr:uid="{00000000-0005-0000-0000-00004B000000}"/>
    <cellStyle name="Input cel 3 2 3 2 5" xfId="978" xr:uid="{00000000-0005-0000-0000-00004B000000}"/>
    <cellStyle name="Input cel 3 2 3 2 5 2" xfId="3646" xr:uid="{00000000-0005-0000-0000-00004B000000}"/>
    <cellStyle name="Input cel 3 2 3 2 5 2 2" xfId="9206" xr:uid="{00000000-0005-0000-0000-00004B000000}"/>
    <cellStyle name="Input cel 3 2 3 2 5 2 2 2" xfId="19754" xr:uid="{00000000-0005-0000-0000-00004B000000}"/>
    <cellStyle name="Input cel 3 2 3 2 5 2 3" xfId="13799" xr:uid="{00000000-0005-0000-0000-00004B000000}"/>
    <cellStyle name="Input cel 3 2 3 2 5 3" xfId="6638" xr:uid="{00000000-0005-0000-0000-00004B000000}"/>
    <cellStyle name="Input cel 3 2 3 2 5 3 2" xfId="17183" xr:uid="{00000000-0005-0000-0000-00004B000000}"/>
    <cellStyle name="Input cel 3 2 3 2 5 4" xfId="5090" xr:uid="{00000000-0005-0000-0000-00004B000000}"/>
    <cellStyle name="Input cel 3 2 3 2 5 4 2" xfId="10518" xr:uid="{00000000-0005-0000-0000-00004B000000}"/>
    <cellStyle name="Input cel 3 2 3 2 5 5" xfId="15369" xr:uid="{00000000-0005-0000-0000-00004B000000}"/>
    <cellStyle name="Input cel 3 2 3 2 6" xfId="2221" xr:uid="{00000000-0005-0000-0000-00004B000000}"/>
    <cellStyle name="Input cel 3 2 3 2 6 2" xfId="7791" xr:uid="{00000000-0005-0000-0000-00004B000000}"/>
    <cellStyle name="Input cel 3 2 3 2 6 2 2" xfId="18336" xr:uid="{00000000-0005-0000-0000-00004B000000}"/>
    <cellStyle name="Input cel 3 2 3 2 6 3" xfId="14152" xr:uid="{00000000-0005-0000-0000-00004B000000}"/>
    <cellStyle name="Input cel 3 2 3 2 7" xfId="3559" xr:uid="{00000000-0005-0000-0000-00004B000000}"/>
    <cellStyle name="Input cel 3 2 3 2 7 2" xfId="9122" xr:uid="{00000000-0005-0000-0000-00004B000000}"/>
    <cellStyle name="Input cel 3 2 3 2 7 2 2" xfId="19668" xr:uid="{00000000-0005-0000-0000-00004B000000}"/>
    <cellStyle name="Input cel 3 2 3 2 7 3" xfId="13436" xr:uid="{00000000-0005-0000-0000-00004B000000}"/>
    <cellStyle name="Input cel 3 2 3 2 8" xfId="5005" xr:uid="{00000000-0005-0000-0000-00004B000000}"/>
    <cellStyle name="Input cel 3 2 3 2 8 2" xfId="14472" xr:uid="{00000000-0005-0000-0000-00004B000000}"/>
    <cellStyle name="Input cel 3 2 3 2 9" xfId="11151" xr:uid="{00000000-0005-0000-0000-00004B000000}"/>
    <cellStyle name="Input cel 3 2 3 3" xfId="727" xr:uid="{00000000-0005-0000-0000-00004B000000}"/>
    <cellStyle name="Input cel 3 2 3 3 10" xfId="12646" xr:uid="{00000000-0005-0000-0000-00004B000000}"/>
    <cellStyle name="Input cel 3 2 3 3 2" xfId="1638" xr:uid="{00000000-0005-0000-0000-00004B000000}"/>
    <cellStyle name="Input cel 3 2 3 3 2 2" xfId="1953" xr:uid="{00000000-0005-0000-0000-00004B000000}"/>
    <cellStyle name="Input cel 3 2 3 3 2 2 2" xfId="3192" xr:uid="{00000000-0005-0000-0000-00004B000000}"/>
    <cellStyle name="Input cel 3 2 3 3 2 2 2 2" xfId="8762" xr:uid="{00000000-0005-0000-0000-00004B000000}"/>
    <cellStyle name="Input cel 3 2 3 3 2 2 2 2 2" xfId="19307" xr:uid="{00000000-0005-0000-0000-00004B000000}"/>
    <cellStyle name="Input cel 3 2 3 3 2 2 2 3" xfId="12505" xr:uid="{00000000-0005-0000-0000-00004B000000}"/>
    <cellStyle name="Input cel 3 2 3 3 2 2 3" xfId="4604" xr:uid="{00000000-0005-0000-0000-00004B000000}"/>
    <cellStyle name="Input cel 3 2 3 3 2 2 3 2" xfId="10102" xr:uid="{00000000-0005-0000-0000-00004B000000}"/>
    <cellStyle name="Input cel 3 2 3 3 2 2 3 2 2" xfId="20657" xr:uid="{00000000-0005-0000-0000-00004B000000}"/>
    <cellStyle name="Input cel 3 2 3 3 2 2 3 3" xfId="12732" xr:uid="{00000000-0005-0000-0000-00004B000000}"/>
    <cellStyle name="Input cel 3 2 3 3 2 2 4" xfId="7529" xr:uid="{00000000-0005-0000-0000-00004B000000}"/>
    <cellStyle name="Input cel 3 2 3 3 2 2 4 2" xfId="18074" xr:uid="{00000000-0005-0000-0000-00004B000000}"/>
    <cellStyle name="Input cel 3 2 3 3 2 2 5" xfId="5986" xr:uid="{00000000-0005-0000-0000-00004B000000}"/>
    <cellStyle name="Input cel 3 2 3 3 2 2 5 2" xfId="16508" xr:uid="{00000000-0005-0000-0000-00004B000000}"/>
    <cellStyle name="Input cel 3 2 3 3 2 2 6" xfId="12218" xr:uid="{00000000-0005-0000-0000-00004B000000}"/>
    <cellStyle name="Input cel 3 2 3 3 2 3" xfId="2878" xr:uid="{00000000-0005-0000-0000-00004B000000}"/>
    <cellStyle name="Input cel 3 2 3 3 2 3 2" xfId="8448" xr:uid="{00000000-0005-0000-0000-00004B000000}"/>
    <cellStyle name="Input cel 3 2 3 3 2 3 2 2" xfId="18993" xr:uid="{00000000-0005-0000-0000-00004B000000}"/>
    <cellStyle name="Input cel 3 2 3 3 2 3 3" xfId="16055" xr:uid="{00000000-0005-0000-0000-00004B000000}"/>
    <cellStyle name="Input cel 3 2 3 3 2 4" xfId="4291" xr:uid="{00000000-0005-0000-0000-00004B000000}"/>
    <cellStyle name="Input cel 3 2 3 3 2 4 2" xfId="9808" xr:uid="{00000000-0005-0000-0000-00004B000000}"/>
    <cellStyle name="Input cel 3 2 3 3 2 4 2 2" xfId="20363" xr:uid="{00000000-0005-0000-0000-00004B000000}"/>
    <cellStyle name="Input cel 3 2 3 3 2 4 3" xfId="15273" xr:uid="{00000000-0005-0000-0000-00004B000000}"/>
    <cellStyle name="Input cel 3 2 3 3 2 5" xfId="7246" xr:uid="{00000000-0005-0000-0000-00004B000000}"/>
    <cellStyle name="Input cel 3 2 3 3 2 5 2" xfId="17791" xr:uid="{00000000-0005-0000-0000-00004B000000}"/>
    <cellStyle name="Input cel 3 2 3 3 2 6" xfId="5692" xr:uid="{00000000-0005-0000-0000-00004B000000}"/>
    <cellStyle name="Input cel 3 2 3 3 2 6 2" xfId="16215" xr:uid="{00000000-0005-0000-0000-00004B000000}"/>
    <cellStyle name="Input cel 3 2 3 3 2 7" xfId="15786" xr:uid="{00000000-0005-0000-0000-00004B000000}"/>
    <cellStyle name="Input cel 3 2 3 3 3" xfId="1819" xr:uid="{00000000-0005-0000-0000-00004B000000}"/>
    <cellStyle name="Input cel 3 2 3 3 3 2" xfId="3058" xr:uid="{00000000-0005-0000-0000-00004B000000}"/>
    <cellStyle name="Input cel 3 2 3 3 3 2 2" xfId="8628" xr:uid="{00000000-0005-0000-0000-00004B000000}"/>
    <cellStyle name="Input cel 3 2 3 3 3 2 2 2" xfId="19173" xr:uid="{00000000-0005-0000-0000-00004B000000}"/>
    <cellStyle name="Input cel 3 2 3 3 3 2 3" xfId="13914" xr:uid="{00000000-0005-0000-0000-00004B000000}"/>
    <cellStyle name="Input cel 3 2 3 3 3 3" xfId="4470" xr:uid="{00000000-0005-0000-0000-00004B000000}"/>
    <cellStyle name="Input cel 3 2 3 3 3 3 2" xfId="9977" xr:uid="{00000000-0005-0000-0000-00004B000000}"/>
    <cellStyle name="Input cel 3 2 3 3 3 3 2 2" xfId="20533" xr:uid="{00000000-0005-0000-0000-00004B000000}"/>
    <cellStyle name="Input cel 3 2 3 3 3 3 3" xfId="11100" xr:uid="{00000000-0005-0000-0000-00004B000000}"/>
    <cellStyle name="Input cel 3 2 3 3 3 4" xfId="7418" xr:uid="{00000000-0005-0000-0000-00004B000000}"/>
    <cellStyle name="Input cel 3 2 3 3 3 4 2" xfId="17963" xr:uid="{00000000-0005-0000-0000-00004B000000}"/>
    <cellStyle name="Input cel 3 2 3 3 3 5" xfId="5861" xr:uid="{00000000-0005-0000-0000-00004B000000}"/>
    <cellStyle name="Input cel 3 2 3 3 3 5 2" xfId="16384" xr:uid="{00000000-0005-0000-0000-00004B000000}"/>
    <cellStyle name="Input cel 3 2 3 3 3 6" xfId="13355" xr:uid="{00000000-0005-0000-0000-00004B000000}"/>
    <cellStyle name="Input cel 3 2 3 3 4" xfId="1412" xr:uid="{00000000-0005-0000-0000-00004B000000}"/>
    <cellStyle name="Input cel 3 2 3 3 4 2" xfId="2653" xr:uid="{00000000-0005-0000-0000-00004B000000}"/>
    <cellStyle name="Input cel 3 2 3 3 4 2 2" xfId="8223" xr:uid="{00000000-0005-0000-0000-00004B000000}"/>
    <cellStyle name="Input cel 3 2 3 3 4 2 2 2" xfId="18768" xr:uid="{00000000-0005-0000-0000-00004B000000}"/>
    <cellStyle name="Input cel 3 2 3 3 4 2 3" xfId="13419" xr:uid="{00000000-0005-0000-0000-00004B000000}"/>
    <cellStyle name="Input cel 3 2 3 3 4 3" xfId="4073" xr:uid="{00000000-0005-0000-0000-00004B000000}"/>
    <cellStyle name="Input cel 3 2 3 3 4 3 2" xfId="9606" xr:uid="{00000000-0005-0000-0000-00004B000000}"/>
    <cellStyle name="Input cel 3 2 3 3 4 3 2 2" xfId="20159" xr:uid="{00000000-0005-0000-0000-00004B000000}"/>
    <cellStyle name="Input cel 3 2 3 3 4 3 3" xfId="14403" xr:uid="{00000000-0005-0000-0000-00004B000000}"/>
    <cellStyle name="Input cel 3 2 3 3 4 4" xfId="7047" xr:uid="{00000000-0005-0000-0000-00004B000000}"/>
    <cellStyle name="Input cel 3 2 3 3 4 4 2" xfId="17592" xr:uid="{00000000-0005-0000-0000-00004B000000}"/>
    <cellStyle name="Input cel 3 2 3 3 4 5" xfId="5490" xr:uid="{00000000-0005-0000-0000-00004B000000}"/>
    <cellStyle name="Input cel 3 2 3 3 4 5 2" xfId="15441" xr:uid="{00000000-0005-0000-0000-00004B000000}"/>
    <cellStyle name="Input cel 3 2 3 3 4 6" xfId="15262" xr:uid="{00000000-0005-0000-0000-00004B000000}"/>
    <cellStyle name="Input cel 3 2 3 3 5" xfId="1027" xr:uid="{00000000-0005-0000-0000-00004B000000}"/>
    <cellStyle name="Input cel 3 2 3 3 5 2" xfId="6686" xr:uid="{00000000-0005-0000-0000-00004B000000}"/>
    <cellStyle name="Input cel 3 2 3 3 5 2 2" xfId="17231" xr:uid="{00000000-0005-0000-0000-00004B000000}"/>
    <cellStyle name="Input cel 3 2 3 3 5 3" xfId="12809" xr:uid="{00000000-0005-0000-0000-00004B000000}"/>
    <cellStyle name="Input cel 3 2 3 3 6" xfId="2270" xr:uid="{00000000-0005-0000-0000-00004B000000}"/>
    <cellStyle name="Input cel 3 2 3 3 6 2" xfId="7840" xr:uid="{00000000-0005-0000-0000-00004B000000}"/>
    <cellStyle name="Input cel 3 2 3 3 6 2 2" xfId="18385" xr:uid="{00000000-0005-0000-0000-00004B000000}"/>
    <cellStyle name="Input cel 3 2 3 3 6 3" xfId="11674" xr:uid="{00000000-0005-0000-0000-00004B000000}"/>
    <cellStyle name="Input cel 3 2 3 3 7" xfId="3695" xr:uid="{00000000-0005-0000-0000-00004B000000}"/>
    <cellStyle name="Input cel 3 2 3 3 7 2" xfId="9253" xr:uid="{00000000-0005-0000-0000-00004B000000}"/>
    <cellStyle name="Input cel 3 2 3 3 7 2 2" xfId="19802" xr:uid="{00000000-0005-0000-0000-00004B000000}"/>
    <cellStyle name="Input cel 3 2 3 3 7 3" xfId="11723" xr:uid="{00000000-0005-0000-0000-00004B000000}"/>
    <cellStyle name="Input cel 3 2 3 3 8" xfId="6406" xr:uid="{00000000-0005-0000-0000-00004B000000}"/>
    <cellStyle name="Input cel 3 2 3 3 8 2" xfId="15114" xr:uid="{00000000-0005-0000-0000-00004B000000}"/>
    <cellStyle name="Input cel 3 2 3 3 8 2 2" xfId="16951" xr:uid="{00000000-0005-0000-0000-00004B000000}"/>
    <cellStyle name="Input cel 3 2 3 3 8 3" xfId="14045" xr:uid="{00000000-0005-0000-0000-00004B000000}"/>
    <cellStyle name="Input cel 3 2 3 3 9" xfId="5137" xr:uid="{00000000-0005-0000-0000-00004B000000}"/>
    <cellStyle name="Input cel 3 2 3 3 9 2" xfId="16076" xr:uid="{00000000-0005-0000-0000-00004B000000}"/>
    <cellStyle name="Input cel 3 2 3 4" xfId="791" xr:uid="{00000000-0005-0000-0000-00004B000000}"/>
    <cellStyle name="Input cel 3 2 3 4 2" xfId="2017" xr:uid="{00000000-0005-0000-0000-00004B000000}"/>
    <cellStyle name="Input cel 3 2 3 4 2 2" xfId="3256" xr:uid="{00000000-0005-0000-0000-00004B000000}"/>
    <cellStyle name="Input cel 3 2 3 4 2 2 2" xfId="8826" xr:uid="{00000000-0005-0000-0000-00004B000000}"/>
    <cellStyle name="Input cel 3 2 3 4 2 2 2 2" xfId="19371" xr:uid="{00000000-0005-0000-0000-00004B000000}"/>
    <cellStyle name="Input cel 3 2 3 4 2 2 3" xfId="14098" xr:uid="{00000000-0005-0000-0000-00004B000000}"/>
    <cellStyle name="Input cel 3 2 3 4 2 3" xfId="4668" xr:uid="{00000000-0005-0000-0000-00004B000000}"/>
    <cellStyle name="Input cel 3 2 3 4 2 3 2" xfId="10162" xr:uid="{00000000-0005-0000-0000-00004B000000}"/>
    <cellStyle name="Input cel 3 2 3 4 2 3 2 2" xfId="20717" xr:uid="{00000000-0005-0000-0000-00004B000000}"/>
    <cellStyle name="Input cel 3 2 3 4 2 3 3" xfId="16172" xr:uid="{00000000-0005-0000-0000-00004B000000}"/>
    <cellStyle name="Input cel 3 2 3 4 2 4" xfId="7589" xr:uid="{00000000-0005-0000-0000-00004B000000}"/>
    <cellStyle name="Input cel 3 2 3 4 2 4 2" xfId="18134" xr:uid="{00000000-0005-0000-0000-00004B000000}"/>
    <cellStyle name="Input cel 3 2 3 4 2 5" xfId="6046" xr:uid="{00000000-0005-0000-0000-00004B000000}"/>
    <cellStyle name="Input cel 3 2 3 4 2 5 2" xfId="16568" xr:uid="{00000000-0005-0000-0000-00004B000000}"/>
    <cellStyle name="Input cel 3 2 3 4 2 6" xfId="13162" xr:uid="{00000000-0005-0000-0000-00004B000000}"/>
    <cellStyle name="Input cel 3 2 3 4 3" xfId="1699" xr:uid="{00000000-0005-0000-0000-00004B000000}"/>
    <cellStyle name="Input cel 3 2 3 4 3 2" xfId="2939" xr:uid="{00000000-0005-0000-0000-00004B000000}"/>
    <cellStyle name="Input cel 3 2 3 4 3 2 2" xfId="8509" xr:uid="{00000000-0005-0000-0000-00004B000000}"/>
    <cellStyle name="Input cel 3 2 3 4 3 2 2 2" xfId="19054" xr:uid="{00000000-0005-0000-0000-00004B000000}"/>
    <cellStyle name="Input cel 3 2 3 4 3 2 3" xfId="10519" xr:uid="{00000000-0005-0000-0000-00004B000000}"/>
    <cellStyle name="Input cel 3 2 3 4 3 3" xfId="4352" xr:uid="{00000000-0005-0000-0000-00004B000000}"/>
    <cellStyle name="Input cel 3 2 3 4 3 3 2" xfId="9865" xr:uid="{00000000-0005-0000-0000-00004B000000}"/>
    <cellStyle name="Input cel 3 2 3 4 3 3 2 2" xfId="20421" xr:uid="{00000000-0005-0000-0000-00004B000000}"/>
    <cellStyle name="Input cel 3 2 3 4 3 3 3" xfId="14043" xr:uid="{00000000-0005-0000-0000-00004B000000}"/>
    <cellStyle name="Input cel 3 2 3 4 3 4" xfId="7305" xr:uid="{00000000-0005-0000-0000-00004B000000}"/>
    <cellStyle name="Input cel 3 2 3 4 3 4 2" xfId="17850" xr:uid="{00000000-0005-0000-0000-00004B000000}"/>
    <cellStyle name="Input cel 3 2 3 4 3 5" xfId="5749" xr:uid="{00000000-0005-0000-0000-00004B000000}"/>
    <cellStyle name="Input cel 3 2 3 4 3 5 2" xfId="16272" xr:uid="{00000000-0005-0000-0000-00004B000000}"/>
    <cellStyle name="Input cel 3 2 3 4 3 6" xfId="13913" xr:uid="{00000000-0005-0000-0000-00004B000000}"/>
    <cellStyle name="Input cel 3 2 3 4 4" xfId="1091" xr:uid="{00000000-0005-0000-0000-00004B000000}"/>
    <cellStyle name="Input cel 3 2 3 4 4 2" xfId="6748" xr:uid="{00000000-0005-0000-0000-00004B000000}"/>
    <cellStyle name="Input cel 3 2 3 4 4 2 2" xfId="17293" xr:uid="{00000000-0005-0000-0000-00004B000000}"/>
    <cellStyle name="Input cel 3 2 3 4 4 3" xfId="15707" xr:uid="{00000000-0005-0000-0000-00004B000000}"/>
    <cellStyle name="Input cel 3 2 3 4 5" xfId="2334" xr:uid="{00000000-0005-0000-0000-00004B000000}"/>
    <cellStyle name="Input cel 3 2 3 4 5 2" xfId="7904" xr:uid="{00000000-0005-0000-0000-00004B000000}"/>
    <cellStyle name="Input cel 3 2 3 4 5 2 2" xfId="18449" xr:uid="{00000000-0005-0000-0000-00004B000000}"/>
    <cellStyle name="Input cel 3 2 3 4 5 3" xfId="16012" xr:uid="{00000000-0005-0000-0000-00004B000000}"/>
    <cellStyle name="Input cel 3 2 3 4 6" xfId="3759" xr:uid="{00000000-0005-0000-0000-00004B000000}"/>
    <cellStyle name="Input cel 3 2 3 4 6 2" xfId="9313" xr:uid="{00000000-0005-0000-0000-00004B000000}"/>
    <cellStyle name="Input cel 3 2 3 4 6 2 2" xfId="19864" xr:uid="{00000000-0005-0000-0000-00004B000000}"/>
    <cellStyle name="Input cel 3 2 3 4 6 3" xfId="13110" xr:uid="{00000000-0005-0000-0000-00004B000000}"/>
    <cellStyle name="Input cel 3 2 3 4 7" xfId="6453" xr:uid="{00000000-0005-0000-0000-00004B000000}"/>
    <cellStyle name="Input cel 3 2 3 4 7 2" xfId="15161" xr:uid="{00000000-0005-0000-0000-00004B000000}"/>
    <cellStyle name="Input cel 3 2 3 4 7 2 2" xfId="16998" xr:uid="{00000000-0005-0000-0000-00004B000000}"/>
    <cellStyle name="Input cel 3 2 3 4 7 3" xfId="10832" xr:uid="{00000000-0005-0000-0000-00004B000000}"/>
    <cellStyle name="Input cel 3 2 3 4 8" xfId="5197" xr:uid="{00000000-0005-0000-0000-00004B000000}"/>
    <cellStyle name="Input cel 3 2 3 4 8 2" xfId="11521" xr:uid="{00000000-0005-0000-0000-00004B000000}"/>
    <cellStyle name="Input cel 3 2 3 4 9" xfId="10474" xr:uid="{00000000-0005-0000-0000-00004B000000}"/>
    <cellStyle name="Input cel 3 2 3 5" xfId="852" xr:uid="{00000000-0005-0000-0000-00004B000000}"/>
    <cellStyle name="Input cel 3 2 3 5 2" xfId="2078" xr:uid="{00000000-0005-0000-0000-00004B000000}"/>
    <cellStyle name="Input cel 3 2 3 5 2 2" xfId="3317" xr:uid="{00000000-0005-0000-0000-00004B000000}"/>
    <cellStyle name="Input cel 3 2 3 5 2 2 2" xfId="8887" xr:uid="{00000000-0005-0000-0000-00004B000000}"/>
    <cellStyle name="Input cel 3 2 3 5 2 2 2 2" xfId="19432" xr:uid="{00000000-0005-0000-0000-00004B000000}"/>
    <cellStyle name="Input cel 3 2 3 5 2 2 3" xfId="12953" xr:uid="{00000000-0005-0000-0000-00004B000000}"/>
    <cellStyle name="Input cel 3 2 3 5 2 3" xfId="4729" xr:uid="{00000000-0005-0000-0000-00004B000000}"/>
    <cellStyle name="Input cel 3 2 3 5 2 3 2" xfId="10221" xr:uid="{00000000-0005-0000-0000-00004B000000}"/>
    <cellStyle name="Input cel 3 2 3 5 2 3 2 2" xfId="20776" xr:uid="{00000000-0005-0000-0000-00004B000000}"/>
    <cellStyle name="Input cel 3 2 3 5 2 3 3" xfId="15489" xr:uid="{00000000-0005-0000-0000-00004B000000}"/>
    <cellStyle name="Input cel 3 2 3 5 2 4" xfId="7648" xr:uid="{00000000-0005-0000-0000-00004B000000}"/>
    <cellStyle name="Input cel 3 2 3 5 2 4 2" xfId="18193" xr:uid="{00000000-0005-0000-0000-00004B000000}"/>
    <cellStyle name="Input cel 3 2 3 5 2 5" xfId="6105" xr:uid="{00000000-0005-0000-0000-00004B000000}"/>
    <cellStyle name="Input cel 3 2 3 5 2 5 2" xfId="16627" xr:uid="{00000000-0005-0000-0000-00004B000000}"/>
    <cellStyle name="Input cel 3 2 3 5 2 6" xfId="15242" xr:uid="{00000000-0005-0000-0000-00004B000000}"/>
    <cellStyle name="Input cel 3 2 3 5 3" xfId="1756" xr:uid="{00000000-0005-0000-0000-00004B000000}"/>
    <cellStyle name="Input cel 3 2 3 5 3 2" xfId="2995" xr:uid="{00000000-0005-0000-0000-00004B000000}"/>
    <cellStyle name="Input cel 3 2 3 5 3 2 2" xfId="8565" xr:uid="{00000000-0005-0000-0000-00004B000000}"/>
    <cellStyle name="Input cel 3 2 3 5 3 2 2 2" xfId="19110" xr:uid="{00000000-0005-0000-0000-00004B000000}"/>
    <cellStyle name="Input cel 3 2 3 5 3 2 3" xfId="12726" xr:uid="{00000000-0005-0000-0000-00004B000000}"/>
    <cellStyle name="Input cel 3 2 3 5 3 3" xfId="4407" xr:uid="{00000000-0005-0000-0000-00004B000000}"/>
    <cellStyle name="Input cel 3 2 3 5 3 3 2" xfId="9918" xr:uid="{00000000-0005-0000-0000-00004B000000}"/>
    <cellStyle name="Input cel 3 2 3 5 3 3 2 2" xfId="20474" xr:uid="{00000000-0005-0000-0000-00004B000000}"/>
    <cellStyle name="Input cel 3 2 3 5 3 3 3" xfId="11017" xr:uid="{00000000-0005-0000-0000-00004B000000}"/>
    <cellStyle name="Input cel 3 2 3 5 3 4" xfId="7359" xr:uid="{00000000-0005-0000-0000-00004B000000}"/>
    <cellStyle name="Input cel 3 2 3 5 3 4 2" xfId="17904" xr:uid="{00000000-0005-0000-0000-00004B000000}"/>
    <cellStyle name="Input cel 3 2 3 5 3 5" xfId="5802" xr:uid="{00000000-0005-0000-0000-00004B000000}"/>
    <cellStyle name="Input cel 3 2 3 5 3 5 2" xfId="16325" xr:uid="{00000000-0005-0000-0000-00004B000000}"/>
    <cellStyle name="Input cel 3 2 3 5 3 6" xfId="15405" xr:uid="{00000000-0005-0000-0000-00004B000000}"/>
    <cellStyle name="Input cel 3 2 3 5 4" xfId="1152" xr:uid="{00000000-0005-0000-0000-00004B000000}"/>
    <cellStyle name="Input cel 3 2 3 5 4 2" xfId="6809" xr:uid="{00000000-0005-0000-0000-00004B000000}"/>
    <cellStyle name="Input cel 3 2 3 5 4 2 2" xfId="17354" xr:uid="{00000000-0005-0000-0000-00004B000000}"/>
    <cellStyle name="Input cel 3 2 3 5 4 3" xfId="10336" xr:uid="{00000000-0005-0000-0000-00004B000000}"/>
    <cellStyle name="Input cel 3 2 3 5 5" xfId="2395" xr:uid="{00000000-0005-0000-0000-00004B000000}"/>
    <cellStyle name="Input cel 3 2 3 5 5 2" xfId="7965" xr:uid="{00000000-0005-0000-0000-00004B000000}"/>
    <cellStyle name="Input cel 3 2 3 5 5 2 2" xfId="18510" xr:uid="{00000000-0005-0000-0000-00004B000000}"/>
    <cellStyle name="Input cel 3 2 3 5 5 3" xfId="11472" xr:uid="{00000000-0005-0000-0000-00004B000000}"/>
    <cellStyle name="Input cel 3 2 3 5 6" xfId="3820" xr:uid="{00000000-0005-0000-0000-00004B000000}"/>
    <cellStyle name="Input cel 3 2 3 5 6 2" xfId="9372" xr:uid="{00000000-0005-0000-0000-00004B000000}"/>
    <cellStyle name="Input cel 3 2 3 5 6 2 2" xfId="19925" xr:uid="{00000000-0005-0000-0000-00004B000000}"/>
    <cellStyle name="Input cel 3 2 3 5 6 3" xfId="14337" xr:uid="{00000000-0005-0000-0000-00004B000000}"/>
    <cellStyle name="Input cel 3 2 3 5 7" xfId="6512" xr:uid="{00000000-0005-0000-0000-00004B000000}"/>
    <cellStyle name="Input cel 3 2 3 5 7 2" xfId="15220" xr:uid="{00000000-0005-0000-0000-00004B000000}"/>
    <cellStyle name="Input cel 3 2 3 5 7 2 2" xfId="17057" xr:uid="{00000000-0005-0000-0000-00004B000000}"/>
    <cellStyle name="Input cel 3 2 3 5 7 3" xfId="16036" xr:uid="{00000000-0005-0000-0000-00004B000000}"/>
    <cellStyle name="Input cel 3 2 3 5 8" xfId="5256" xr:uid="{00000000-0005-0000-0000-00004B000000}"/>
    <cellStyle name="Input cel 3 2 3 5 8 2" xfId="14288" xr:uid="{00000000-0005-0000-0000-00004B000000}"/>
    <cellStyle name="Input cel 3 2 3 5 9" xfId="15867" xr:uid="{00000000-0005-0000-0000-00004B000000}"/>
    <cellStyle name="Input cel 3 2 3 6" xfId="608" xr:uid="{00000000-0005-0000-0000-00004B000000}"/>
    <cellStyle name="Input cel 3 2 3 6 2" xfId="1531" xr:uid="{00000000-0005-0000-0000-00004B000000}"/>
    <cellStyle name="Input cel 3 2 3 6 2 2" xfId="7142" xr:uid="{00000000-0005-0000-0000-00004B000000}"/>
    <cellStyle name="Input cel 3 2 3 6 2 2 2" xfId="17687" xr:uid="{00000000-0005-0000-0000-00004B000000}"/>
    <cellStyle name="Input cel 3 2 3 6 2 3" xfId="12041" xr:uid="{00000000-0005-0000-0000-00004B000000}"/>
    <cellStyle name="Input cel 3 2 3 6 3" xfId="2771" xr:uid="{00000000-0005-0000-0000-00004B000000}"/>
    <cellStyle name="Input cel 3 2 3 6 3 2" xfId="8341" xr:uid="{00000000-0005-0000-0000-00004B000000}"/>
    <cellStyle name="Input cel 3 2 3 6 3 2 2" xfId="18886" xr:uid="{00000000-0005-0000-0000-00004B000000}"/>
    <cellStyle name="Input cel 3 2 3 6 3 3" xfId="15263" xr:uid="{00000000-0005-0000-0000-00004B000000}"/>
    <cellStyle name="Input cel 3 2 3 6 4" xfId="4185" xr:uid="{00000000-0005-0000-0000-00004B000000}"/>
    <cellStyle name="Input cel 3 2 3 6 4 2" xfId="9706" xr:uid="{00000000-0005-0000-0000-00004B000000}"/>
    <cellStyle name="Input cel 3 2 3 6 4 2 2" xfId="20260" xr:uid="{00000000-0005-0000-0000-00004B000000}"/>
    <cellStyle name="Input cel 3 2 3 6 4 3" xfId="11326" xr:uid="{00000000-0005-0000-0000-00004B000000}"/>
    <cellStyle name="Input cel 3 2 3 6 5" xfId="6304" xr:uid="{00000000-0005-0000-0000-00004B000000}"/>
    <cellStyle name="Input cel 3 2 3 6 5 2" xfId="16849" xr:uid="{00000000-0005-0000-0000-00004B000000}"/>
    <cellStyle name="Input cel 3 2 3 6 6" xfId="5590" xr:uid="{00000000-0005-0000-0000-00004B000000}"/>
    <cellStyle name="Input cel 3 2 3 6 6 2" xfId="16164" xr:uid="{00000000-0005-0000-0000-00004B000000}"/>
    <cellStyle name="Input cel 3 2 3 6 7" xfId="13367" xr:uid="{00000000-0005-0000-0000-00004B000000}"/>
    <cellStyle name="Input cel 3 2 3 7" xfId="1315" xr:uid="{00000000-0005-0000-0000-00004B000000}"/>
    <cellStyle name="Input cel 3 2 3 7 2" xfId="2556" xr:uid="{00000000-0005-0000-0000-00004B000000}"/>
    <cellStyle name="Input cel 3 2 3 7 2 2" xfId="8126" xr:uid="{00000000-0005-0000-0000-00004B000000}"/>
    <cellStyle name="Input cel 3 2 3 7 2 2 2" xfId="18671" xr:uid="{00000000-0005-0000-0000-00004B000000}"/>
    <cellStyle name="Input cel 3 2 3 7 2 3" xfId="11429" xr:uid="{00000000-0005-0000-0000-00004B000000}"/>
    <cellStyle name="Input cel 3 2 3 7 3" xfId="3976" xr:uid="{00000000-0005-0000-0000-00004B000000}"/>
    <cellStyle name="Input cel 3 2 3 7 3 2" xfId="9515" xr:uid="{00000000-0005-0000-0000-00004B000000}"/>
    <cellStyle name="Input cel 3 2 3 7 3 2 2" xfId="20068" xr:uid="{00000000-0005-0000-0000-00004B000000}"/>
    <cellStyle name="Input cel 3 2 3 7 3 3" xfId="12649" xr:uid="{00000000-0005-0000-0000-00004B000000}"/>
    <cellStyle name="Input cel 3 2 3 7 4" xfId="6957" xr:uid="{00000000-0005-0000-0000-00004B000000}"/>
    <cellStyle name="Input cel 3 2 3 7 4 2" xfId="17502" xr:uid="{00000000-0005-0000-0000-00004B000000}"/>
    <cellStyle name="Input cel 3 2 3 7 5" xfId="5399" xr:uid="{00000000-0005-0000-0000-00004B000000}"/>
    <cellStyle name="Input cel 3 2 3 7 5 2" xfId="14328" xr:uid="{00000000-0005-0000-0000-00004B000000}"/>
    <cellStyle name="Input cel 3 2 3 7 6" xfId="14437" xr:uid="{00000000-0005-0000-0000-00004B000000}"/>
    <cellStyle name="Input cel 3 2 3 8" xfId="1176" xr:uid="{00000000-0005-0000-0000-00004B000000}"/>
    <cellStyle name="Input cel 3 2 3 8 2" xfId="2419" xr:uid="{00000000-0005-0000-0000-00004B000000}"/>
    <cellStyle name="Input cel 3 2 3 8 2 2" xfId="7989" xr:uid="{00000000-0005-0000-0000-00004B000000}"/>
    <cellStyle name="Input cel 3 2 3 8 2 2 2" xfId="18534" xr:uid="{00000000-0005-0000-0000-00004B000000}"/>
    <cellStyle name="Input cel 3 2 3 8 2 3" xfId="14514" xr:uid="{00000000-0005-0000-0000-00004B000000}"/>
    <cellStyle name="Input cel 3 2 3 8 3" xfId="3844" xr:uid="{00000000-0005-0000-0000-00004B000000}"/>
    <cellStyle name="Input cel 3 2 3 8 3 2" xfId="9395" xr:uid="{00000000-0005-0000-0000-00004B000000}"/>
    <cellStyle name="Input cel 3 2 3 8 3 2 2" xfId="19948" xr:uid="{00000000-0005-0000-0000-00004B000000}"/>
    <cellStyle name="Input cel 3 2 3 8 3 3" xfId="15470" xr:uid="{00000000-0005-0000-0000-00004B000000}"/>
    <cellStyle name="Input cel 3 2 3 8 4" xfId="6832" xr:uid="{00000000-0005-0000-0000-00004B000000}"/>
    <cellStyle name="Input cel 3 2 3 8 4 2" xfId="17377" xr:uid="{00000000-0005-0000-0000-00004B000000}"/>
    <cellStyle name="Input cel 3 2 3 8 5" xfId="5279" xr:uid="{00000000-0005-0000-0000-00004B000000}"/>
    <cellStyle name="Input cel 3 2 3 8 5 2" xfId="13236" xr:uid="{00000000-0005-0000-0000-00004B000000}"/>
    <cellStyle name="Input cel 3 2 3 8 6" xfId="10312" xr:uid="{00000000-0005-0000-0000-00004B000000}"/>
    <cellStyle name="Input cel 3 2 3 9" xfId="906" xr:uid="{00000000-0005-0000-0000-00004B000000}"/>
    <cellStyle name="Input cel 3 2 3 9 2" xfId="3399" xr:uid="{00000000-0005-0000-0000-00004B000000}"/>
    <cellStyle name="Input cel 3 2 3 9 2 2" xfId="8967" xr:uid="{00000000-0005-0000-0000-00004B000000}"/>
    <cellStyle name="Input cel 3 2 3 9 2 2 2" xfId="19511" xr:uid="{00000000-0005-0000-0000-00004B000000}"/>
    <cellStyle name="Input cel 3 2 3 9 2 3" xfId="13006" xr:uid="{00000000-0005-0000-0000-00004B000000}"/>
    <cellStyle name="Input cel 3 2 3 9 3" xfId="6566" xr:uid="{00000000-0005-0000-0000-00004B000000}"/>
    <cellStyle name="Input cel 3 2 3 9 3 2" xfId="17111" xr:uid="{00000000-0005-0000-0000-00004B000000}"/>
    <cellStyle name="Input cel 3 2 3 9 4" xfId="4832" xr:uid="{00000000-0005-0000-0000-00004B000000}"/>
    <cellStyle name="Input cel 3 2 3 9 4 2" xfId="12563" xr:uid="{00000000-0005-0000-0000-00004B000000}"/>
    <cellStyle name="Input cel 3 2 3 9 5" xfId="12549" xr:uid="{00000000-0005-0000-0000-00004B000000}"/>
    <cellStyle name="Input cel 3 2 4" xfId="377" xr:uid="{00000000-0005-0000-0000-00004B000000}"/>
    <cellStyle name="Input cel 3 2 4 10" xfId="10835" xr:uid="{00000000-0005-0000-0000-00004B000000}"/>
    <cellStyle name="Input cel 3 2 4 2" xfId="1518" xr:uid="{00000000-0005-0000-0000-00004B000000}"/>
    <cellStyle name="Input cel 3 2 4 2 2" xfId="1855" xr:uid="{00000000-0005-0000-0000-00004B000000}"/>
    <cellStyle name="Input cel 3 2 4 2 2 2" xfId="3094" xr:uid="{00000000-0005-0000-0000-00004B000000}"/>
    <cellStyle name="Input cel 3 2 4 2 2 2 2" xfId="8664" xr:uid="{00000000-0005-0000-0000-00004B000000}"/>
    <cellStyle name="Input cel 3 2 4 2 2 2 2 2" xfId="19209" xr:uid="{00000000-0005-0000-0000-00004B000000}"/>
    <cellStyle name="Input cel 3 2 4 2 2 2 3" xfId="12459" xr:uid="{00000000-0005-0000-0000-00004B000000}"/>
    <cellStyle name="Input cel 3 2 4 2 2 3" xfId="4506" xr:uid="{00000000-0005-0000-0000-00004B000000}"/>
    <cellStyle name="Input cel 3 2 4 2 2 3 2" xfId="10009" xr:uid="{00000000-0005-0000-0000-00004B000000}"/>
    <cellStyle name="Input cel 3 2 4 2 2 3 2 2" xfId="20564" xr:uid="{00000000-0005-0000-0000-00004B000000}"/>
    <cellStyle name="Input cel 3 2 4 2 2 3 3" xfId="15814" xr:uid="{00000000-0005-0000-0000-00004B000000}"/>
    <cellStyle name="Input cel 3 2 4 2 2 4" xfId="7443" xr:uid="{00000000-0005-0000-0000-00004B000000}"/>
    <cellStyle name="Input cel 3 2 4 2 2 4 2" xfId="17988" xr:uid="{00000000-0005-0000-0000-00004B000000}"/>
    <cellStyle name="Input cel 3 2 4 2 2 5" xfId="5893" xr:uid="{00000000-0005-0000-0000-00004B000000}"/>
    <cellStyle name="Input cel 3 2 4 2 2 5 2" xfId="16415" xr:uid="{00000000-0005-0000-0000-00004B000000}"/>
    <cellStyle name="Input cel 3 2 4 2 2 6" xfId="12108" xr:uid="{00000000-0005-0000-0000-00004B000000}"/>
    <cellStyle name="Input cel 3 2 4 2 3" xfId="2758" xr:uid="{00000000-0005-0000-0000-00004B000000}"/>
    <cellStyle name="Input cel 3 2 4 2 3 2" xfId="4172" xr:uid="{00000000-0005-0000-0000-00004B000000}"/>
    <cellStyle name="Input cel 3 2 4 2 3 2 2" xfId="9694" xr:uid="{00000000-0005-0000-0000-00004B000000}"/>
    <cellStyle name="Input cel 3 2 4 2 3 2 2 2" xfId="20248" xr:uid="{00000000-0005-0000-0000-00004B000000}"/>
    <cellStyle name="Input cel 3 2 4 2 3 2 3" xfId="15503" xr:uid="{00000000-0005-0000-0000-00004B000000}"/>
    <cellStyle name="Input cel 3 2 4 2 3 3" xfId="8328" xr:uid="{00000000-0005-0000-0000-00004B000000}"/>
    <cellStyle name="Input cel 3 2 4 2 3 3 2" xfId="18873" xr:uid="{00000000-0005-0000-0000-00004B000000}"/>
    <cellStyle name="Input cel 3 2 4 2 3 4" xfId="5578" xr:uid="{00000000-0005-0000-0000-00004B000000}"/>
    <cellStyle name="Input cel 3 2 4 2 3 4 2" xfId="12904" xr:uid="{00000000-0005-0000-0000-00004B000000}"/>
    <cellStyle name="Input cel 3 2 4 2 3 5" xfId="14967" xr:uid="{00000000-0005-0000-0000-00004B000000}"/>
    <cellStyle name="Input cel 3 2 4 2 4" xfId="3552" xr:uid="{00000000-0005-0000-0000-00004B000000}"/>
    <cellStyle name="Input cel 3 2 4 2 4 2" xfId="9115" xr:uid="{00000000-0005-0000-0000-00004B000000}"/>
    <cellStyle name="Input cel 3 2 4 2 4 2 2" xfId="19661" xr:uid="{00000000-0005-0000-0000-00004B000000}"/>
    <cellStyle name="Input cel 3 2 4 2 4 3" xfId="11163" xr:uid="{00000000-0005-0000-0000-00004B000000}"/>
    <cellStyle name="Input cel 3 2 4 2 5" xfId="4998" xr:uid="{00000000-0005-0000-0000-00004B000000}"/>
    <cellStyle name="Input cel 3 2 4 2 5 2" xfId="11935" xr:uid="{00000000-0005-0000-0000-00004B000000}"/>
    <cellStyle name="Input cel 3 2 4 2 6" xfId="12096" xr:uid="{00000000-0005-0000-0000-00004B000000}"/>
    <cellStyle name="Input cel 3 2 4 3" xfId="1385" xr:uid="{00000000-0005-0000-0000-00004B000000}"/>
    <cellStyle name="Input cel 3 2 4 3 2" xfId="2626" xr:uid="{00000000-0005-0000-0000-00004B000000}"/>
    <cellStyle name="Input cel 3 2 4 3 2 2" xfId="8196" xr:uid="{00000000-0005-0000-0000-00004B000000}"/>
    <cellStyle name="Input cel 3 2 4 3 2 2 2" xfId="18741" xr:uid="{00000000-0005-0000-0000-00004B000000}"/>
    <cellStyle name="Input cel 3 2 4 3 2 3" xfId="14069" xr:uid="{00000000-0005-0000-0000-00004B000000}"/>
    <cellStyle name="Input cel 3 2 4 3 3" xfId="4046" xr:uid="{00000000-0005-0000-0000-00004B000000}"/>
    <cellStyle name="Input cel 3 2 4 3 3 2" xfId="9580" xr:uid="{00000000-0005-0000-0000-00004B000000}"/>
    <cellStyle name="Input cel 3 2 4 3 3 2 2" xfId="20133" xr:uid="{00000000-0005-0000-0000-00004B000000}"/>
    <cellStyle name="Input cel 3 2 4 3 3 3" xfId="16129" xr:uid="{00000000-0005-0000-0000-00004B000000}"/>
    <cellStyle name="Input cel 3 2 4 3 4" xfId="7021" xr:uid="{00000000-0005-0000-0000-00004B000000}"/>
    <cellStyle name="Input cel 3 2 4 3 4 2" xfId="17566" xr:uid="{00000000-0005-0000-0000-00004B000000}"/>
    <cellStyle name="Input cel 3 2 4 3 5" xfId="5464" xr:uid="{00000000-0005-0000-0000-00004B000000}"/>
    <cellStyle name="Input cel 3 2 4 3 5 2" xfId="12801" xr:uid="{00000000-0005-0000-0000-00004B000000}"/>
    <cellStyle name="Input cel 3 2 4 3 6" xfId="14526" xr:uid="{00000000-0005-0000-0000-00004B000000}"/>
    <cellStyle name="Input cel 3 2 4 4" xfId="1287" xr:uid="{00000000-0005-0000-0000-00004B000000}"/>
    <cellStyle name="Input cel 3 2 4 4 2" xfId="2528" xr:uid="{00000000-0005-0000-0000-00004B000000}"/>
    <cellStyle name="Input cel 3 2 4 4 2 2" xfId="8098" xr:uid="{00000000-0005-0000-0000-00004B000000}"/>
    <cellStyle name="Input cel 3 2 4 4 2 2 2" xfId="18643" xr:uid="{00000000-0005-0000-0000-00004B000000}"/>
    <cellStyle name="Input cel 3 2 4 4 2 3" xfId="11261" xr:uid="{00000000-0005-0000-0000-00004B000000}"/>
    <cellStyle name="Input cel 3 2 4 4 3" xfId="3949" xr:uid="{00000000-0005-0000-0000-00004B000000}"/>
    <cellStyle name="Input cel 3 2 4 4 3 2" xfId="9490" xr:uid="{00000000-0005-0000-0000-00004B000000}"/>
    <cellStyle name="Input cel 3 2 4 4 3 2 2" xfId="20043" xr:uid="{00000000-0005-0000-0000-00004B000000}"/>
    <cellStyle name="Input cel 3 2 4 4 3 3" xfId="15280" xr:uid="{00000000-0005-0000-0000-00004B000000}"/>
    <cellStyle name="Input cel 3 2 4 4 4" xfId="6930" xr:uid="{00000000-0005-0000-0000-00004B000000}"/>
    <cellStyle name="Input cel 3 2 4 4 4 2" xfId="17475" xr:uid="{00000000-0005-0000-0000-00004B000000}"/>
    <cellStyle name="Input cel 3 2 4 4 5" xfId="5374" xr:uid="{00000000-0005-0000-0000-00004B000000}"/>
    <cellStyle name="Input cel 3 2 4 4 5 2" xfId="14148" xr:uid="{00000000-0005-0000-0000-00004B000000}"/>
    <cellStyle name="Input cel 3 2 4 4 6" xfId="11804" xr:uid="{00000000-0005-0000-0000-00004B000000}"/>
    <cellStyle name="Input cel 3 2 4 5" xfId="887" xr:uid="{00000000-0005-0000-0000-00004B000000}"/>
    <cellStyle name="Input cel 3 2 4 5 2" xfId="3331" xr:uid="{00000000-0005-0000-0000-00004B000000}"/>
    <cellStyle name="Input cel 3 2 4 5 2 2" xfId="8900" xr:uid="{00000000-0005-0000-0000-00004B000000}"/>
    <cellStyle name="Input cel 3 2 4 5 2 2 2" xfId="19445" xr:uid="{00000000-0005-0000-0000-00004B000000}"/>
    <cellStyle name="Input cel 3 2 4 5 2 3" xfId="11099" xr:uid="{00000000-0005-0000-0000-00004B000000}"/>
    <cellStyle name="Input cel 3 2 4 5 3" xfId="6547" xr:uid="{00000000-0005-0000-0000-00004B000000}"/>
    <cellStyle name="Input cel 3 2 4 5 3 2" xfId="17092" xr:uid="{00000000-0005-0000-0000-00004B000000}"/>
    <cellStyle name="Input cel 3 2 4 5 4" xfId="4766" xr:uid="{00000000-0005-0000-0000-00004B000000}"/>
    <cellStyle name="Input cel 3 2 4 5 4 2" xfId="14180" xr:uid="{00000000-0005-0000-0000-00004B000000}"/>
    <cellStyle name="Input cel 3 2 4 5 5" xfId="12596" xr:uid="{00000000-0005-0000-0000-00004B000000}"/>
    <cellStyle name="Input cel 3 2 4 6" xfId="2131" xr:uid="{00000000-0005-0000-0000-00004B000000}"/>
    <cellStyle name="Input cel 3 2 4 6 2" xfId="7701" xr:uid="{00000000-0005-0000-0000-00004B000000}"/>
    <cellStyle name="Input cel 3 2 4 6 2 2" xfId="18246" xr:uid="{00000000-0005-0000-0000-00004B000000}"/>
    <cellStyle name="Input cel 3 2 4 6 3" xfId="12379" xr:uid="{00000000-0005-0000-0000-00004B000000}"/>
    <cellStyle name="Input cel 3 2 4 7" xfId="591" xr:uid="{00000000-0005-0000-0000-00004B000000}"/>
    <cellStyle name="Input cel 3 2 4 7 2" xfId="6288" xr:uid="{00000000-0005-0000-0000-00004B000000}"/>
    <cellStyle name="Input cel 3 2 4 7 2 2" xfId="16833" xr:uid="{00000000-0005-0000-0000-00004B000000}"/>
    <cellStyle name="Input cel 3 2 4 7 3" xfId="11946" xr:uid="{00000000-0005-0000-0000-00004B000000}"/>
    <cellStyle name="Input cel 3 2 4 8" xfId="4906" xr:uid="{00000000-0005-0000-0000-00004B000000}"/>
    <cellStyle name="Input cel 3 2 4 8 2" xfId="14073" xr:uid="{00000000-0005-0000-0000-00004B000000}"/>
    <cellStyle name="Input cel 3 2 4 9" xfId="14874" xr:uid="{00000000-0005-0000-0000-00004B000000}"/>
    <cellStyle name="Input cel 3 2 4 9 2" xfId="12757" xr:uid="{00000000-0005-0000-0000-00004B000000}"/>
    <cellStyle name="Input cel 3 2 5" xfId="741" xr:uid="{00000000-0005-0000-0000-00004B000000}"/>
    <cellStyle name="Input cel 3 2 5 2" xfId="1967" xr:uid="{00000000-0005-0000-0000-00004B000000}"/>
    <cellStyle name="Input cel 3 2 5 2 2" xfId="3206" xr:uid="{00000000-0005-0000-0000-00004B000000}"/>
    <cellStyle name="Input cel 3 2 5 2 2 2" xfId="8776" xr:uid="{00000000-0005-0000-0000-00004B000000}"/>
    <cellStyle name="Input cel 3 2 5 2 2 2 2" xfId="19321" xr:uid="{00000000-0005-0000-0000-00004B000000}"/>
    <cellStyle name="Input cel 3 2 5 2 2 3" xfId="11073" xr:uid="{00000000-0005-0000-0000-00004B000000}"/>
    <cellStyle name="Input cel 3 2 5 2 3" xfId="4618" xr:uid="{00000000-0005-0000-0000-00004B000000}"/>
    <cellStyle name="Input cel 3 2 5 2 3 2" xfId="10115" xr:uid="{00000000-0005-0000-0000-00004B000000}"/>
    <cellStyle name="Input cel 3 2 5 2 3 2 2" xfId="20670" xr:uid="{00000000-0005-0000-0000-00004B000000}"/>
    <cellStyle name="Input cel 3 2 5 2 3 3" xfId="11508" xr:uid="{00000000-0005-0000-0000-00004B000000}"/>
    <cellStyle name="Input cel 3 2 5 2 4" xfId="7542" xr:uid="{00000000-0005-0000-0000-00004B000000}"/>
    <cellStyle name="Input cel 3 2 5 2 4 2" xfId="18087" xr:uid="{00000000-0005-0000-0000-00004B000000}"/>
    <cellStyle name="Input cel 3 2 5 2 5" xfId="5999" xr:uid="{00000000-0005-0000-0000-00004B000000}"/>
    <cellStyle name="Input cel 3 2 5 2 5 2" xfId="16521" xr:uid="{00000000-0005-0000-0000-00004B000000}"/>
    <cellStyle name="Input cel 3 2 5 2 6" xfId="15059" xr:uid="{00000000-0005-0000-0000-00004B000000}"/>
    <cellStyle name="Input cel 3 2 5 3" xfId="1324" xr:uid="{00000000-0005-0000-0000-00004B000000}"/>
    <cellStyle name="Input cel 3 2 5 3 2" xfId="2565" xr:uid="{00000000-0005-0000-0000-00004B000000}"/>
    <cellStyle name="Input cel 3 2 5 3 2 2" xfId="8135" xr:uid="{00000000-0005-0000-0000-00004B000000}"/>
    <cellStyle name="Input cel 3 2 5 3 2 2 2" xfId="18680" xr:uid="{00000000-0005-0000-0000-00004B000000}"/>
    <cellStyle name="Input cel 3 2 5 3 2 3" xfId="15941" xr:uid="{00000000-0005-0000-0000-00004B000000}"/>
    <cellStyle name="Input cel 3 2 5 3 3" xfId="3985" xr:uid="{00000000-0005-0000-0000-00004B000000}"/>
    <cellStyle name="Input cel 3 2 5 3 3 2" xfId="9523" xr:uid="{00000000-0005-0000-0000-00004B000000}"/>
    <cellStyle name="Input cel 3 2 5 3 3 2 2" xfId="20076" xr:uid="{00000000-0005-0000-0000-00004B000000}"/>
    <cellStyle name="Input cel 3 2 5 3 3 3" xfId="12347" xr:uid="{00000000-0005-0000-0000-00004B000000}"/>
    <cellStyle name="Input cel 3 2 5 3 4" xfId="6965" xr:uid="{00000000-0005-0000-0000-00004B000000}"/>
    <cellStyle name="Input cel 3 2 5 3 4 2" xfId="17510" xr:uid="{00000000-0005-0000-0000-00004B000000}"/>
    <cellStyle name="Input cel 3 2 5 3 5" xfId="5407" xr:uid="{00000000-0005-0000-0000-00004B000000}"/>
    <cellStyle name="Input cel 3 2 5 3 5 2" xfId="10704" xr:uid="{00000000-0005-0000-0000-00004B000000}"/>
    <cellStyle name="Input cel 3 2 5 3 6" xfId="12602" xr:uid="{00000000-0005-0000-0000-00004B000000}"/>
    <cellStyle name="Input cel 3 2 5 4" xfId="1041" xr:uid="{00000000-0005-0000-0000-00004B000000}"/>
    <cellStyle name="Input cel 3 2 5 4 2" xfId="3709" xr:uid="{00000000-0005-0000-0000-00004B000000}"/>
    <cellStyle name="Input cel 3 2 5 4 2 2" xfId="9266" xr:uid="{00000000-0005-0000-0000-00004B000000}"/>
    <cellStyle name="Input cel 3 2 5 4 2 2 2" xfId="19815" xr:uid="{00000000-0005-0000-0000-00004B000000}"/>
    <cellStyle name="Input cel 3 2 5 4 2 3" xfId="12456" xr:uid="{00000000-0005-0000-0000-00004B000000}"/>
    <cellStyle name="Input cel 3 2 5 4 3" xfId="6699" xr:uid="{00000000-0005-0000-0000-00004B000000}"/>
    <cellStyle name="Input cel 3 2 5 4 3 2" xfId="17244" xr:uid="{00000000-0005-0000-0000-00004B000000}"/>
    <cellStyle name="Input cel 3 2 5 4 4" xfId="5150" xr:uid="{00000000-0005-0000-0000-00004B000000}"/>
    <cellStyle name="Input cel 3 2 5 4 4 2" xfId="16017" xr:uid="{00000000-0005-0000-0000-00004B000000}"/>
    <cellStyle name="Input cel 3 2 5 4 5" xfId="13771" xr:uid="{00000000-0005-0000-0000-00004B000000}"/>
    <cellStyle name="Input cel 3 2 5 5" xfId="2284" xr:uid="{00000000-0005-0000-0000-00004B000000}"/>
    <cellStyle name="Input cel 3 2 5 5 2" xfId="7854" xr:uid="{00000000-0005-0000-0000-00004B000000}"/>
    <cellStyle name="Input cel 3 2 5 5 2 2" xfId="18399" xr:uid="{00000000-0005-0000-0000-00004B000000}"/>
    <cellStyle name="Input cel 3 2 5 5 3" xfId="13002" xr:uid="{00000000-0005-0000-0000-00004B000000}"/>
    <cellStyle name="Input cel 3 2 5 6" xfId="3481" xr:uid="{00000000-0005-0000-0000-00004B000000}"/>
    <cellStyle name="Input cel 3 2 5 6 2" xfId="9045" xr:uid="{00000000-0005-0000-0000-00004B000000}"/>
    <cellStyle name="Input cel 3 2 5 6 2 2" xfId="19591" xr:uid="{00000000-0005-0000-0000-00004B000000}"/>
    <cellStyle name="Input cel 3 2 5 6 3" xfId="16046" xr:uid="{00000000-0005-0000-0000-00004B000000}"/>
    <cellStyle name="Input cel 3 2 5 7" xfId="4928" xr:uid="{00000000-0005-0000-0000-00004B000000}"/>
    <cellStyle name="Input cel 3 2 5 7 2" xfId="15877" xr:uid="{00000000-0005-0000-0000-00004B000000}"/>
    <cellStyle name="Input cel 3 2 5 8" xfId="14884" xr:uid="{00000000-0005-0000-0000-00004B000000}"/>
    <cellStyle name="Input cel 3 2 5 8 2" xfId="12432" xr:uid="{00000000-0005-0000-0000-00004B000000}"/>
    <cellStyle name="Input cel 3 2 5 9" xfId="11421" xr:uid="{00000000-0005-0000-0000-00004B000000}"/>
    <cellStyle name="Input cel 3 2 6" xfId="804" xr:uid="{00000000-0005-0000-0000-00004B000000}"/>
    <cellStyle name="Input cel 3 2 6 2" xfId="2030" xr:uid="{00000000-0005-0000-0000-00004B000000}"/>
    <cellStyle name="Input cel 3 2 6 2 2" xfId="3269" xr:uid="{00000000-0005-0000-0000-00004B000000}"/>
    <cellStyle name="Input cel 3 2 6 2 2 2" xfId="8839" xr:uid="{00000000-0005-0000-0000-00004B000000}"/>
    <cellStyle name="Input cel 3 2 6 2 2 2 2" xfId="19384" xr:uid="{00000000-0005-0000-0000-00004B000000}"/>
    <cellStyle name="Input cel 3 2 6 2 2 3" xfId="13122" xr:uid="{00000000-0005-0000-0000-00004B000000}"/>
    <cellStyle name="Input cel 3 2 6 2 3" xfId="4681" xr:uid="{00000000-0005-0000-0000-00004B000000}"/>
    <cellStyle name="Input cel 3 2 6 2 3 2" xfId="10174" xr:uid="{00000000-0005-0000-0000-00004B000000}"/>
    <cellStyle name="Input cel 3 2 6 2 3 2 2" xfId="20729" xr:uid="{00000000-0005-0000-0000-00004B000000}"/>
    <cellStyle name="Input cel 3 2 6 2 3 3" xfId="14310" xr:uid="{00000000-0005-0000-0000-00004B000000}"/>
    <cellStyle name="Input cel 3 2 6 2 4" xfId="7601" xr:uid="{00000000-0005-0000-0000-00004B000000}"/>
    <cellStyle name="Input cel 3 2 6 2 4 2" xfId="18146" xr:uid="{00000000-0005-0000-0000-00004B000000}"/>
    <cellStyle name="Input cel 3 2 6 2 5" xfId="6058" xr:uid="{00000000-0005-0000-0000-00004B000000}"/>
    <cellStyle name="Input cel 3 2 6 2 5 2" xfId="16580" xr:uid="{00000000-0005-0000-0000-00004B000000}"/>
    <cellStyle name="Input cel 3 2 6 2 6" xfId="13729" xr:uid="{00000000-0005-0000-0000-00004B000000}"/>
    <cellStyle name="Input cel 3 2 6 3" xfId="1712" xr:uid="{00000000-0005-0000-0000-00004B000000}"/>
    <cellStyle name="Input cel 3 2 6 3 2" xfId="2952" xr:uid="{00000000-0005-0000-0000-00004B000000}"/>
    <cellStyle name="Input cel 3 2 6 3 2 2" xfId="8522" xr:uid="{00000000-0005-0000-0000-00004B000000}"/>
    <cellStyle name="Input cel 3 2 6 3 2 2 2" xfId="19067" xr:uid="{00000000-0005-0000-0000-00004B000000}"/>
    <cellStyle name="Input cel 3 2 6 3 2 3" xfId="12213" xr:uid="{00000000-0005-0000-0000-00004B000000}"/>
    <cellStyle name="Input cel 3 2 6 3 3" xfId="4365" xr:uid="{00000000-0005-0000-0000-00004B000000}"/>
    <cellStyle name="Input cel 3 2 6 3 3 2" xfId="9877" xr:uid="{00000000-0005-0000-0000-00004B000000}"/>
    <cellStyle name="Input cel 3 2 6 3 3 2 2" xfId="20433" xr:uid="{00000000-0005-0000-0000-00004B000000}"/>
    <cellStyle name="Input cel 3 2 6 3 3 3" xfId="13407" xr:uid="{00000000-0005-0000-0000-00004B000000}"/>
    <cellStyle name="Input cel 3 2 6 3 4" xfId="7317" xr:uid="{00000000-0005-0000-0000-00004B000000}"/>
    <cellStyle name="Input cel 3 2 6 3 4 2" xfId="17862" xr:uid="{00000000-0005-0000-0000-00004B000000}"/>
    <cellStyle name="Input cel 3 2 6 3 5" xfId="5761" xr:uid="{00000000-0005-0000-0000-00004B000000}"/>
    <cellStyle name="Input cel 3 2 6 3 5 2" xfId="16284" xr:uid="{00000000-0005-0000-0000-00004B000000}"/>
    <cellStyle name="Input cel 3 2 6 3 6" xfId="11182" xr:uid="{00000000-0005-0000-0000-00004B000000}"/>
    <cellStyle name="Input cel 3 2 6 4" xfId="1104" xr:uid="{00000000-0005-0000-0000-00004B000000}"/>
    <cellStyle name="Input cel 3 2 6 4 2" xfId="6761" xr:uid="{00000000-0005-0000-0000-00004B000000}"/>
    <cellStyle name="Input cel 3 2 6 4 2 2" xfId="17306" xr:uid="{00000000-0005-0000-0000-00004B000000}"/>
    <cellStyle name="Input cel 3 2 6 4 3" xfId="15540" xr:uid="{00000000-0005-0000-0000-00004B000000}"/>
    <cellStyle name="Input cel 3 2 6 5" xfId="2347" xr:uid="{00000000-0005-0000-0000-00004B000000}"/>
    <cellStyle name="Input cel 3 2 6 5 2" xfId="7917" xr:uid="{00000000-0005-0000-0000-00004B000000}"/>
    <cellStyle name="Input cel 3 2 6 5 2 2" xfId="18462" xr:uid="{00000000-0005-0000-0000-00004B000000}"/>
    <cellStyle name="Input cel 3 2 6 5 3" xfId="11799" xr:uid="{00000000-0005-0000-0000-00004B000000}"/>
    <cellStyle name="Input cel 3 2 6 6" xfId="3772" xr:uid="{00000000-0005-0000-0000-00004B000000}"/>
    <cellStyle name="Input cel 3 2 6 6 2" xfId="9325" xr:uid="{00000000-0005-0000-0000-00004B000000}"/>
    <cellStyle name="Input cel 3 2 6 6 2 2" xfId="19877" xr:uid="{00000000-0005-0000-0000-00004B000000}"/>
    <cellStyle name="Input cel 3 2 6 6 3" xfId="10472" xr:uid="{00000000-0005-0000-0000-00004B000000}"/>
    <cellStyle name="Input cel 3 2 6 7" xfId="6465" xr:uid="{00000000-0005-0000-0000-00004B000000}"/>
    <cellStyle name="Input cel 3 2 6 7 2" xfId="15173" xr:uid="{00000000-0005-0000-0000-00004B000000}"/>
    <cellStyle name="Input cel 3 2 6 7 2 2" xfId="17010" xr:uid="{00000000-0005-0000-0000-00004B000000}"/>
    <cellStyle name="Input cel 3 2 6 7 3" xfId="10772" xr:uid="{00000000-0005-0000-0000-00004B000000}"/>
    <cellStyle name="Input cel 3 2 6 8" xfId="5209" xr:uid="{00000000-0005-0000-0000-00004B000000}"/>
    <cellStyle name="Input cel 3 2 6 8 2" xfId="15351" xr:uid="{00000000-0005-0000-0000-00004B000000}"/>
    <cellStyle name="Input cel 3 2 6 9" xfId="14571" xr:uid="{00000000-0005-0000-0000-00004B000000}"/>
    <cellStyle name="Input cel 3 2 7" xfId="507" xr:uid="{00000000-0005-0000-0000-00004B000000}"/>
    <cellStyle name="Input cel 3 2 7 2" xfId="1228" xr:uid="{00000000-0005-0000-0000-00004B000000}"/>
    <cellStyle name="Input cel 3 2 7 2 2" xfId="2470" xr:uid="{00000000-0005-0000-0000-00004B000000}"/>
    <cellStyle name="Input cel 3 2 7 2 2 2" xfId="8040" xr:uid="{00000000-0005-0000-0000-00004B000000}"/>
    <cellStyle name="Input cel 3 2 7 2 2 2 2" xfId="18585" xr:uid="{00000000-0005-0000-0000-00004B000000}"/>
    <cellStyle name="Input cel 3 2 7 2 2 3" xfId="13840" xr:uid="{00000000-0005-0000-0000-00004B000000}"/>
    <cellStyle name="Input cel 3 2 7 2 3" xfId="3894" xr:uid="{00000000-0005-0000-0000-00004B000000}"/>
    <cellStyle name="Input cel 3 2 7 2 3 2" xfId="9441" xr:uid="{00000000-0005-0000-0000-00004B000000}"/>
    <cellStyle name="Input cel 3 2 7 2 3 2 2" xfId="19994" xr:uid="{00000000-0005-0000-0000-00004B000000}"/>
    <cellStyle name="Input cel 3 2 7 2 3 3" xfId="11513" xr:uid="{00000000-0005-0000-0000-00004B000000}"/>
    <cellStyle name="Input cel 3 2 7 2 4" xfId="6878" xr:uid="{00000000-0005-0000-0000-00004B000000}"/>
    <cellStyle name="Input cel 3 2 7 2 4 2" xfId="17423" xr:uid="{00000000-0005-0000-0000-00004B000000}"/>
    <cellStyle name="Input cel 3 2 7 2 5" xfId="5325" xr:uid="{00000000-0005-0000-0000-00004B000000}"/>
    <cellStyle name="Input cel 3 2 7 2 5 2" xfId="10592" xr:uid="{00000000-0005-0000-0000-00004B000000}"/>
    <cellStyle name="Input cel 3 2 7 2 6" xfId="10454" xr:uid="{00000000-0005-0000-0000-00004B000000}"/>
    <cellStyle name="Input cel 3 2 7 3" xfId="1459" xr:uid="{00000000-0005-0000-0000-00004B000000}"/>
    <cellStyle name="Input cel 3 2 7 3 2" xfId="7089" xr:uid="{00000000-0005-0000-0000-00004B000000}"/>
    <cellStyle name="Input cel 3 2 7 3 2 2" xfId="17634" xr:uid="{00000000-0005-0000-0000-00004B000000}"/>
    <cellStyle name="Input cel 3 2 7 3 3" xfId="14191" xr:uid="{00000000-0005-0000-0000-00004B000000}"/>
    <cellStyle name="Input cel 3 2 7 4" xfId="2700" xr:uid="{00000000-0005-0000-0000-00004B000000}"/>
    <cellStyle name="Input cel 3 2 7 4 2" xfId="8270" xr:uid="{00000000-0005-0000-0000-00004B000000}"/>
    <cellStyle name="Input cel 3 2 7 4 2 2" xfId="18815" xr:uid="{00000000-0005-0000-0000-00004B000000}"/>
    <cellStyle name="Input cel 3 2 7 4 3" xfId="13455" xr:uid="{00000000-0005-0000-0000-00004B000000}"/>
    <cellStyle name="Input cel 3 2 7 5" xfId="4117" xr:uid="{00000000-0005-0000-0000-00004B000000}"/>
    <cellStyle name="Input cel 3 2 7 5 2" xfId="9647" xr:uid="{00000000-0005-0000-0000-00004B000000}"/>
    <cellStyle name="Input cel 3 2 7 5 2 2" xfId="20200" xr:uid="{00000000-0005-0000-0000-00004B000000}"/>
    <cellStyle name="Input cel 3 2 7 5 3" xfId="15336" xr:uid="{00000000-0005-0000-0000-00004B000000}"/>
    <cellStyle name="Input cel 3 2 7 6" xfId="6243" xr:uid="{00000000-0005-0000-0000-00004B000000}"/>
    <cellStyle name="Input cel 3 2 7 6 2" xfId="16790" xr:uid="{00000000-0005-0000-0000-00004B000000}"/>
    <cellStyle name="Input cel 3 2 7 7" xfId="5531" xr:uid="{00000000-0005-0000-0000-00004B000000}"/>
    <cellStyle name="Input cel 3 2 7 7 2" xfId="12121" xr:uid="{00000000-0005-0000-0000-00004B000000}"/>
    <cellStyle name="Input cel 3 2 7 8" xfId="12396" xr:uid="{00000000-0005-0000-0000-00004B000000}"/>
    <cellStyle name="Input cel 3 2 8" xfId="1451" xr:uid="{00000000-0005-0000-0000-00004B000000}"/>
    <cellStyle name="Input cel 3 2 8 2" xfId="2692" xr:uid="{00000000-0005-0000-0000-00004B000000}"/>
    <cellStyle name="Input cel 3 2 8 2 2" xfId="8262" xr:uid="{00000000-0005-0000-0000-00004B000000}"/>
    <cellStyle name="Input cel 3 2 8 2 2 2" xfId="18807" xr:uid="{00000000-0005-0000-0000-00004B000000}"/>
    <cellStyle name="Input cel 3 2 8 2 3" xfId="14550" xr:uid="{00000000-0005-0000-0000-00004B000000}"/>
    <cellStyle name="Input cel 3 2 8 3" xfId="4110" xr:uid="{00000000-0005-0000-0000-00004B000000}"/>
    <cellStyle name="Input cel 3 2 8 3 2" xfId="9640" xr:uid="{00000000-0005-0000-0000-00004B000000}"/>
    <cellStyle name="Input cel 3 2 8 3 2 2" xfId="20193" xr:uid="{00000000-0005-0000-0000-00004B000000}"/>
    <cellStyle name="Input cel 3 2 8 3 3" xfId="16002" xr:uid="{00000000-0005-0000-0000-00004B000000}"/>
    <cellStyle name="Input cel 3 2 8 4" xfId="7082" xr:uid="{00000000-0005-0000-0000-00004B000000}"/>
    <cellStyle name="Input cel 3 2 8 4 2" xfId="17627" xr:uid="{00000000-0005-0000-0000-00004B000000}"/>
    <cellStyle name="Input cel 3 2 8 5" xfId="5524" xr:uid="{00000000-0005-0000-0000-00004B000000}"/>
    <cellStyle name="Input cel 3 2 8 5 2" xfId="13944" xr:uid="{00000000-0005-0000-0000-00004B000000}"/>
    <cellStyle name="Input cel 3 2 8 6" xfId="13536" xr:uid="{00000000-0005-0000-0000-00004B000000}"/>
    <cellStyle name="Input cel 3 2 9" xfId="444" xr:uid="{00000000-0005-0000-0000-00004B000000}"/>
    <cellStyle name="Input cel 3 2 9 2" xfId="3578" xr:uid="{00000000-0005-0000-0000-00004B000000}"/>
    <cellStyle name="Input cel 3 2 9 2 2" xfId="9139" xr:uid="{00000000-0005-0000-0000-00004B000000}"/>
    <cellStyle name="Input cel 3 2 9 2 2 2" xfId="19686" xr:uid="{00000000-0005-0000-0000-00004B000000}"/>
    <cellStyle name="Input cel 3 2 9 2 3" xfId="15963" xr:uid="{00000000-0005-0000-0000-00004B000000}"/>
    <cellStyle name="Input cel 3 2 9 3" xfId="6187" xr:uid="{00000000-0005-0000-0000-00004B000000}"/>
    <cellStyle name="Input cel 3 2 9 3 2" xfId="16732" xr:uid="{00000000-0005-0000-0000-00004B000000}"/>
    <cellStyle name="Input cel 3 2 9 4" xfId="5023" xr:uid="{00000000-0005-0000-0000-00004B000000}"/>
    <cellStyle name="Input cel 3 2 9 4 2" xfId="14715" xr:uid="{00000000-0005-0000-0000-00004B000000}"/>
    <cellStyle name="Input cel 3 2 9 5" xfId="13231" xr:uid="{00000000-0005-0000-0000-00004B000000}"/>
    <cellStyle name="Input cel 3 3" xfId="209" xr:uid="{00000000-0005-0000-0000-00004A000000}"/>
    <cellStyle name="Input cel 3 3 10" xfId="6130" xr:uid="{00000000-0005-0000-0000-00004A000000}"/>
    <cellStyle name="Input cel 3 3 10 2" xfId="14924" xr:uid="{00000000-0005-0000-0000-00004A000000}"/>
    <cellStyle name="Input cel 3 3 10 3" xfId="16652" xr:uid="{00000000-0005-0000-0000-00004A000000}"/>
    <cellStyle name="Input cel 3 3 11" xfId="14836" xr:uid="{00000000-0005-0000-0000-00004A000000}"/>
    <cellStyle name="Input cel 3 3 11 2" xfId="11312" xr:uid="{00000000-0005-0000-0000-00004A000000}"/>
    <cellStyle name="Input cel 3 3 2" xfId="361" xr:uid="{00000000-0005-0000-0000-00004A000000}"/>
    <cellStyle name="Input cel 3 3 2 10" xfId="2204" xr:uid="{00000000-0005-0000-0000-00004A000000}"/>
    <cellStyle name="Input cel 3 3 2 10 2" xfId="7774" xr:uid="{00000000-0005-0000-0000-00004A000000}"/>
    <cellStyle name="Input cel 3 3 2 10 2 2" xfId="18319" xr:uid="{00000000-0005-0000-0000-00004A000000}"/>
    <cellStyle name="Input cel 3 3 2 10 3" xfId="11198" xr:uid="{00000000-0005-0000-0000-00004A000000}"/>
    <cellStyle name="Input cel 3 3 2 11" xfId="567" xr:uid="{00000000-0005-0000-0000-00004A000000}"/>
    <cellStyle name="Input cel 3 3 2 11 2" xfId="6267" xr:uid="{00000000-0005-0000-0000-00004A000000}"/>
    <cellStyle name="Input cel 3 3 2 11 2 2" xfId="16812" xr:uid="{00000000-0005-0000-0000-00004A000000}"/>
    <cellStyle name="Input cel 3 3 2 11 3" xfId="10473" xr:uid="{00000000-0005-0000-0000-00004A000000}"/>
    <cellStyle name="Input cel 3 3 2 12" xfId="3450" xr:uid="{00000000-0005-0000-0000-00004A000000}"/>
    <cellStyle name="Input cel 3 3 2 12 2" xfId="9014" xr:uid="{00000000-0005-0000-0000-00004A000000}"/>
    <cellStyle name="Input cel 3 3 2 12 2 2" xfId="19560" xr:uid="{00000000-0005-0000-0000-00004A000000}"/>
    <cellStyle name="Input cel 3 3 2 13" xfId="4891" xr:uid="{00000000-0005-0000-0000-00004A000000}"/>
    <cellStyle name="Input cel 3 3 2 13 2" xfId="13691" xr:uid="{00000000-0005-0000-0000-00004A000000}"/>
    <cellStyle name="Input cel 3 3 2 14" xfId="10340" xr:uid="{00000000-0005-0000-0000-00004A000000}"/>
    <cellStyle name="Input cel 3 3 2 2" xfId="709" xr:uid="{00000000-0005-0000-0000-00004A000000}"/>
    <cellStyle name="Input cel 3 3 2 2 10" xfId="12999" xr:uid="{00000000-0005-0000-0000-00004A000000}"/>
    <cellStyle name="Input cel 3 3 2 2 2" xfId="1935" xr:uid="{00000000-0005-0000-0000-00004A000000}"/>
    <cellStyle name="Input cel 3 3 2 2 2 2" xfId="3174" xr:uid="{00000000-0005-0000-0000-00004A000000}"/>
    <cellStyle name="Input cel 3 3 2 2 2 2 2" xfId="8744" xr:uid="{00000000-0005-0000-0000-00004A000000}"/>
    <cellStyle name="Input cel 3 3 2 2 2 2 2 2" xfId="19289" xr:uid="{00000000-0005-0000-0000-00004A000000}"/>
    <cellStyle name="Input cel 3 3 2 2 2 2 3" xfId="12921" xr:uid="{00000000-0005-0000-0000-00004A000000}"/>
    <cellStyle name="Input cel 3 3 2 2 2 3" xfId="4586" xr:uid="{00000000-0005-0000-0000-00004A000000}"/>
    <cellStyle name="Input cel 3 3 2 2 2 3 2" xfId="10085" xr:uid="{00000000-0005-0000-0000-00004A000000}"/>
    <cellStyle name="Input cel 3 3 2 2 2 3 2 2" xfId="20640" xr:uid="{00000000-0005-0000-0000-00004A000000}"/>
    <cellStyle name="Input cel 3 3 2 2 2 3 3" xfId="15256" xr:uid="{00000000-0005-0000-0000-00004A000000}"/>
    <cellStyle name="Input cel 3 3 2 2 2 4" xfId="7512" xr:uid="{00000000-0005-0000-0000-00004A000000}"/>
    <cellStyle name="Input cel 3 3 2 2 2 4 2" xfId="18057" xr:uid="{00000000-0005-0000-0000-00004A000000}"/>
    <cellStyle name="Input cel 3 3 2 2 2 5" xfId="5969" xr:uid="{00000000-0005-0000-0000-00004A000000}"/>
    <cellStyle name="Input cel 3 3 2 2 2 5 2" xfId="16491" xr:uid="{00000000-0005-0000-0000-00004A000000}"/>
    <cellStyle name="Input cel 3 3 2 2 2 6" xfId="12222" xr:uid="{00000000-0005-0000-0000-00004A000000}"/>
    <cellStyle name="Input cel 3 3 2 2 3" xfId="1776" xr:uid="{00000000-0005-0000-0000-00004A000000}"/>
    <cellStyle name="Input cel 3 3 2 2 3 2" xfId="3015" xr:uid="{00000000-0005-0000-0000-00004A000000}"/>
    <cellStyle name="Input cel 3 3 2 2 3 2 2" xfId="8585" xr:uid="{00000000-0005-0000-0000-00004A000000}"/>
    <cellStyle name="Input cel 3 3 2 2 3 2 2 2" xfId="19130" xr:uid="{00000000-0005-0000-0000-00004A000000}"/>
    <cellStyle name="Input cel 3 3 2 2 3 2 3" xfId="14737" xr:uid="{00000000-0005-0000-0000-00004A000000}"/>
    <cellStyle name="Input cel 3 3 2 2 3 3" xfId="4427" xr:uid="{00000000-0005-0000-0000-00004A000000}"/>
    <cellStyle name="Input cel 3 3 2 2 3 3 2" xfId="9937" xr:uid="{00000000-0005-0000-0000-00004A000000}"/>
    <cellStyle name="Input cel 3 3 2 2 3 3 2 2" xfId="20493" xr:uid="{00000000-0005-0000-0000-00004A000000}"/>
    <cellStyle name="Input cel 3 3 2 2 3 3 3" xfId="12220" xr:uid="{00000000-0005-0000-0000-00004A000000}"/>
    <cellStyle name="Input cel 3 3 2 2 3 4" xfId="7378" xr:uid="{00000000-0005-0000-0000-00004A000000}"/>
    <cellStyle name="Input cel 3 3 2 2 3 4 2" xfId="17923" xr:uid="{00000000-0005-0000-0000-00004A000000}"/>
    <cellStyle name="Input cel 3 3 2 2 3 5" xfId="5821" xr:uid="{00000000-0005-0000-0000-00004A000000}"/>
    <cellStyle name="Input cel 3 3 2 2 3 5 2" xfId="16344" xr:uid="{00000000-0005-0000-0000-00004A000000}"/>
    <cellStyle name="Input cel 3 3 2 2 3 6" xfId="12439" xr:uid="{00000000-0005-0000-0000-00004A000000}"/>
    <cellStyle name="Input cel 3 3 2 2 4" xfId="1620" xr:uid="{00000000-0005-0000-0000-00004A000000}"/>
    <cellStyle name="Input cel 3 3 2 2 4 2" xfId="2860" xr:uid="{00000000-0005-0000-0000-00004A000000}"/>
    <cellStyle name="Input cel 3 3 2 2 4 2 2" xfId="8430" xr:uid="{00000000-0005-0000-0000-00004A000000}"/>
    <cellStyle name="Input cel 3 3 2 2 4 2 2 2" xfId="18975" xr:uid="{00000000-0005-0000-0000-00004A000000}"/>
    <cellStyle name="Input cel 3 3 2 2 4 2 3" xfId="11355" xr:uid="{00000000-0005-0000-0000-00004A000000}"/>
    <cellStyle name="Input cel 3 3 2 2 4 3" xfId="4273" xr:uid="{00000000-0005-0000-0000-00004A000000}"/>
    <cellStyle name="Input cel 3 3 2 2 4 3 2" xfId="9791" xr:uid="{00000000-0005-0000-0000-00004A000000}"/>
    <cellStyle name="Input cel 3 3 2 2 4 3 2 2" xfId="20345" xr:uid="{00000000-0005-0000-0000-00004A000000}"/>
    <cellStyle name="Input cel 3 3 2 2 4 3 3" xfId="14131" xr:uid="{00000000-0005-0000-0000-00004A000000}"/>
    <cellStyle name="Input cel 3 3 2 2 4 4" xfId="7228" xr:uid="{00000000-0005-0000-0000-00004A000000}"/>
    <cellStyle name="Input cel 3 3 2 2 4 4 2" xfId="17773" xr:uid="{00000000-0005-0000-0000-00004A000000}"/>
    <cellStyle name="Input cel 3 3 2 2 4 5" xfId="5675" xr:uid="{00000000-0005-0000-0000-00004A000000}"/>
    <cellStyle name="Input cel 3 3 2 2 4 5 2" xfId="10563" xr:uid="{00000000-0005-0000-0000-00004A000000}"/>
    <cellStyle name="Input cel 3 3 2 2 4 6" xfId="11686" xr:uid="{00000000-0005-0000-0000-00004A000000}"/>
    <cellStyle name="Input cel 3 3 2 2 5" xfId="1009" xr:uid="{00000000-0005-0000-0000-00004A000000}"/>
    <cellStyle name="Input cel 3 3 2 2 5 2" xfId="3677" xr:uid="{00000000-0005-0000-0000-00004A000000}"/>
    <cellStyle name="Input cel 3 3 2 2 5 2 2" xfId="9236" xr:uid="{00000000-0005-0000-0000-00004A000000}"/>
    <cellStyle name="Input cel 3 3 2 2 5 2 2 2" xfId="19785" xr:uid="{00000000-0005-0000-0000-00004A000000}"/>
    <cellStyle name="Input cel 3 3 2 2 5 2 3" xfId="11084" xr:uid="{00000000-0005-0000-0000-00004A000000}"/>
    <cellStyle name="Input cel 3 3 2 2 5 3" xfId="6669" xr:uid="{00000000-0005-0000-0000-00004A000000}"/>
    <cellStyle name="Input cel 3 3 2 2 5 3 2" xfId="17214" xr:uid="{00000000-0005-0000-0000-00004A000000}"/>
    <cellStyle name="Input cel 3 3 2 2 5 4" xfId="5120" xr:uid="{00000000-0005-0000-0000-00004A000000}"/>
    <cellStyle name="Input cel 3 3 2 2 5 4 2" xfId="15073" xr:uid="{00000000-0005-0000-0000-00004A000000}"/>
    <cellStyle name="Input cel 3 3 2 2 5 5" xfId="14438" xr:uid="{00000000-0005-0000-0000-00004A000000}"/>
    <cellStyle name="Input cel 3 3 2 2 6" xfId="2252" xr:uid="{00000000-0005-0000-0000-00004A000000}"/>
    <cellStyle name="Input cel 3 3 2 2 6 2" xfId="7822" xr:uid="{00000000-0005-0000-0000-00004A000000}"/>
    <cellStyle name="Input cel 3 3 2 2 6 2 2" xfId="18367" xr:uid="{00000000-0005-0000-0000-00004A000000}"/>
    <cellStyle name="Input cel 3 3 2 2 6 3" xfId="13120" xr:uid="{00000000-0005-0000-0000-00004A000000}"/>
    <cellStyle name="Input cel 3 3 2 2 7" xfId="3537" xr:uid="{00000000-0005-0000-0000-00004A000000}"/>
    <cellStyle name="Input cel 3 3 2 2 7 2" xfId="9101" xr:uid="{00000000-0005-0000-0000-00004A000000}"/>
    <cellStyle name="Input cel 3 3 2 2 7 2 2" xfId="19647" xr:uid="{00000000-0005-0000-0000-00004A000000}"/>
    <cellStyle name="Input cel 3 3 2 2 7 3" xfId="12169" xr:uid="{00000000-0005-0000-0000-00004A000000}"/>
    <cellStyle name="Input cel 3 3 2 2 8" xfId="4984" xr:uid="{00000000-0005-0000-0000-00004A000000}"/>
    <cellStyle name="Input cel 3 3 2 2 8 2" xfId="15740" xr:uid="{00000000-0005-0000-0000-00004A000000}"/>
    <cellStyle name="Input cel 3 3 2 2 9" xfId="14897" xr:uid="{00000000-0005-0000-0000-00004A000000}"/>
    <cellStyle name="Input cel 3 3 2 2 9 2" xfId="10922" xr:uid="{00000000-0005-0000-0000-00004A000000}"/>
    <cellStyle name="Input cel 3 3 2 3" xfId="773" xr:uid="{00000000-0005-0000-0000-00004A000000}"/>
    <cellStyle name="Input cel 3 3 2 3 2" xfId="1999" xr:uid="{00000000-0005-0000-0000-00004A000000}"/>
    <cellStyle name="Input cel 3 3 2 3 2 2" xfId="3238" xr:uid="{00000000-0005-0000-0000-00004A000000}"/>
    <cellStyle name="Input cel 3 3 2 3 2 2 2" xfId="8808" xr:uid="{00000000-0005-0000-0000-00004A000000}"/>
    <cellStyle name="Input cel 3 3 2 3 2 2 2 2" xfId="19353" xr:uid="{00000000-0005-0000-0000-00004A000000}"/>
    <cellStyle name="Input cel 3 3 2 3 2 2 3" xfId="14154" xr:uid="{00000000-0005-0000-0000-00004A000000}"/>
    <cellStyle name="Input cel 3 3 2 3 2 3" xfId="4650" xr:uid="{00000000-0005-0000-0000-00004A000000}"/>
    <cellStyle name="Input cel 3 3 2 3 2 3 2" xfId="10145" xr:uid="{00000000-0005-0000-0000-00004A000000}"/>
    <cellStyle name="Input cel 3 3 2 3 2 3 2 2" xfId="20700" xr:uid="{00000000-0005-0000-0000-00004A000000}"/>
    <cellStyle name="Input cel 3 3 2 3 2 3 3" xfId="12566" xr:uid="{00000000-0005-0000-0000-00004A000000}"/>
    <cellStyle name="Input cel 3 3 2 3 2 4" xfId="7572" xr:uid="{00000000-0005-0000-0000-00004A000000}"/>
    <cellStyle name="Input cel 3 3 2 3 2 4 2" xfId="18117" xr:uid="{00000000-0005-0000-0000-00004A000000}"/>
    <cellStyle name="Input cel 3 3 2 3 2 5" xfId="6029" xr:uid="{00000000-0005-0000-0000-00004A000000}"/>
    <cellStyle name="Input cel 3 3 2 3 2 5 2" xfId="16551" xr:uid="{00000000-0005-0000-0000-00004A000000}"/>
    <cellStyle name="Input cel 3 3 2 3 2 6" xfId="13514" xr:uid="{00000000-0005-0000-0000-00004A000000}"/>
    <cellStyle name="Input cel 3 3 2 3 3" xfId="1681" xr:uid="{00000000-0005-0000-0000-00004A000000}"/>
    <cellStyle name="Input cel 3 3 2 3 3 2" xfId="2921" xr:uid="{00000000-0005-0000-0000-00004A000000}"/>
    <cellStyle name="Input cel 3 3 2 3 3 2 2" xfId="8491" xr:uid="{00000000-0005-0000-0000-00004A000000}"/>
    <cellStyle name="Input cel 3 3 2 3 3 2 2 2" xfId="19036" xr:uid="{00000000-0005-0000-0000-00004A000000}"/>
    <cellStyle name="Input cel 3 3 2 3 3 2 3" xfId="11717" xr:uid="{00000000-0005-0000-0000-00004A000000}"/>
    <cellStyle name="Input cel 3 3 2 3 3 3" xfId="4334" xr:uid="{00000000-0005-0000-0000-00004A000000}"/>
    <cellStyle name="Input cel 3 3 2 3 3 3 2" xfId="9848" xr:uid="{00000000-0005-0000-0000-00004A000000}"/>
    <cellStyle name="Input cel 3 3 2 3 3 3 2 2" xfId="20404" xr:uid="{00000000-0005-0000-0000-00004A000000}"/>
    <cellStyle name="Input cel 3 3 2 3 3 3 3" xfId="14143" xr:uid="{00000000-0005-0000-0000-00004A000000}"/>
    <cellStyle name="Input cel 3 3 2 3 3 4" xfId="7288" xr:uid="{00000000-0005-0000-0000-00004A000000}"/>
    <cellStyle name="Input cel 3 3 2 3 3 4 2" xfId="17833" xr:uid="{00000000-0005-0000-0000-00004A000000}"/>
    <cellStyle name="Input cel 3 3 2 3 3 5" xfId="5732" xr:uid="{00000000-0005-0000-0000-00004A000000}"/>
    <cellStyle name="Input cel 3 3 2 3 3 5 2" xfId="16255" xr:uid="{00000000-0005-0000-0000-00004A000000}"/>
    <cellStyle name="Input cel 3 3 2 3 3 6" xfId="10506" xr:uid="{00000000-0005-0000-0000-00004A000000}"/>
    <cellStyle name="Input cel 3 3 2 3 4" xfId="1073" xr:uid="{00000000-0005-0000-0000-00004A000000}"/>
    <cellStyle name="Input cel 3 3 2 3 4 2" xfId="6730" xr:uid="{00000000-0005-0000-0000-00004A000000}"/>
    <cellStyle name="Input cel 3 3 2 3 4 2 2" xfId="17275" xr:uid="{00000000-0005-0000-0000-00004A000000}"/>
    <cellStyle name="Input cel 3 3 2 3 4 3" xfId="11063" xr:uid="{00000000-0005-0000-0000-00004A000000}"/>
    <cellStyle name="Input cel 3 3 2 3 5" xfId="2316" xr:uid="{00000000-0005-0000-0000-00004A000000}"/>
    <cellStyle name="Input cel 3 3 2 3 5 2" xfId="7886" xr:uid="{00000000-0005-0000-0000-00004A000000}"/>
    <cellStyle name="Input cel 3 3 2 3 5 2 2" xfId="18431" xr:uid="{00000000-0005-0000-0000-00004A000000}"/>
    <cellStyle name="Input cel 3 3 2 3 5 3" xfId="11560" xr:uid="{00000000-0005-0000-0000-00004A000000}"/>
    <cellStyle name="Input cel 3 3 2 3 6" xfId="3741" xr:uid="{00000000-0005-0000-0000-00004A000000}"/>
    <cellStyle name="Input cel 3 3 2 3 6 2" xfId="9296" xr:uid="{00000000-0005-0000-0000-00004A000000}"/>
    <cellStyle name="Input cel 3 3 2 3 6 2 2" xfId="19846" xr:uid="{00000000-0005-0000-0000-00004A000000}"/>
    <cellStyle name="Input cel 3 3 2 3 6 3" xfId="12534" xr:uid="{00000000-0005-0000-0000-00004A000000}"/>
    <cellStyle name="Input cel 3 3 2 3 7" xfId="6436" xr:uid="{00000000-0005-0000-0000-00004A000000}"/>
    <cellStyle name="Input cel 3 3 2 3 7 2" xfId="15144" xr:uid="{00000000-0005-0000-0000-00004A000000}"/>
    <cellStyle name="Input cel 3 3 2 3 7 2 2" xfId="16981" xr:uid="{00000000-0005-0000-0000-00004A000000}"/>
    <cellStyle name="Input cel 3 3 2 3 7 3" xfId="11970" xr:uid="{00000000-0005-0000-0000-00004A000000}"/>
    <cellStyle name="Input cel 3 3 2 3 8" xfId="5180" xr:uid="{00000000-0005-0000-0000-00004A000000}"/>
    <cellStyle name="Input cel 3 3 2 3 8 2" xfId="10897" xr:uid="{00000000-0005-0000-0000-00004A000000}"/>
    <cellStyle name="Input cel 3 3 2 3 9" xfId="14624" xr:uid="{00000000-0005-0000-0000-00004A000000}"/>
    <cellStyle name="Input cel 3 3 2 4" xfId="835" xr:uid="{00000000-0005-0000-0000-00004A000000}"/>
    <cellStyle name="Input cel 3 3 2 4 2" xfId="2061" xr:uid="{00000000-0005-0000-0000-00004A000000}"/>
    <cellStyle name="Input cel 3 3 2 4 2 2" xfId="3300" xr:uid="{00000000-0005-0000-0000-00004A000000}"/>
    <cellStyle name="Input cel 3 3 2 4 2 2 2" xfId="8870" xr:uid="{00000000-0005-0000-0000-00004A000000}"/>
    <cellStyle name="Input cel 3 3 2 4 2 2 2 2" xfId="19415" xr:uid="{00000000-0005-0000-0000-00004A000000}"/>
    <cellStyle name="Input cel 3 3 2 4 2 2 3" xfId="13731" xr:uid="{00000000-0005-0000-0000-00004A000000}"/>
    <cellStyle name="Input cel 3 3 2 4 2 3" xfId="4712" xr:uid="{00000000-0005-0000-0000-00004A000000}"/>
    <cellStyle name="Input cel 3 3 2 4 2 3 2" xfId="10204" xr:uid="{00000000-0005-0000-0000-00004A000000}"/>
    <cellStyle name="Input cel 3 3 2 4 2 3 2 2" xfId="20759" xr:uid="{00000000-0005-0000-0000-00004A000000}"/>
    <cellStyle name="Input cel 3 3 2 4 2 3 3" xfId="11135" xr:uid="{00000000-0005-0000-0000-00004A000000}"/>
    <cellStyle name="Input cel 3 3 2 4 2 4" xfId="7631" xr:uid="{00000000-0005-0000-0000-00004A000000}"/>
    <cellStyle name="Input cel 3 3 2 4 2 4 2" xfId="18176" xr:uid="{00000000-0005-0000-0000-00004A000000}"/>
    <cellStyle name="Input cel 3 3 2 4 2 5" xfId="6088" xr:uid="{00000000-0005-0000-0000-00004A000000}"/>
    <cellStyle name="Input cel 3 3 2 4 2 5 2" xfId="16610" xr:uid="{00000000-0005-0000-0000-00004A000000}"/>
    <cellStyle name="Input cel 3 3 2 4 2 6" xfId="12860" xr:uid="{00000000-0005-0000-0000-00004A000000}"/>
    <cellStyle name="Input cel 3 3 2 4 3" xfId="1739" xr:uid="{00000000-0005-0000-0000-00004A000000}"/>
    <cellStyle name="Input cel 3 3 2 4 3 2" xfId="2978" xr:uid="{00000000-0005-0000-0000-00004A000000}"/>
    <cellStyle name="Input cel 3 3 2 4 3 2 2" xfId="8548" xr:uid="{00000000-0005-0000-0000-00004A000000}"/>
    <cellStyle name="Input cel 3 3 2 4 3 2 2 2" xfId="19093" xr:uid="{00000000-0005-0000-0000-00004A000000}"/>
    <cellStyle name="Input cel 3 3 2 4 3 2 3" xfId="12810" xr:uid="{00000000-0005-0000-0000-00004A000000}"/>
    <cellStyle name="Input cel 3 3 2 4 3 3" xfId="4390" xr:uid="{00000000-0005-0000-0000-00004A000000}"/>
    <cellStyle name="Input cel 3 3 2 4 3 3 2" xfId="9901" xr:uid="{00000000-0005-0000-0000-00004A000000}"/>
    <cellStyle name="Input cel 3 3 2 4 3 3 2 2" xfId="20457" xr:uid="{00000000-0005-0000-0000-00004A000000}"/>
    <cellStyle name="Input cel 3 3 2 4 3 3 3" xfId="10385" xr:uid="{00000000-0005-0000-0000-00004A000000}"/>
    <cellStyle name="Input cel 3 3 2 4 3 4" xfId="7342" xr:uid="{00000000-0005-0000-0000-00004A000000}"/>
    <cellStyle name="Input cel 3 3 2 4 3 4 2" xfId="17887" xr:uid="{00000000-0005-0000-0000-00004A000000}"/>
    <cellStyle name="Input cel 3 3 2 4 3 5" xfId="5785" xr:uid="{00000000-0005-0000-0000-00004A000000}"/>
    <cellStyle name="Input cel 3 3 2 4 3 5 2" xfId="16308" xr:uid="{00000000-0005-0000-0000-00004A000000}"/>
    <cellStyle name="Input cel 3 3 2 4 3 6" xfId="15803" xr:uid="{00000000-0005-0000-0000-00004A000000}"/>
    <cellStyle name="Input cel 3 3 2 4 4" xfId="1135" xr:uid="{00000000-0005-0000-0000-00004A000000}"/>
    <cellStyle name="Input cel 3 3 2 4 4 2" xfId="6792" xr:uid="{00000000-0005-0000-0000-00004A000000}"/>
    <cellStyle name="Input cel 3 3 2 4 4 2 2" xfId="17337" xr:uid="{00000000-0005-0000-0000-00004A000000}"/>
    <cellStyle name="Input cel 3 3 2 4 4 3" xfId="14621" xr:uid="{00000000-0005-0000-0000-00004A000000}"/>
    <cellStyle name="Input cel 3 3 2 4 5" xfId="2378" xr:uid="{00000000-0005-0000-0000-00004A000000}"/>
    <cellStyle name="Input cel 3 3 2 4 5 2" xfId="7948" xr:uid="{00000000-0005-0000-0000-00004A000000}"/>
    <cellStyle name="Input cel 3 3 2 4 5 2 2" xfId="18493" xr:uid="{00000000-0005-0000-0000-00004A000000}"/>
    <cellStyle name="Input cel 3 3 2 4 5 3" xfId="13915" xr:uid="{00000000-0005-0000-0000-00004A000000}"/>
    <cellStyle name="Input cel 3 3 2 4 6" xfId="3803" xr:uid="{00000000-0005-0000-0000-00004A000000}"/>
    <cellStyle name="Input cel 3 3 2 4 6 2" xfId="9355" xr:uid="{00000000-0005-0000-0000-00004A000000}"/>
    <cellStyle name="Input cel 3 3 2 4 6 2 2" xfId="19908" xr:uid="{00000000-0005-0000-0000-00004A000000}"/>
    <cellStyle name="Input cel 3 3 2 4 6 3" xfId="10660" xr:uid="{00000000-0005-0000-0000-00004A000000}"/>
    <cellStyle name="Input cel 3 3 2 4 7" xfId="6495" xr:uid="{00000000-0005-0000-0000-00004A000000}"/>
    <cellStyle name="Input cel 3 3 2 4 7 2" xfId="15203" xr:uid="{00000000-0005-0000-0000-00004A000000}"/>
    <cellStyle name="Input cel 3 3 2 4 7 2 2" xfId="17040" xr:uid="{00000000-0005-0000-0000-00004A000000}"/>
    <cellStyle name="Input cel 3 3 2 4 7 3" xfId="14991" xr:uid="{00000000-0005-0000-0000-00004A000000}"/>
    <cellStyle name="Input cel 3 3 2 4 8" xfId="5239" xr:uid="{00000000-0005-0000-0000-00004A000000}"/>
    <cellStyle name="Input cel 3 3 2 4 8 2" xfId="14577" xr:uid="{00000000-0005-0000-0000-00004A000000}"/>
    <cellStyle name="Input cel 3 3 2 4 9" xfId="10871" xr:uid="{00000000-0005-0000-0000-00004A000000}"/>
    <cellStyle name="Input cel 3 3 2 5" xfId="660" xr:uid="{00000000-0005-0000-0000-00004A000000}"/>
    <cellStyle name="Input cel 3 3 2 5 2" xfId="1898" xr:uid="{00000000-0005-0000-0000-00004A000000}"/>
    <cellStyle name="Input cel 3 3 2 5 2 2" xfId="3137" xr:uid="{00000000-0005-0000-0000-00004A000000}"/>
    <cellStyle name="Input cel 3 3 2 5 2 2 2" xfId="8707" xr:uid="{00000000-0005-0000-0000-00004A000000}"/>
    <cellStyle name="Input cel 3 3 2 5 2 2 2 2" xfId="19252" xr:uid="{00000000-0005-0000-0000-00004A000000}"/>
    <cellStyle name="Input cel 3 3 2 5 2 2 3" xfId="13901" xr:uid="{00000000-0005-0000-0000-00004A000000}"/>
    <cellStyle name="Input cel 3 3 2 5 2 3" xfId="4549" xr:uid="{00000000-0005-0000-0000-00004A000000}"/>
    <cellStyle name="Input cel 3 3 2 5 2 3 2" xfId="10049" xr:uid="{00000000-0005-0000-0000-00004A000000}"/>
    <cellStyle name="Input cel 3 3 2 5 2 3 2 2" xfId="20604" xr:uid="{00000000-0005-0000-0000-00004A000000}"/>
    <cellStyle name="Input cel 3 3 2 5 2 3 3" xfId="11173" xr:uid="{00000000-0005-0000-0000-00004A000000}"/>
    <cellStyle name="Input cel 3 3 2 5 2 4" xfId="7476" xr:uid="{00000000-0005-0000-0000-00004A000000}"/>
    <cellStyle name="Input cel 3 3 2 5 2 4 2" xfId="18021" xr:uid="{00000000-0005-0000-0000-00004A000000}"/>
    <cellStyle name="Input cel 3 3 2 5 2 5" xfId="5933" xr:uid="{00000000-0005-0000-0000-00004A000000}"/>
    <cellStyle name="Input cel 3 3 2 5 2 5 2" xfId="16455" xr:uid="{00000000-0005-0000-0000-00004A000000}"/>
    <cellStyle name="Input cel 3 3 2 5 2 6" xfId="12880" xr:uid="{00000000-0005-0000-0000-00004A000000}"/>
    <cellStyle name="Input cel 3 3 2 5 3" xfId="1582" xr:uid="{00000000-0005-0000-0000-00004A000000}"/>
    <cellStyle name="Input cel 3 3 2 5 3 2" xfId="7192" xr:uid="{00000000-0005-0000-0000-00004A000000}"/>
    <cellStyle name="Input cel 3 3 2 5 3 2 2" xfId="17737" xr:uid="{00000000-0005-0000-0000-00004A000000}"/>
    <cellStyle name="Input cel 3 3 2 5 3 3" xfId="15365" xr:uid="{00000000-0005-0000-0000-00004A000000}"/>
    <cellStyle name="Input cel 3 3 2 5 4" xfId="2822" xr:uid="{00000000-0005-0000-0000-00004A000000}"/>
    <cellStyle name="Input cel 3 3 2 5 4 2" xfId="8392" xr:uid="{00000000-0005-0000-0000-00004A000000}"/>
    <cellStyle name="Input cel 3 3 2 5 4 2 2" xfId="18937" xr:uid="{00000000-0005-0000-0000-00004A000000}"/>
    <cellStyle name="Input cel 3 3 2 5 4 3" xfId="14690" xr:uid="{00000000-0005-0000-0000-00004A000000}"/>
    <cellStyle name="Input cel 3 3 2 5 5" xfId="4236" xr:uid="{00000000-0005-0000-0000-00004A000000}"/>
    <cellStyle name="Input cel 3 3 2 5 5 2" xfId="9756" xr:uid="{00000000-0005-0000-0000-00004A000000}"/>
    <cellStyle name="Input cel 3 3 2 5 5 2 2" xfId="20310" xr:uid="{00000000-0005-0000-0000-00004A000000}"/>
    <cellStyle name="Input cel 3 3 2 5 5 3" xfId="11512" xr:uid="{00000000-0005-0000-0000-00004A000000}"/>
    <cellStyle name="Input cel 3 3 2 5 6" xfId="6354" xr:uid="{00000000-0005-0000-0000-00004A000000}"/>
    <cellStyle name="Input cel 3 3 2 5 6 2" xfId="16899" xr:uid="{00000000-0005-0000-0000-00004A000000}"/>
    <cellStyle name="Input cel 3 3 2 5 7" xfId="5640" xr:uid="{00000000-0005-0000-0000-00004A000000}"/>
    <cellStyle name="Input cel 3 3 2 5 7 2" xfId="11762" xr:uid="{00000000-0005-0000-0000-00004A000000}"/>
    <cellStyle name="Input cel 3 3 2 5 8" xfId="13588" xr:uid="{00000000-0005-0000-0000-00004A000000}"/>
    <cellStyle name="Input cel 3 3 2 6" xfId="1502" xr:uid="{00000000-0005-0000-0000-00004A000000}"/>
    <cellStyle name="Input cel 3 3 2 6 2" xfId="2742" xr:uid="{00000000-0005-0000-0000-00004A000000}"/>
    <cellStyle name="Input cel 3 3 2 6 2 2" xfId="8312" xr:uid="{00000000-0005-0000-0000-00004A000000}"/>
    <cellStyle name="Input cel 3 3 2 6 2 2 2" xfId="18857" xr:uid="{00000000-0005-0000-0000-00004A000000}"/>
    <cellStyle name="Input cel 3 3 2 6 2 3" xfId="11698" xr:uid="{00000000-0005-0000-0000-00004A000000}"/>
    <cellStyle name="Input cel 3 3 2 6 3" xfId="4156" xr:uid="{00000000-0005-0000-0000-00004A000000}"/>
    <cellStyle name="Input cel 3 3 2 6 3 2" xfId="9681" xr:uid="{00000000-0005-0000-0000-00004A000000}"/>
    <cellStyle name="Input cel 3 3 2 6 3 2 2" xfId="20235" xr:uid="{00000000-0005-0000-0000-00004A000000}"/>
    <cellStyle name="Input cel 3 3 2 6 3 3" xfId="12689" xr:uid="{00000000-0005-0000-0000-00004A000000}"/>
    <cellStyle name="Input cel 3 3 2 6 4" xfId="7125" xr:uid="{00000000-0005-0000-0000-00004A000000}"/>
    <cellStyle name="Input cel 3 3 2 6 4 2" xfId="17670" xr:uid="{00000000-0005-0000-0000-00004A000000}"/>
    <cellStyle name="Input cel 3 3 2 6 5" xfId="5565" xr:uid="{00000000-0005-0000-0000-00004A000000}"/>
    <cellStyle name="Input cel 3 3 2 6 5 2" xfId="15952" xr:uid="{00000000-0005-0000-0000-00004A000000}"/>
    <cellStyle name="Input cel 3 3 2 6 6" xfId="15446" xr:uid="{00000000-0005-0000-0000-00004A000000}"/>
    <cellStyle name="Input cel 3 3 2 7" xfId="1191" xr:uid="{00000000-0005-0000-0000-00004A000000}"/>
    <cellStyle name="Input cel 3 3 2 7 2" xfId="2434" xr:uid="{00000000-0005-0000-0000-00004A000000}"/>
    <cellStyle name="Input cel 3 3 2 7 2 2" xfId="8004" xr:uid="{00000000-0005-0000-0000-00004A000000}"/>
    <cellStyle name="Input cel 3 3 2 7 2 2 2" xfId="18549" xr:uid="{00000000-0005-0000-0000-00004A000000}"/>
    <cellStyle name="Input cel 3 3 2 7 2 3" xfId="11601" xr:uid="{00000000-0005-0000-0000-00004A000000}"/>
    <cellStyle name="Input cel 3 3 2 7 3" xfId="3859" xr:uid="{00000000-0005-0000-0000-00004A000000}"/>
    <cellStyle name="Input cel 3 3 2 7 3 2" xfId="9409" xr:uid="{00000000-0005-0000-0000-00004A000000}"/>
    <cellStyle name="Input cel 3 3 2 7 3 2 2" xfId="19962" xr:uid="{00000000-0005-0000-0000-00004A000000}"/>
    <cellStyle name="Input cel 3 3 2 7 3 3" xfId="12224" xr:uid="{00000000-0005-0000-0000-00004A000000}"/>
    <cellStyle name="Input cel 3 3 2 7 4" xfId="6846" xr:uid="{00000000-0005-0000-0000-00004A000000}"/>
    <cellStyle name="Input cel 3 3 2 7 4 2" xfId="17391" xr:uid="{00000000-0005-0000-0000-00004A000000}"/>
    <cellStyle name="Input cel 3 3 2 7 5" xfId="5293" xr:uid="{00000000-0005-0000-0000-00004A000000}"/>
    <cellStyle name="Input cel 3 3 2 7 5 2" xfId="11809" xr:uid="{00000000-0005-0000-0000-00004A000000}"/>
    <cellStyle name="Input cel 3 3 2 7 6" xfId="10297" xr:uid="{00000000-0005-0000-0000-00004A000000}"/>
    <cellStyle name="Input cel 3 3 2 8" xfId="1393" xr:uid="{00000000-0005-0000-0000-00004A000000}"/>
    <cellStyle name="Input cel 3 3 2 8 2" xfId="2634" xr:uid="{00000000-0005-0000-0000-00004A000000}"/>
    <cellStyle name="Input cel 3 3 2 8 2 2" xfId="8204" xr:uid="{00000000-0005-0000-0000-00004A000000}"/>
    <cellStyle name="Input cel 3 3 2 8 2 2 2" xfId="18749" xr:uid="{00000000-0005-0000-0000-00004A000000}"/>
    <cellStyle name="Input cel 3 3 2 8 2 3" xfId="10640" xr:uid="{00000000-0005-0000-0000-00004A000000}"/>
    <cellStyle name="Input cel 3 3 2 8 3" xfId="4054" xr:uid="{00000000-0005-0000-0000-00004A000000}"/>
    <cellStyle name="Input cel 3 3 2 8 3 2" xfId="9587" xr:uid="{00000000-0005-0000-0000-00004A000000}"/>
    <cellStyle name="Input cel 3 3 2 8 3 2 2" xfId="20140" xr:uid="{00000000-0005-0000-0000-00004A000000}"/>
    <cellStyle name="Input cel 3 3 2 8 3 3" xfId="11298" xr:uid="{00000000-0005-0000-0000-00004A000000}"/>
    <cellStyle name="Input cel 3 3 2 8 4" xfId="7028" xr:uid="{00000000-0005-0000-0000-00004A000000}"/>
    <cellStyle name="Input cel 3 3 2 8 4 2" xfId="17573" xr:uid="{00000000-0005-0000-0000-00004A000000}"/>
    <cellStyle name="Input cel 3 3 2 8 5" xfId="5471" xr:uid="{00000000-0005-0000-0000-00004A000000}"/>
    <cellStyle name="Input cel 3 3 2 8 5 2" xfId="10652" xr:uid="{00000000-0005-0000-0000-00004A000000}"/>
    <cellStyle name="Input cel 3 3 2 8 6" xfId="13489" xr:uid="{00000000-0005-0000-0000-00004A000000}"/>
    <cellStyle name="Input cel 3 3 2 9" xfId="961" xr:uid="{00000000-0005-0000-0000-00004A000000}"/>
    <cellStyle name="Input cel 3 3 2 9 2" xfId="3629" xr:uid="{00000000-0005-0000-0000-00004A000000}"/>
    <cellStyle name="Input cel 3 3 2 9 2 2" xfId="9189" xr:uid="{00000000-0005-0000-0000-00004A000000}"/>
    <cellStyle name="Input cel 3 3 2 9 2 2 2" xfId="19737" xr:uid="{00000000-0005-0000-0000-00004A000000}"/>
    <cellStyle name="Input cel 3 3 2 9 2 3" xfId="14773" xr:uid="{00000000-0005-0000-0000-00004A000000}"/>
    <cellStyle name="Input cel 3 3 2 9 3" xfId="6621" xr:uid="{00000000-0005-0000-0000-00004A000000}"/>
    <cellStyle name="Input cel 3 3 2 9 3 2" xfId="17166" xr:uid="{00000000-0005-0000-0000-00004A000000}"/>
    <cellStyle name="Input cel 3 3 2 9 4" xfId="5073" xr:uid="{00000000-0005-0000-0000-00004A000000}"/>
    <cellStyle name="Input cel 3 3 2 9 4 2" xfId="10261" xr:uid="{00000000-0005-0000-0000-00004A000000}"/>
    <cellStyle name="Input cel 3 3 2 9 5" xfId="15818" xr:uid="{00000000-0005-0000-0000-00004A000000}"/>
    <cellStyle name="Input cel 3 3 3" xfId="352" xr:uid="{00000000-0005-0000-0000-00004A000000}"/>
    <cellStyle name="Input cel 3 3 3 2" xfId="1840" xr:uid="{00000000-0005-0000-0000-00004A000000}"/>
    <cellStyle name="Input cel 3 3 3 2 2" xfId="3079" xr:uid="{00000000-0005-0000-0000-00004A000000}"/>
    <cellStyle name="Input cel 3 3 3 2 2 2" xfId="4491" xr:uid="{00000000-0005-0000-0000-00004A000000}"/>
    <cellStyle name="Input cel 3 3 3 2 2 2 2" xfId="9994" xr:uid="{00000000-0005-0000-0000-00004A000000}"/>
    <cellStyle name="Input cel 3 3 3 2 2 2 2 2" xfId="20550" xr:uid="{00000000-0005-0000-0000-00004A000000}"/>
    <cellStyle name="Input cel 3 3 3 2 2 2 3" xfId="12061" xr:uid="{00000000-0005-0000-0000-00004A000000}"/>
    <cellStyle name="Input cel 3 3 3 2 2 3" xfId="8649" xr:uid="{00000000-0005-0000-0000-00004A000000}"/>
    <cellStyle name="Input cel 3 3 3 2 2 3 2" xfId="19194" xr:uid="{00000000-0005-0000-0000-00004A000000}"/>
    <cellStyle name="Input cel 3 3 3 2 2 4" xfId="5878" xr:uid="{00000000-0005-0000-0000-00004A000000}"/>
    <cellStyle name="Input cel 3 3 3 2 2 4 2" xfId="16401" xr:uid="{00000000-0005-0000-0000-00004A000000}"/>
    <cellStyle name="Input cel 3 3 3 2 2 5" xfId="11701" xr:uid="{00000000-0005-0000-0000-00004A000000}"/>
    <cellStyle name="Input cel 3 3 3 2 3" xfId="3528" xr:uid="{00000000-0005-0000-0000-00004A000000}"/>
    <cellStyle name="Input cel 3 3 3 2 3 2" xfId="9092" xr:uid="{00000000-0005-0000-0000-00004A000000}"/>
    <cellStyle name="Input cel 3 3 3 2 3 2 2" xfId="19638" xr:uid="{00000000-0005-0000-0000-00004A000000}"/>
    <cellStyle name="Input cel 3 3 3 2 3 3" xfId="16081" xr:uid="{00000000-0005-0000-0000-00004A000000}"/>
    <cellStyle name="Input cel 3 3 3 2 4" xfId="4975" xr:uid="{00000000-0005-0000-0000-00004A000000}"/>
    <cellStyle name="Input cel 3 3 3 2 4 2" xfId="13333" xr:uid="{00000000-0005-0000-0000-00004A000000}"/>
    <cellStyle name="Input cel 3 3 3 2 5" xfId="14056" xr:uid="{00000000-0005-0000-0000-00004A000000}"/>
    <cellStyle name="Input cel 3 3 3 3" xfId="1256" xr:uid="{00000000-0005-0000-0000-00004A000000}"/>
    <cellStyle name="Input cel 3 3 3 3 2" xfId="2498" xr:uid="{00000000-0005-0000-0000-00004A000000}"/>
    <cellStyle name="Input cel 3 3 3 3 2 2" xfId="8068" xr:uid="{00000000-0005-0000-0000-00004A000000}"/>
    <cellStyle name="Input cel 3 3 3 3 2 2 2" xfId="18613" xr:uid="{00000000-0005-0000-0000-00004A000000}"/>
    <cellStyle name="Input cel 3 3 3 3 2 3" xfId="13357" xr:uid="{00000000-0005-0000-0000-00004A000000}"/>
    <cellStyle name="Input cel 3 3 3 3 3" xfId="3921" xr:uid="{00000000-0005-0000-0000-00004A000000}"/>
    <cellStyle name="Input cel 3 3 3 3 3 2" xfId="9465" xr:uid="{00000000-0005-0000-0000-00004A000000}"/>
    <cellStyle name="Input cel 3 3 3 3 3 2 2" xfId="20018" xr:uid="{00000000-0005-0000-0000-00004A000000}"/>
    <cellStyle name="Input cel 3 3 3 3 3 3" xfId="13475" xr:uid="{00000000-0005-0000-0000-00004A000000}"/>
    <cellStyle name="Input cel 3 3 3 3 4" xfId="6904" xr:uid="{00000000-0005-0000-0000-00004A000000}"/>
    <cellStyle name="Input cel 3 3 3 3 4 2" xfId="17449" xr:uid="{00000000-0005-0000-0000-00004A000000}"/>
    <cellStyle name="Input cel 3 3 3 3 5" xfId="5349" xr:uid="{00000000-0005-0000-0000-00004A000000}"/>
    <cellStyle name="Input cel 3 3 3 3 5 2" xfId="13263" xr:uid="{00000000-0005-0000-0000-00004A000000}"/>
    <cellStyle name="Input cel 3 3 3 3 6" xfId="11748" xr:uid="{00000000-0005-0000-0000-00004A000000}"/>
    <cellStyle name="Input cel 3 3 3 4" xfId="859" xr:uid="{00000000-0005-0000-0000-00004A000000}"/>
    <cellStyle name="Input cel 3 3 3 4 2" xfId="3403" xr:uid="{00000000-0005-0000-0000-00004A000000}"/>
    <cellStyle name="Input cel 3 3 3 4 2 2" xfId="8970" xr:uid="{00000000-0005-0000-0000-00004A000000}"/>
    <cellStyle name="Input cel 3 3 3 4 2 2 2" xfId="19515" xr:uid="{00000000-0005-0000-0000-00004A000000}"/>
    <cellStyle name="Input cel 3 3 3 4 2 3" xfId="13015" xr:uid="{00000000-0005-0000-0000-00004A000000}"/>
    <cellStyle name="Input cel 3 3 3 4 3" xfId="6519" xr:uid="{00000000-0005-0000-0000-00004A000000}"/>
    <cellStyle name="Input cel 3 3 3 4 3 2" xfId="17064" xr:uid="{00000000-0005-0000-0000-00004A000000}"/>
    <cellStyle name="Input cel 3 3 3 4 4" xfId="4835" xr:uid="{00000000-0005-0000-0000-00004A000000}"/>
    <cellStyle name="Input cel 3 3 3 4 4 2" xfId="14972" xr:uid="{00000000-0005-0000-0000-00004A000000}"/>
    <cellStyle name="Input cel 3 3 3 4 5" xfId="11096" xr:uid="{00000000-0005-0000-0000-00004A000000}"/>
    <cellStyle name="Input cel 3 3 3 5" xfId="2103" xr:uid="{00000000-0005-0000-0000-00004A000000}"/>
    <cellStyle name="Input cel 3 3 3 5 2" xfId="7673" xr:uid="{00000000-0005-0000-0000-00004A000000}"/>
    <cellStyle name="Input cel 3 3 3 5 2 2" xfId="18218" xr:uid="{00000000-0005-0000-0000-00004A000000}"/>
    <cellStyle name="Input cel 3 3 3 5 3" xfId="14295" xr:uid="{00000000-0005-0000-0000-00004A000000}"/>
    <cellStyle name="Input cel 3 3 3 6" xfId="3442" xr:uid="{00000000-0005-0000-0000-00004A000000}"/>
    <cellStyle name="Input cel 3 3 3 6 2" xfId="9006" xr:uid="{00000000-0005-0000-0000-00004A000000}"/>
    <cellStyle name="Input cel 3 3 3 6 2 2" xfId="19552" xr:uid="{00000000-0005-0000-0000-00004A000000}"/>
    <cellStyle name="Input cel 3 3 3 6 3" xfId="15371" xr:uid="{00000000-0005-0000-0000-00004A000000}"/>
    <cellStyle name="Input cel 3 3 3 7" xfId="4882" xr:uid="{00000000-0005-0000-0000-00004A000000}"/>
    <cellStyle name="Input cel 3 3 3 7 2" xfId="11030" xr:uid="{00000000-0005-0000-0000-00004A000000}"/>
    <cellStyle name="Input cel 3 3 3 8" xfId="14869" xr:uid="{00000000-0005-0000-0000-00004A000000}"/>
    <cellStyle name="Input cel 3 3 3 8 2" xfId="11324" xr:uid="{00000000-0005-0000-0000-00004A000000}"/>
    <cellStyle name="Input cel 3 3 3 9" xfId="10284" xr:uid="{00000000-0005-0000-0000-00004A000000}"/>
    <cellStyle name="Input cel 3 3 4" xfId="1210" xr:uid="{00000000-0005-0000-0000-00004A000000}"/>
    <cellStyle name="Input cel 3 3 4 2" xfId="2452" xr:uid="{00000000-0005-0000-0000-00004A000000}"/>
    <cellStyle name="Input cel 3 3 4 2 2" xfId="3876" xr:uid="{00000000-0005-0000-0000-00004A000000}"/>
    <cellStyle name="Input cel 3 3 4 2 2 2" xfId="9426" xr:uid="{00000000-0005-0000-0000-00004A000000}"/>
    <cellStyle name="Input cel 3 3 4 2 2 2 2" xfId="19979" xr:uid="{00000000-0005-0000-0000-00004A000000}"/>
    <cellStyle name="Input cel 3 3 4 2 2 3" xfId="11920" xr:uid="{00000000-0005-0000-0000-00004A000000}"/>
    <cellStyle name="Input cel 3 3 4 2 3" xfId="8022" xr:uid="{00000000-0005-0000-0000-00004A000000}"/>
    <cellStyle name="Input cel 3 3 4 2 3 2" xfId="18567" xr:uid="{00000000-0005-0000-0000-00004A000000}"/>
    <cellStyle name="Input cel 3 3 4 2 4" xfId="5310" xr:uid="{00000000-0005-0000-0000-00004A000000}"/>
    <cellStyle name="Input cel 3 3 4 2 4 2" xfId="13782" xr:uid="{00000000-0005-0000-0000-00004A000000}"/>
    <cellStyle name="Input cel 3 3 4 2 5" xfId="16089" xr:uid="{00000000-0005-0000-0000-00004A000000}"/>
    <cellStyle name="Input cel 3 3 4 3" xfId="3373" xr:uid="{00000000-0005-0000-0000-00004A000000}"/>
    <cellStyle name="Input cel 3 3 4 3 2" xfId="8941" xr:uid="{00000000-0005-0000-0000-00004A000000}"/>
    <cellStyle name="Input cel 3 3 4 3 2 2" xfId="19485" xr:uid="{00000000-0005-0000-0000-00004A000000}"/>
    <cellStyle name="Input cel 3 3 4 3 3" xfId="10502" xr:uid="{00000000-0005-0000-0000-00004A000000}"/>
    <cellStyle name="Input cel 3 3 4 4" xfId="6864" xr:uid="{00000000-0005-0000-0000-00004A000000}"/>
    <cellStyle name="Input cel 3 3 4 4 2" xfId="17409" xr:uid="{00000000-0005-0000-0000-00004A000000}"/>
    <cellStyle name="Input cel 3 3 4 5" xfId="4806" xr:uid="{00000000-0005-0000-0000-00004A000000}"/>
    <cellStyle name="Input cel 3 3 4 5 2" xfId="12071" xr:uid="{00000000-0005-0000-0000-00004A000000}"/>
    <cellStyle name="Input cel 3 3 4 6" xfId="12362" xr:uid="{00000000-0005-0000-0000-00004A000000}"/>
    <cellStyle name="Input cel 3 3 5" xfId="1498" xr:uid="{00000000-0005-0000-0000-00004A000000}"/>
    <cellStyle name="Input cel 3 3 5 2" xfId="2738" xr:uid="{00000000-0005-0000-0000-00004A000000}"/>
    <cellStyle name="Input cel 3 3 5 2 2" xfId="8308" xr:uid="{00000000-0005-0000-0000-00004A000000}"/>
    <cellStyle name="Input cel 3 3 5 2 2 2" xfId="18853" xr:uid="{00000000-0005-0000-0000-00004A000000}"/>
    <cellStyle name="Input cel 3 3 5 2 3" xfId="11468" xr:uid="{00000000-0005-0000-0000-00004A000000}"/>
    <cellStyle name="Input cel 3 3 5 3" xfId="3346" xr:uid="{00000000-0005-0000-0000-00004A000000}"/>
    <cellStyle name="Input cel 3 3 5 3 2" xfId="8915" xr:uid="{00000000-0005-0000-0000-00004A000000}"/>
    <cellStyle name="Input cel 3 3 5 3 2 2" xfId="19460" xr:uid="{00000000-0005-0000-0000-00004A000000}"/>
    <cellStyle name="Input cel 3 3 5 3 3" xfId="11206" xr:uid="{00000000-0005-0000-0000-00004A000000}"/>
    <cellStyle name="Input cel 3 3 5 4" xfId="7121" xr:uid="{00000000-0005-0000-0000-00004A000000}"/>
    <cellStyle name="Input cel 3 3 5 4 2" xfId="17666" xr:uid="{00000000-0005-0000-0000-00004A000000}"/>
    <cellStyle name="Input cel 3 3 5 5" xfId="4780" xr:uid="{00000000-0005-0000-0000-00004A000000}"/>
    <cellStyle name="Input cel 3 3 5 5 2" xfId="11979" xr:uid="{00000000-0005-0000-0000-00004A000000}"/>
    <cellStyle name="Input cel 3 3 5 6" xfId="12510" xr:uid="{00000000-0005-0000-0000-00004A000000}"/>
    <cellStyle name="Input cel 3 3 6" xfId="1251" xr:uid="{00000000-0005-0000-0000-00004A000000}"/>
    <cellStyle name="Input cel 3 3 6 2" xfId="2493" xr:uid="{00000000-0005-0000-0000-00004A000000}"/>
    <cellStyle name="Input cel 3 3 6 2 2" xfId="8063" xr:uid="{00000000-0005-0000-0000-00004A000000}"/>
    <cellStyle name="Input cel 3 3 6 2 2 2" xfId="18608" xr:uid="{00000000-0005-0000-0000-00004A000000}"/>
    <cellStyle name="Input cel 3 3 6 2 3" xfId="14138" xr:uid="{00000000-0005-0000-0000-00004A000000}"/>
    <cellStyle name="Input cel 3 3 6 3" xfId="3916" xr:uid="{00000000-0005-0000-0000-00004A000000}"/>
    <cellStyle name="Input cel 3 3 6 3 2" xfId="9460" xr:uid="{00000000-0005-0000-0000-00004A000000}"/>
    <cellStyle name="Input cel 3 3 6 3 2 2" xfId="20013" xr:uid="{00000000-0005-0000-0000-00004A000000}"/>
    <cellStyle name="Input cel 3 3 6 3 3" xfId="15685" xr:uid="{00000000-0005-0000-0000-00004A000000}"/>
    <cellStyle name="Input cel 3 3 6 4" xfId="6899" xr:uid="{00000000-0005-0000-0000-00004A000000}"/>
    <cellStyle name="Input cel 3 3 6 4 2" xfId="17444" xr:uid="{00000000-0005-0000-0000-00004A000000}"/>
    <cellStyle name="Input cel 3 3 6 5" xfId="5344" xr:uid="{00000000-0005-0000-0000-00004A000000}"/>
    <cellStyle name="Input cel 3 3 6 5 2" xfId="11254" xr:uid="{00000000-0005-0000-0000-00004A000000}"/>
    <cellStyle name="Input cel 3 3 6 6" xfId="15437" xr:uid="{00000000-0005-0000-0000-00004A000000}"/>
    <cellStyle name="Input cel 3 3 7" xfId="865" xr:uid="{00000000-0005-0000-0000-00004A000000}"/>
    <cellStyle name="Input cel 3 3 7 2" xfId="6525" xr:uid="{00000000-0005-0000-0000-00004A000000}"/>
    <cellStyle name="Input cel 3 3 7 2 2" xfId="17070" xr:uid="{00000000-0005-0000-0000-00004A000000}"/>
    <cellStyle name="Input cel 3 3 7 3" xfId="14483" xr:uid="{00000000-0005-0000-0000-00004A000000}"/>
    <cellStyle name="Input cel 3 3 8" xfId="2109" xr:uid="{00000000-0005-0000-0000-00004A000000}"/>
    <cellStyle name="Input cel 3 3 8 2" xfId="7679" xr:uid="{00000000-0005-0000-0000-00004A000000}"/>
    <cellStyle name="Input cel 3 3 8 2 2" xfId="18224" xr:uid="{00000000-0005-0000-0000-00004A000000}"/>
    <cellStyle name="Input cel 3 3 8 3" xfId="12740" xr:uid="{00000000-0005-0000-0000-00004A000000}"/>
    <cellStyle name="Input cel 3 3 9" xfId="397" xr:uid="{00000000-0005-0000-0000-00004A000000}"/>
    <cellStyle name="Input cel 3 3 9 2" xfId="14955" xr:uid="{00000000-0005-0000-0000-00004A000000}"/>
    <cellStyle name="Input cel 3 3 9 2 2" xfId="16691" xr:uid="{00000000-0005-0000-0000-00004A000000}"/>
    <cellStyle name="Input cel 3 3 9 3" xfId="10522" xr:uid="{00000000-0005-0000-0000-00004A000000}"/>
    <cellStyle name="Input cel 3 3 9 4" xfId="10360" xr:uid="{00000000-0005-0000-0000-00004A000000}"/>
    <cellStyle name="Input cel 3 4" xfId="286" xr:uid="{00000000-0005-0000-0000-00001B000000}"/>
    <cellStyle name="Input cel 3 4 2" xfId="14933" xr:uid="{00000000-0005-0000-0000-00001B000000}"/>
    <cellStyle name="Input cel 3 4 3" xfId="16661" xr:uid="{00000000-0005-0000-0000-00001B000000}"/>
    <cellStyle name="Input cel 3 5" xfId="6117" xr:uid="{00000000-0005-0000-0000-00001B000000}"/>
    <cellStyle name="Input cel 3 5 2" xfId="14911" xr:uid="{00000000-0005-0000-0000-00001B000000}"/>
    <cellStyle name="Input cel 3 5 3" xfId="16639" xr:uid="{00000000-0005-0000-0000-00001B000000}"/>
    <cellStyle name="Input cel 3 6" xfId="14821" xr:uid="{00000000-0005-0000-0000-00001B000000}"/>
    <cellStyle name="Input cel 3 6 2" xfId="13117" xr:uid="{00000000-0005-0000-0000-00001B000000}"/>
    <cellStyle name="Input cel 4" xfId="269" xr:uid="{00000000-0005-0000-0000-00004C000000}"/>
    <cellStyle name="Input cel 4 10" xfId="584" xr:uid="{00000000-0005-0000-0000-00004C000000}"/>
    <cellStyle name="Input cel 4 10 2" xfId="6282" xr:uid="{00000000-0005-0000-0000-00004C000000}"/>
    <cellStyle name="Input cel 4 10 2 2" xfId="16827" xr:uid="{00000000-0005-0000-0000-00004C000000}"/>
    <cellStyle name="Input cel 4 10 3" xfId="13742" xr:uid="{00000000-0005-0000-0000-00004C000000}"/>
    <cellStyle name="Input cel 4 11" xfId="401" xr:uid="{00000000-0005-0000-0000-00004C000000}"/>
    <cellStyle name="Input cel 4 11 2" xfId="6150" xr:uid="{00000000-0005-0000-0000-00004C000000}"/>
    <cellStyle name="Input cel 4 11 2 2" xfId="16694" xr:uid="{00000000-0005-0000-0000-00004C000000}"/>
    <cellStyle name="Input cel 4 11 3" xfId="15827" xr:uid="{00000000-0005-0000-0000-00004C000000}"/>
    <cellStyle name="Input cel 4 12" xfId="4748" xr:uid="{00000000-0005-0000-0000-00004C000000}"/>
    <cellStyle name="Input cel 4 12 2" xfId="12443" xr:uid="{00000000-0005-0000-0000-00004C000000}"/>
    <cellStyle name="Input cel 4 13" xfId="10610" xr:uid="{00000000-0005-0000-0000-00004C000000}"/>
    <cellStyle name="Input cel 4 2" xfId="320" xr:uid="{00000000-0005-0000-0000-00004C000000}"/>
    <cellStyle name="Input cel 4 2 10" xfId="491" xr:uid="{00000000-0005-0000-0000-00004C000000}"/>
    <cellStyle name="Input cel 4 2 10 2" xfId="6229" xr:uid="{00000000-0005-0000-0000-00004C000000}"/>
    <cellStyle name="Input cel 4 2 10 2 2" xfId="16775" xr:uid="{00000000-0005-0000-0000-00004C000000}"/>
    <cellStyle name="Input cel 4 2 10 3" xfId="11629" xr:uid="{00000000-0005-0000-0000-00004C000000}"/>
    <cellStyle name="Input cel 4 2 11" xfId="3428" xr:uid="{00000000-0005-0000-0000-00004C000000}"/>
    <cellStyle name="Input cel 4 2 11 2" xfId="8993" xr:uid="{00000000-0005-0000-0000-00004C000000}"/>
    <cellStyle name="Input cel 4 2 11 2 2" xfId="19539" xr:uid="{00000000-0005-0000-0000-00004C000000}"/>
    <cellStyle name="Input cel 4 2 12" xfId="4863" xr:uid="{00000000-0005-0000-0000-00004C000000}"/>
    <cellStyle name="Input cel 4 2 12 2" xfId="10799" xr:uid="{00000000-0005-0000-0000-00004C000000}"/>
    <cellStyle name="Input cel 4 2 13" xfId="12987" xr:uid="{00000000-0005-0000-0000-00004C000000}"/>
    <cellStyle name="Input cel 4 2 2" xfId="545" xr:uid="{00000000-0005-0000-0000-00004C000000}"/>
    <cellStyle name="Input cel 4 2 2 10" xfId="13974" xr:uid="{00000000-0005-0000-0000-00004C000000}"/>
    <cellStyle name="Input cel 4 2 2 2" xfId="642" xr:uid="{00000000-0005-0000-0000-00004C000000}"/>
    <cellStyle name="Input cel 4 2 2 2 2" xfId="1883" xr:uid="{00000000-0005-0000-0000-00004C000000}"/>
    <cellStyle name="Input cel 4 2 2 2 2 2" xfId="3122" xr:uid="{00000000-0005-0000-0000-00004C000000}"/>
    <cellStyle name="Input cel 4 2 2 2 2 2 2" xfId="8692" xr:uid="{00000000-0005-0000-0000-00004C000000}"/>
    <cellStyle name="Input cel 4 2 2 2 2 2 2 2" xfId="19237" xr:uid="{00000000-0005-0000-0000-00004C000000}"/>
    <cellStyle name="Input cel 4 2 2 2 2 2 3" xfId="11925" xr:uid="{00000000-0005-0000-0000-00004C000000}"/>
    <cellStyle name="Input cel 4 2 2 2 2 3" xfId="4534" xr:uid="{00000000-0005-0000-0000-00004C000000}"/>
    <cellStyle name="Input cel 4 2 2 2 2 3 2" xfId="10036" xr:uid="{00000000-0005-0000-0000-00004C000000}"/>
    <cellStyle name="Input cel 4 2 2 2 2 3 2 2" xfId="20591" xr:uid="{00000000-0005-0000-0000-00004C000000}"/>
    <cellStyle name="Input cel 4 2 2 2 2 3 3" xfId="11865" xr:uid="{00000000-0005-0000-0000-00004C000000}"/>
    <cellStyle name="Input cel 4 2 2 2 2 4" xfId="7463" xr:uid="{00000000-0005-0000-0000-00004C000000}"/>
    <cellStyle name="Input cel 4 2 2 2 2 4 2" xfId="18008" xr:uid="{00000000-0005-0000-0000-00004C000000}"/>
    <cellStyle name="Input cel 4 2 2 2 2 5" xfId="5920" xr:uid="{00000000-0005-0000-0000-00004C000000}"/>
    <cellStyle name="Input cel 4 2 2 2 2 5 2" xfId="16442" xr:uid="{00000000-0005-0000-0000-00004C000000}"/>
    <cellStyle name="Input cel 4 2 2 2 2 6" xfId="14016" xr:uid="{00000000-0005-0000-0000-00004C000000}"/>
    <cellStyle name="Input cel 4 2 2 2 3" xfId="1564" xr:uid="{00000000-0005-0000-0000-00004C000000}"/>
    <cellStyle name="Input cel 4 2 2 2 3 2" xfId="7174" xr:uid="{00000000-0005-0000-0000-00004C000000}"/>
    <cellStyle name="Input cel 4 2 2 2 3 2 2" xfId="17719" xr:uid="{00000000-0005-0000-0000-00004C000000}"/>
    <cellStyle name="Input cel 4 2 2 2 3 3" xfId="14529" xr:uid="{00000000-0005-0000-0000-00004C000000}"/>
    <cellStyle name="Input cel 4 2 2 2 4" xfId="2804" xr:uid="{00000000-0005-0000-0000-00004C000000}"/>
    <cellStyle name="Input cel 4 2 2 2 4 2" xfId="8374" xr:uid="{00000000-0005-0000-0000-00004C000000}"/>
    <cellStyle name="Input cel 4 2 2 2 4 2 2" xfId="18919" xr:uid="{00000000-0005-0000-0000-00004C000000}"/>
    <cellStyle name="Input cel 4 2 2 2 4 3" xfId="15744" xr:uid="{00000000-0005-0000-0000-00004C000000}"/>
    <cellStyle name="Input cel 4 2 2 2 5" xfId="4218" xr:uid="{00000000-0005-0000-0000-00004C000000}"/>
    <cellStyle name="Input cel 4 2 2 2 5 2" xfId="9739" xr:uid="{00000000-0005-0000-0000-00004C000000}"/>
    <cellStyle name="Input cel 4 2 2 2 5 2 2" xfId="20293" xr:uid="{00000000-0005-0000-0000-00004C000000}"/>
    <cellStyle name="Input cel 4 2 2 2 5 3" xfId="14241" xr:uid="{00000000-0005-0000-0000-00004C000000}"/>
    <cellStyle name="Input cel 4 2 2 2 6" xfId="6337" xr:uid="{00000000-0005-0000-0000-00004C000000}"/>
    <cellStyle name="Input cel 4 2 2 2 6 2" xfId="15046" xr:uid="{00000000-0005-0000-0000-00004C000000}"/>
    <cellStyle name="Input cel 4 2 2 2 6 2 2" xfId="16882" xr:uid="{00000000-0005-0000-0000-00004C000000}"/>
    <cellStyle name="Input cel 4 2 2 2 6 3" xfId="11919" xr:uid="{00000000-0005-0000-0000-00004C000000}"/>
    <cellStyle name="Input cel 4 2 2 2 7" xfId="5623" xr:uid="{00000000-0005-0000-0000-00004C000000}"/>
    <cellStyle name="Input cel 4 2 2 2 7 2" xfId="11473" xr:uid="{00000000-0005-0000-0000-00004C000000}"/>
    <cellStyle name="Input cel 4 2 2 2 8" xfId="12470" xr:uid="{00000000-0005-0000-0000-00004C000000}"/>
    <cellStyle name="Input cel 4 2 2 3" xfId="1481" xr:uid="{00000000-0005-0000-0000-00004C000000}"/>
    <cellStyle name="Input cel 4 2 2 3 2" xfId="2721" xr:uid="{00000000-0005-0000-0000-00004C000000}"/>
    <cellStyle name="Input cel 4 2 2 3 2 2" xfId="8291" xr:uid="{00000000-0005-0000-0000-00004C000000}"/>
    <cellStyle name="Input cel 4 2 2 3 2 2 2" xfId="18836" xr:uid="{00000000-0005-0000-0000-00004C000000}"/>
    <cellStyle name="Input cel 4 2 2 3 2 3" xfId="13911" xr:uid="{00000000-0005-0000-0000-00004C000000}"/>
    <cellStyle name="Input cel 4 2 2 3 3" xfId="4137" xr:uid="{00000000-0005-0000-0000-00004C000000}"/>
    <cellStyle name="Input cel 4 2 2 3 3 2" xfId="9664" xr:uid="{00000000-0005-0000-0000-00004C000000}"/>
    <cellStyle name="Input cel 4 2 2 3 3 2 2" xfId="20218" xr:uid="{00000000-0005-0000-0000-00004C000000}"/>
    <cellStyle name="Input cel 4 2 2 3 3 3" xfId="10434" xr:uid="{00000000-0005-0000-0000-00004C000000}"/>
    <cellStyle name="Input cel 4 2 2 3 4" xfId="7106" xr:uid="{00000000-0005-0000-0000-00004C000000}"/>
    <cellStyle name="Input cel 4 2 2 3 4 2" xfId="17651" xr:uid="{00000000-0005-0000-0000-00004C000000}"/>
    <cellStyle name="Input cel 4 2 2 3 5" xfId="5548" xr:uid="{00000000-0005-0000-0000-00004C000000}"/>
    <cellStyle name="Input cel 4 2 2 3 5 2" xfId="12363" xr:uid="{00000000-0005-0000-0000-00004C000000}"/>
    <cellStyle name="Input cel 4 2 2 3 6" xfId="14565" xr:uid="{00000000-0005-0000-0000-00004C000000}"/>
    <cellStyle name="Input cel 4 2 2 4" xfId="1797" xr:uid="{00000000-0005-0000-0000-00004C000000}"/>
    <cellStyle name="Input cel 4 2 2 4 2" xfId="3036" xr:uid="{00000000-0005-0000-0000-00004C000000}"/>
    <cellStyle name="Input cel 4 2 2 4 2 2" xfId="8606" xr:uid="{00000000-0005-0000-0000-00004C000000}"/>
    <cellStyle name="Input cel 4 2 2 4 2 2 2" xfId="19151" xr:uid="{00000000-0005-0000-0000-00004C000000}"/>
    <cellStyle name="Input cel 4 2 2 4 2 3" xfId="14677" xr:uid="{00000000-0005-0000-0000-00004C000000}"/>
    <cellStyle name="Input cel 4 2 2 4 3" xfId="4448" xr:uid="{00000000-0005-0000-0000-00004C000000}"/>
    <cellStyle name="Input cel 4 2 2 4 3 2" xfId="9956" xr:uid="{00000000-0005-0000-0000-00004C000000}"/>
    <cellStyle name="Input cel 4 2 2 4 3 2 2" xfId="20512" xr:uid="{00000000-0005-0000-0000-00004C000000}"/>
    <cellStyle name="Input cel 4 2 2 4 3 3" xfId="13768" xr:uid="{00000000-0005-0000-0000-00004C000000}"/>
    <cellStyle name="Input cel 4 2 2 4 4" xfId="7397" xr:uid="{00000000-0005-0000-0000-00004C000000}"/>
    <cellStyle name="Input cel 4 2 2 4 4 2" xfId="17942" xr:uid="{00000000-0005-0000-0000-00004C000000}"/>
    <cellStyle name="Input cel 4 2 2 4 5" xfId="5840" xr:uid="{00000000-0005-0000-0000-00004C000000}"/>
    <cellStyle name="Input cel 4 2 2 4 5 2" xfId="16363" xr:uid="{00000000-0005-0000-0000-00004C000000}"/>
    <cellStyle name="Input cel 4 2 2 4 6" xfId="12978" xr:uid="{00000000-0005-0000-0000-00004C000000}"/>
    <cellStyle name="Input cel 4 2 2 5" xfId="1303" xr:uid="{00000000-0005-0000-0000-00004C000000}"/>
    <cellStyle name="Input cel 4 2 2 5 2" xfId="2544" xr:uid="{00000000-0005-0000-0000-00004C000000}"/>
    <cellStyle name="Input cel 4 2 2 5 2 2" xfId="8114" xr:uid="{00000000-0005-0000-0000-00004C000000}"/>
    <cellStyle name="Input cel 4 2 2 5 2 2 2" xfId="18659" xr:uid="{00000000-0005-0000-0000-00004C000000}"/>
    <cellStyle name="Input cel 4 2 2 5 2 3" xfId="15718" xr:uid="{00000000-0005-0000-0000-00004C000000}"/>
    <cellStyle name="Input cel 4 2 2 5 3" xfId="3964" xr:uid="{00000000-0005-0000-0000-00004C000000}"/>
    <cellStyle name="Input cel 4 2 2 5 3 2" xfId="9504" xr:uid="{00000000-0005-0000-0000-00004C000000}"/>
    <cellStyle name="Input cel 4 2 2 5 3 2 2" xfId="20057" xr:uid="{00000000-0005-0000-0000-00004C000000}"/>
    <cellStyle name="Input cel 4 2 2 5 3 3" xfId="11543" xr:uid="{00000000-0005-0000-0000-00004C000000}"/>
    <cellStyle name="Input cel 4 2 2 5 4" xfId="6946" xr:uid="{00000000-0005-0000-0000-00004C000000}"/>
    <cellStyle name="Input cel 4 2 2 5 4 2" xfId="17491" xr:uid="{00000000-0005-0000-0000-00004C000000}"/>
    <cellStyle name="Input cel 4 2 2 5 5" xfId="5388" xr:uid="{00000000-0005-0000-0000-00004C000000}"/>
    <cellStyle name="Input cel 4 2 2 5 5 2" xfId="14092" xr:uid="{00000000-0005-0000-0000-00004C000000}"/>
    <cellStyle name="Input cel 4 2 2 5 6" xfId="13278" xr:uid="{00000000-0005-0000-0000-00004C000000}"/>
    <cellStyle name="Input cel 4 2 2 6" xfId="943" xr:uid="{00000000-0005-0000-0000-00004C000000}"/>
    <cellStyle name="Input cel 4 2 2 6 2" xfId="3611" xr:uid="{00000000-0005-0000-0000-00004C000000}"/>
    <cellStyle name="Input cel 4 2 2 6 2 2" xfId="9172" xr:uid="{00000000-0005-0000-0000-00004C000000}"/>
    <cellStyle name="Input cel 4 2 2 6 2 2 2" xfId="19719" xr:uid="{00000000-0005-0000-0000-00004C000000}"/>
    <cellStyle name="Input cel 4 2 2 6 2 3" xfId="15601" xr:uid="{00000000-0005-0000-0000-00004C000000}"/>
    <cellStyle name="Input cel 4 2 2 6 3" xfId="6603" xr:uid="{00000000-0005-0000-0000-00004C000000}"/>
    <cellStyle name="Input cel 4 2 2 6 3 2" xfId="17148" xr:uid="{00000000-0005-0000-0000-00004C000000}"/>
    <cellStyle name="Input cel 4 2 2 6 4" xfId="5056" xr:uid="{00000000-0005-0000-0000-00004C000000}"/>
    <cellStyle name="Input cel 4 2 2 6 4 2" xfId="11877" xr:uid="{00000000-0005-0000-0000-00004C000000}"/>
    <cellStyle name="Input cel 4 2 2 6 5" xfId="15454" xr:uid="{00000000-0005-0000-0000-00004C000000}"/>
    <cellStyle name="Input cel 4 2 2 7" xfId="2186" xr:uid="{00000000-0005-0000-0000-00004C000000}"/>
    <cellStyle name="Input cel 4 2 2 7 2" xfId="7756" xr:uid="{00000000-0005-0000-0000-00004C000000}"/>
    <cellStyle name="Input cel 4 2 2 7 2 2" xfId="18301" xr:uid="{00000000-0005-0000-0000-00004C000000}"/>
    <cellStyle name="Input cel 4 2 2 7 3" xfId="14313" xr:uid="{00000000-0005-0000-0000-00004C000000}"/>
    <cellStyle name="Input cel 4 2 2 8" xfId="3507" xr:uid="{00000000-0005-0000-0000-00004C000000}"/>
    <cellStyle name="Input cel 4 2 2 8 2" xfId="9071" xr:uid="{00000000-0005-0000-0000-00004C000000}"/>
    <cellStyle name="Input cel 4 2 2 8 2 2" xfId="19617" xr:uid="{00000000-0005-0000-0000-00004C000000}"/>
    <cellStyle name="Input cel 4 2 2 8 3" xfId="14161" xr:uid="{00000000-0005-0000-0000-00004C000000}"/>
    <cellStyle name="Input cel 4 2 2 9" xfId="4954" xr:uid="{00000000-0005-0000-0000-00004C000000}"/>
    <cellStyle name="Input cel 4 2 2 9 2" xfId="12190" xr:uid="{00000000-0005-0000-0000-00004C000000}"/>
    <cellStyle name="Input cel 4 2 3" xfId="691" xr:uid="{00000000-0005-0000-0000-00004C000000}"/>
    <cellStyle name="Input cel 4 2 3 2" xfId="1917" xr:uid="{00000000-0005-0000-0000-00004C000000}"/>
    <cellStyle name="Input cel 4 2 3 2 2" xfId="3156" xr:uid="{00000000-0005-0000-0000-00004C000000}"/>
    <cellStyle name="Input cel 4 2 3 2 2 2" xfId="8726" xr:uid="{00000000-0005-0000-0000-00004C000000}"/>
    <cellStyle name="Input cel 4 2 3 2 2 2 2" xfId="19271" xr:uid="{00000000-0005-0000-0000-00004C000000}"/>
    <cellStyle name="Input cel 4 2 3 2 2 3" xfId="12979" xr:uid="{00000000-0005-0000-0000-00004C000000}"/>
    <cellStyle name="Input cel 4 2 3 2 3" xfId="4568" xr:uid="{00000000-0005-0000-0000-00004C000000}"/>
    <cellStyle name="Input cel 4 2 3 2 3 2" xfId="10068" xr:uid="{00000000-0005-0000-0000-00004C000000}"/>
    <cellStyle name="Input cel 4 2 3 2 3 2 2" xfId="20623" xr:uid="{00000000-0005-0000-0000-00004C000000}"/>
    <cellStyle name="Input cel 4 2 3 2 3 3" xfId="15398" xr:uid="{00000000-0005-0000-0000-00004C000000}"/>
    <cellStyle name="Input cel 4 2 3 2 4" xfId="7495" xr:uid="{00000000-0005-0000-0000-00004C000000}"/>
    <cellStyle name="Input cel 4 2 3 2 4 2" xfId="18040" xr:uid="{00000000-0005-0000-0000-00004C000000}"/>
    <cellStyle name="Input cel 4 2 3 2 5" xfId="5952" xr:uid="{00000000-0005-0000-0000-00004C000000}"/>
    <cellStyle name="Input cel 4 2 3 2 5 2" xfId="16474" xr:uid="{00000000-0005-0000-0000-00004C000000}"/>
    <cellStyle name="Input cel 4 2 3 2 6" xfId="10561" xr:uid="{00000000-0005-0000-0000-00004C000000}"/>
    <cellStyle name="Input cel 4 2 3 3" xfId="1365" xr:uid="{00000000-0005-0000-0000-00004C000000}"/>
    <cellStyle name="Input cel 4 2 3 3 2" xfId="2606" xr:uid="{00000000-0005-0000-0000-00004C000000}"/>
    <cellStyle name="Input cel 4 2 3 3 2 2" xfId="8176" xr:uid="{00000000-0005-0000-0000-00004C000000}"/>
    <cellStyle name="Input cel 4 2 3 3 2 2 2" xfId="18721" xr:uid="{00000000-0005-0000-0000-00004C000000}"/>
    <cellStyle name="Input cel 4 2 3 3 2 3" xfId="12468" xr:uid="{00000000-0005-0000-0000-00004C000000}"/>
    <cellStyle name="Input cel 4 2 3 3 3" xfId="4026" xr:uid="{00000000-0005-0000-0000-00004C000000}"/>
    <cellStyle name="Input cel 4 2 3 3 3 2" xfId="9561" xr:uid="{00000000-0005-0000-0000-00004C000000}"/>
    <cellStyle name="Input cel 4 2 3 3 3 2 2" xfId="20114" xr:uid="{00000000-0005-0000-0000-00004C000000}"/>
    <cellStyle name="Input cel 4 2 3 3 3 3" xfId="10631" xr:uid="{00000000-0005-0000-0000-00004C000000}"/>
    <cellStyle name="Input cel 4 2 3 3 4" xfId="7002" xr:uid="{00000000-0005-0000-0000-00004C000000}"/>
    <cellStyle name="Input cel 4 2 3 3 4 2" xfId="17547" xr:uid="{00000000-0005-0000-0000-00004C000000}"/>
    <cellStyle name="Input cel 4 2 3 3 5" xfId="5445" xr:uid="{00000000-0005-0000-0000-00004C000000}"/>
    <cellStyle name="Input cel 4 2 3 3 5 2" xfId="15650" xr:uid="{00000000-0005-0000-0000-00004C000000}"/>
    <cellStyle name="Input cel 4 2 3 3 6" xfId="11526" xr:uid="{00000000-0005-0000-0000-00004C000000}"/>
    <cellStyle name="Input cel 4 2 3 4" xfId="991" xr:uid="{00000000-0005-0000-0000-00004C000000}"/>
    <cellStyle name="Input cel 4 2 3 4 2" xfId="6651" xr:uid="{00000000-0005-0000-0000-00004C000000}"/>
    <cellStyle name="Input cel 4 2 3 4 2 2" xfId="17196" xr:uid="{00000000-0005-0000-0000-00004C000000}"/>
    <cellStyle name="Input cel 4 2 3 4 3" xfId="13942" xr:uid="{00000000-0005-0000-0000-00004C000000}"/>
    <cellStyle name="Input cel 4 2 3 5" xfId="2234" xr:uid="{00000000-0005-0000-0000-00004C000000}"/>
    <cellStyle name="Input cel 4 2 3 5 2" xfId="7804" xr:uid="{00000000-0005-0000-0000-00004C000000}"/>
    <cellStyle name="Input cel 4 2 3 5 2 2" xfId="18349" xr:uid="{00000000-0005-0000-0000-00004C000000}"/>
    <cellStyle name="Input cel 4 2 3 5 3" xfId="12544" xr:uid="{00000000-0005-0000-0000-00004C000000}"/>
    <cellStyle name="Input cel 4 2 3 6" xfId="3659" xr:uid="{00000000-0005-0000-0000-00004C000000}"/>
    <cellStyle name="Input cel 4 2 3 6 2" xfId="9219" xr:uid="{00000000-0005-0000-0000-00004C000000}"/>
    <cellStyle name="Input cel 4 2 3 6 2 2" xfId="19767" xr:uid="{00000000-0005-0000-0000-00004C000000}"/>
    <cellStyle name="Input cel 4 2 3 6 3" xfId="15959" xr:uid="{00000000-0005-0000-0000-00004C000000}"/>
    <cellStyle name="Input cel 4 2 3 7" xfId="6385" xr:uid="{00000000-0005-0000-0000-00004C000000}"/>
    <cellStyle name="Input cel 4 2 3 7 2" xfId="15093" xr:uid="{00000000-0005-0000-0000-00004C000000}"/>
    <cellStyle name="Input cel 4 2 3 7 2 2" xfId="16930" xr:uid="{00000000-0005-0000-0000-00004C000000}"/>
    <cellStyle name="Input cel 4 2 3 7 3" xfId="10990" xr:uid="{00000000-0005-0000-0000-00004C000000}"/>
    <cellStyle name="Input cel 4 2 3 8" xfId="5103" xr:uid="{00000000-0005-0000-0000-00004C000000}"/>
    <cellStyle name="Input cel 4 2 3 8 2" xfId="12244" xr:uid="{00000000-0005-0000-0000-00004C000000}"/>
    <cellStyle name="Input cel 4 2 3 9" xfId="11844" xr:uid="{00000000-0005-0000-0000-00004C000000}"/>
    <cellStyle name="Input cel 4 2 4" xfId="755" xr:uid="{00000000-0005-0000-0000-00004C000000}"/>
    <cellStyle name="Input cel 4 2 4 2" xfId="1981" xr:uid="{00000000-0005-0000-0000-00004C000000}"/>
    <cellStyle name="Input cel 4 2 4 2 2" xfId="3220" xr:uid="{00000000-0005-0000-0000-00004C000000}"/>
    <cellStyle name="Input cel 4 2 4 2 2 2" xfId="8790" xr:uid="{00000000-0005-0000-0000-00004C000000}"/>
    <cellStyle name="Input cel 4 2 4 2 2 2 2" xfId="19335" xr:uid="{00000000-0005-0000-0000-00004C000000}"/>
    <cellStyle name="Input cel 4 2 4 2 2 3" xfId="13869" xr:uid="{00000000-0005-0000-0000-00004C000000}"/>
    <cellStyle name="Input cel 4 2 4 2 3" xfId="4632" xr:uid="{00000000-0005-0000-0000-00004C000000}"/>
    <cellStyle name="Input cel 4 2 4 2 3 2" xfId="10128" xr:uid="{00000000-0005-0000-0000-00004C000000}"/>
    <cellStyle name="Input cel 4 2 4 2 3 2 2" xfId="20683" xr:uid="{00000000-0005-0000-0000-00004C000000}"/>
    <cellStyle name="Input cel 4 2 4 2 3 3" xfId="15581" xr:uid="{00000000-0005-0000-0000-00004C000000}"/>
    <cellStyle name="Input cel 4 2 4 2 4" xfId="7555" xr:uid="{00000000-0005-0000-0000-00004C000000}"/>
    <cellStyle name="Input cel 4 2 4 2 4 2" xfId="18100" xr:uid="{00000000-0005-0000-0000-00004C000000}"/>
    <cellStyle name="Input cel 4 2 4 2 5" xfId="6012" xr:uid="{00000000-0005-0000-0000-00004C000000}"/>
    <cellStyle name="Input cel 4 2 4 2 5 2" xfId="16534" xr:uid="{00000000-0005-0000-0000-00004C000000}"/>
    <cellStyle name="Input cel 4 2 4 2 6" xfId="14484" xr:uid="{00000000-0005-0000-0000-00004C000000}"/>
    <cellStyle name="Input cel 4 2 4 3" xfId="1663" xr:uid="{00000000-0005-0000-0000-00004C000000}"/>
    <cellStyle name="Input cel 4 2 4 3 2" xfId="2903" xr:uid="{00000000-0005-0000-0000-00004C000000}"/>
    <cellStyle name="Input cel 4 2 4 3 2 2" xfId="8473" xr:uid="{00000000-0005-0000-0000-00004C000000}"/>
    <cellStyle name="Input cel 4 2 4 3 2 2 2" xfId="19018" xr:uid="{00000000-0005-0000-0000-00004C000000}"/>
    <cellStyle name="Input cel 4 2 4 3 2 3" xfId="11774" xr:uid="{00000000-0005-0000-0000-00004C000000}"/>
    <cellStyle name="Input cel 4 2 4 3 3" xfId="4316" xr:uid="{00000000-0005-0000-0000-00004C000000}"/>
    <cellStyle name="Input cel 4 2 4 3 3 2" xfId="9831" xr:uid="{00000000-0005-0000-0000-00004C000000}"/>
    <cellStyle name="Input cel 4 2 4 3 3 2 2" xfId="20387" xr:uid="{00000000-0005-0000-0000-00004C000000}"/>
    <cellStyle name="Input cel 4 2 4 3 3 3" xfId="13858" xr:uid="{00000000-0005-0000-0000-00004C000000}"/>
    <cellStyle name="Input cel 4 2 4 3 4" xfId="7271" xr:uid="{00000000-0005-0000-0000-00004C000000}"/>
    <cellStyle name="Input cel 4 2 4 3 4 2" xfId="17816" xr:uid="{00000000-0005-0000-0000-00004C000000}"/>
    <cellStyle name="Input cel 4 2 4 3 5" xfId="5715" xr:uid="{00000000-0005-0000-0000-00004C000000}"/>
    <cellStyle name="Input cel 4 2 4 3 5 2" xfId="16238" xr:uid="{00000000-0005-0000-0000-00004C000000}"/>
    <cellStyle name="Input cel 4 2 4 3 6" xfId="13824" xr:uid="{00000000-0005-0000-0000-00004C000000}"/>
    <cellStyle name="Input cel 4 2 4 4" xfId="1055" xr:uid="{00000000-0005-0000-0000-00004C000000}"/>
    <cellStyle name="Input cel 4 2 4 4 2" xfId="6712" xr:uid="{00000000-0005-0000-0000-00004C000000}"/>
    <cellStyle name="Input cel 4 2 4 4 2 2" xfId="17257" xr:uid="{00000000-0005-0000-0000-00004C000000}"/>
    <cellStyle name="Input cel 4 2 4 4 3" xfId="11103" xr:uid="{00000000-0005-0000-0000-00004C000000}"/>
    <cellStyle name="Input cel 4 2 4 5" xfId="2298" xr:uid="{00000000-0005-0000-0000-00004C000000}"/>
    <cellStyle name="Input cel 4 2 4 5 2" xfId="7868" xr:uid="{00000000-0005-0000-0000-00004C000000}"/>
    <cellStyle name="Input cel 4 2 4 5 2 2" xfId="18413" xr:uid="{00000000-0005-0000-0000-00004C000000}"/>
    <cellStyle name="Input cel 4 2 4 5 3" xfId="12811" xr:uid="{00000000-0005-0000-0000-00004C000000}"/>
    <cellStyle name="Input cel 4 2 4 6" xfId="3723" xr:uid="{00000000-0005-0000-0000-00004C000000}"/>
    <cellStyle name="Input cel 4 2 4 6 2" xfId="9279" xr:uid="{00000000-0005-0000-0000-00004C000000}"/>
    <cellStyle name="Input cel 4 2 4 6 2 2" xfId="19828" xr:uid="{00000000-0005-0000-0000-00004C000000}"/>
    <cellStyle name="Input cel 4 2 4 6 3" xfId="14711" xr:uid="{00000000-0005-0000-0000-00004C000000}"/>
    <cellStyle name="Input cel 4 2 4 7" xfId="6419" xr:uid="{00000000-0005-0000-0000-00004C000000}"/>
    <cellStyle name="Input cel 4 2 4 7 2" xfId="15127" xr:uid="{00000000-0005-0000-0000-00004C000000}"/>
    <cellStyle name="Input cel 4 2 4 7 2 2" xfId="16964" xr:uid="{00000000-0005-0000-0000-00004C000000}"/>
    <cellStyle name="Input cel 4 2 4 7 3" xfId="15313" xr:uid="{00000000-0005-0000-0000-00004C000000}"/>
    <cellStyle name="Input cel 4 2 4 8" xfId="5163" xr:uid="{00000000-0005-0000-0000-00004C000000}"/>
    <cellStyle name="Input cel 4 2 4 8 2" xfId="12016" xr:uid="{00000000-0005-0000-0000-00004C000000}"/>
    <cellStyle name="Input cel 4 2 4 9" xfId="11374" xr:uid="{00000000-0005-0000-0000-00004C000000}"/>
    <cellStyle name="Input cel 4 2 5" xfId="817" xr:uid="{00000000-0005-0000-0000-00004C000000}"/>
    <cellStyle name="Input cel 4 2 5 2" xfId="2043" xr:uid="{00000000-0005-0000-0000-00004C000000}"/>
    <cellStyle name="Input cel 4 2 5 2 2" xfId="3282" xr:uid="{00000000-0005-0000-0000-00004C000000}"/>
    <cellStyle name="Input cel 4 2 5 2 2 2" xfId="8852" xr:uid="{00000000-0005-0000-0000-00004C000000}"/>
    <cellStyle name="Input cel 4 2 5 2 2 2 2" xfId="19397" xr:uid="{00000000-0005-0000-0000-00004C000000}"/>
    <cellStyle name="Input cel 4 2 5 2 2 3" xfId="11295" xr:uid="{00000000-0005-0000-0000-00004C000000}"/>
    <cellStyle name="Input cel 4 2 5 2 3" xfId="4694" xr:uid="{00000000-0005-0000-0000-00004C000000}"/>
    <cellStyle name="Input cel 4 2 5 2 3 2" xfId="10187" xr:uid="{00000000-0005-0000-0000-00004C000000}"/>
    <cellStyle name="Input cel 4 2 5 2 3 2 2" xfId="20742" xr:uid="{00000000-0005-0000-0000-00004C000000}"/>
    <cellStyle name="Input cel 4 2 5 2 3 3" xfId="14777" xr:uid="{00000000-0005-0000-0000-00004C000000}"/>
    <cellStyle name="Input cel 4 2 5 2 4" xfId="7614" xr:uid="{00000000-0005-0000-0000-00004C000000}"/>
    <cellStyle name="Input cel 4 2 5 2 4 2" xfId="18159" xr:uid="{00000000-0005-0000-0000-00004C000000}"/>
    <cellStyle name="Input cel 4 2 5 2 5" xfId="6071" xr:uid="{00000000-0005-0000-0000-00004C000000}"/>
    <cellStyle name="Input cel 4 2 5 2 5 2" xfId="16593" xr:uid="{00000000-0005-0000-0000-00004C000000}"/>
    <cellStyle name="Input cel 4 2 5 2 6" xfId="12693" xr:uid="{00000000-0005-0000-0000-00004C000000}"/>
    <cellStyle name="Input cel 4 2 5 3" xfId="1721" xr:uid="{00000000-0005-0000-0000-00004C000000}"/>
    <cellStyle name="Input cel 4 2 5 3 2" xfId="2960" xr:uid="{00000000-0005-0000-0000-00004C000000}"/>
    <cellStyle name="Input cel 4 2 5 3 2 2" xfId="8530" xr:uid="{00000000-0005-0000-0000-00004C000000}"/>
    <cellStyle name="Input cel 4 2 5 3 2 2 2" xfId="19075" xr:uid="{00000000-0005-0000-0000-00004C000000}"/>
    <cellStyle name="Input cel 4 2 5 3 2 3" xfId="13629" xr:uid="{00000000-0005-0000-0000-00004C000000}"/>
    <cellStyle name="Input cel 4 2 5 3 3" xfId="4372" xr:uid="{00000000-0005-0000-0000-00004C000000}"/>
    <cellStyle name="Input cel 4 2 5 3 3 2" xfId="9884" xr:uid="{00000000-0005-0000-0000-00004C000000}"/>
    <cellStyle name="Input cel 4 2 5 3 3 2 2" xfId="20440" xr:uid="{00000000-0005-0000-0000-00004C000000}"/>
    <cellStyle name="Input cel 4 2 5 3 3 3" xfId="10714" xr:uid="{00000000-0005-0000-0000-00004C000000}"/>
    <cellStyle name="Input cel 4 2 5 3 4" xfId="7325" xr:uid="{00000000-0005-0000-0000-00004C000000}"/>
    <cellStyle name="Input cel 4 2 5 3 4 2" xfId="17870" xr:uid="{00000000-0005-0000-0000-00004C000000}"/>
    <cellStyle name="Input cel 4 2 5 3 5" xfId="5768" xr:uid="{00000000-0005-0000-0000-00004C000000}"/>
    <cellStyle name="Input cel 4 2 5 3 5 2" xfId="16291" xr:uid="{00000000-0005-0000-0000-00004C000000}"/>
    <cellStyle name="Input cel 4 2 5 3 6" xfId="15593" xr:uid="{00000000-0005-0000-0000-00004C000000}"/>
    <cellStyle name="Input cel 4 2 5 4" xfId="1117" xr:uid="{00000000-0005-0000-0000-00004C000000}"/>
    <cellStyle name="Input cel 4 2 5 4 2" xfId="6774" xr:uid="{00000000-0005-0000-0000-00004C000000}"/>
    <cellStyle name="Input cel 4 2 5 4 2 2" xfId="17319" xr:uid="{00000000-0005-0000-0000-00004C000000}"/>
    <cellStyle name="Input cel 4 2 5 4 3" xfId="11371" xr:uid="{00000000-0005-0000-0000-00004C000000}"/>
    <cellStyle name="Input cel 4 2 5 5" xfId="2360" xr:uid="{00000000-0005-0000-0000-00004C000000}"/>
    <cellStyle name="Input cel 4 2 5 5 2" xfId="7930" xr:uid="{00000000-0005-0000-0000-00004C000000}"/>
    <cellStyle name="Input cel 4 2 5 5 2 2" xfId="18475" xr:uid="{00000000-0005-0000-0000-00004C000000}"/>
    <cellStyle name="Input cel 4 2 5 5 3" xfId="10617" xr:uid="{00000000-0005-0000-0000-00004C000000}"/>
    <cellStyle name="Input cel 4 2 5 6" xfId="3785" xr:uid="{00000000-0005-0000-0000-00004C000000}"/>
    <cellStyle name="Input cel 4 2 5 6 2" xfId="9338" xr:uid="{00000000-0005-0000-0000-00004C000000}"/>
    <cellStyle name="Input cel 4 2 5 6 2 2" xfId="19890" xr:uid="{00000000-0005-0000-0000-00004C000000}"/>
    <cellStyle name="Input cel 4 2 5 6 3" xfId="16126" xr:uid="{00000000-0005-0000-0000-00004C000000}"/>
    <cellStyle name="Input cel 4 2 5 7" xfId="6478" xr:uid="{00000000-0005-0000-0000-00004C000000}"/>
    <cellStyle name="Input cel 4 2 5 7 2" xfId="15186" xr:uid="{00000000-0005-0000-0000-00004C000000}"/>
    <cellStyle name="Input cel 4 2 5 7 2 2" xfId="17023" xr:uid="{00000000-0005-0000-0000-00004C000000}"/>
    <cellStyle name="Input cel 4 2 5 7 3" xfId="12153" xr:uid="{00000000-0005-0000-0000-00004C000000}"/>
    <cellStyle name="Input cel 4 2 5 8" xfId="5222" xr:uid="{00000000-0005-0000-0000-00004C000000}"/>
    <cellStyle name="Input cel 4 2 5 8 2" xfId="12451" xr:uid="{00000000-0005-0000-0000-00004C000000}"/>
    <cellStyle name="Input cel 4 2 5 9" xfId="14599" xr:uid="{00000000-0005-0000-0000-00004C000000}"/>
    <cellStyle name="Input cel 4 2 6" xfId="622" xr:uid="{00000000-0005-0000-0000-00004C000000}"/>
    <cellStyle name="Input cel 4 2 6 2" xfId="1545" xr:uid="{00000000-0005-0000-0000-00004C000000}"/>
    <cellStyle name="Input cel 4 2 6 2 2" xfId="7155" xr:uid="{00000000-0005-0000-0000-00004C000000}"/>
    <cellStyle name="Input cel 4 2 6 2 2 2" xfId="17700" xr:uid="{00000000-0005-0000-0000-00004C000000}"/>
    <cellStyle name="Input cel 4 2 6 2 3" xfId="15833" xr:uid="{00000000-0005-0000-0000-00004C000000}"/>
    <cellStyle name="Input cel 4 2 6 3" xfId="2785" xr:uid="{00000000-0005-0000-0000-00004C000000}"/>
    <cellStyle name="Input cel 4 2 6 3 2" xfId="8355" xr:uid="{00000000-0005-0000-0000-00004C000000}"/>
    <cellStyle name="Input cel 4 2 6 3 2 2" xfId="18900" xr:uid="{00000000-0005-0000-0000-00004C000000}"/>
    <cellStyle name="Input cel 4 2 6 3 3" xfId="11922" xr:uid="{00000000-0005-0000-0000-00004C000000}"/>
    <cellStyle name="Input cel 4 2 6 4" xfId="4199" xr:uid="{00000000-0005-0000-0000-00004C000000}"/>
    <cellStyle name="Input cel 4 2 6 4 2" xfId="9720" xr:uid="{00000000-0005-0000-0000-00004C000000}"/>
    <cellStyle name="Input cel 4 2 6 4 2 2" xfId="20274" xr:uid="{00000000-0005-0000-0000-00004C000000}"/>
    <cellStyle name="Input cel 4 2 6 4 3" xfId="14601" xr:uid="{00000000-0005-0000-0000-00004C000000}"/>
    <cellStyle name="Input cel 4 2 6 5" xfId="6318" xr:uid="{00000000-0005-0000-0000-00004C000000}"/>
    <cellStyle name="Input cel 4 2 6 5 2" xfId="16863" xr:uid="{00000000-0005-0000-0000-00004C000000}"/>
    <cellStyle name="Input cel 4 2 6 6" xfId="5604" xr:uid="{00000000-0005-0000-0000-00004C000000}"/>
    <cellStyle name="Input cel 4 2 6 6 2" xfId="13088" xr:uid="{00000000-0005-0000-0000-00004C000000}"/>
    <cellStyle name="Input cel 4 2 6 7" xfId="13305" xr:uid="{00000000-0005-0000-0000-00004C000000}"/>
    <cellStyle name="Input cel 4 2 7" xfId="1432" xr:uid="{00000000-0005-0000-0000-00004C000000}"/>
    <cellStyle name="Input cel 4 2 7 2" xfId="2673" xr:uid="{00000000-0005-0000-0000-00004C000000}"/>
    <cellStyle name="Input cel 4 2 7 2 2" xfId="8243" xr:uid="{00000000-0005-0000-0000-00004C000000}"/>
    <cellStyle name="Input cel 4 2 7 2 2 2" xfId="18788" xr:uid="{00000000-0005-0000-0000-00004C000000}"/>
    <cellStyle name="Input cel 4 2 7 2 3" xfId="15722" xr:uid="{00000000-0005-0000-0000-00004C000000}"/>
    <cellStyle name="Input cel 4 2 7 3" xfId="4093" xr:uid="{00000000-0005-0000-0000-00004C000000}"/>
    <cellStyle name="Input cel 4 2 7 3 2" xfId="9624" xr:uid="{00000000-0005-0000-0000-00004C000000}"/>
    <cellStyle name="Input cel 4 2 7 3 2 2" xfId="20177" xr:uid="{00000000-0005-0000-0000-00004C000000}"/>
    <cellStyle name="Input cel 4 2 7 3 3" xfId="15773" xr:uid="{00000000-0005-0000-0000-00004C000000}"/>
    <cellStyle name="Input cel 4 2 7 4" xfId="7065" xr:uid="{00000000-0005-0000-0000-00004C000000}"/>
    <cellStyle name="Input cel 4 2 7 4 2" xfId="17610" xr:uid="{00000000-0005-0000-0000-00004C000000}"/>
    <cellStyle name="Input cel 4 2 7 5" xfId="5508" xr:uid="{00000000-0005-0000-0000-00004C000000}"/>
    <cellStyle name="Input cel 4 2 7 5 2" xfId="15239" xr:uid="{00000000-0005-0000-0000-00004C000000}"/>
    <cellStyle name="Input cel 4 2 7 6" xfId="15797" xr:uid="{00000000-0005-0000-0000-00004C000000}"/>
    <cellStyle name="Input cel 4 2 8" xfId="920" xr:uid="{00000000-0005-0000-0000-00004C000000}"/>
    <cellStyle name="Input cel 4 2 8 2" xfId="3577" xr:uid="{00000000-0005-0000-0000-00004C000000}"/>
    <cellStyle name="Input cel 4 2 8 2 2" xfId="9138" xr:uid="{00000000-0005-0000-0000-00004C000000}"/>
    <cellStyle name="Input cel 4 2 8 2 2 2" xfId="19685" xr:uid="{00000000-0005-0000-0000-00004C000000}"/>
    <cellStyle name="Input cel 4 2 8 2 3" xfId="13181" xr:uid="{00000000-0005-0000-0000-00004C000000}"/>
    <cellStyle name="Input cel 4 2 8 3" xfId="6580" xr:uid="{00000000-0005-0000-0000-00004C000000}"/>
    <cellStyle name="Input cel 4 2 8 3 2" xfId="17125" xr:uid="{00000000-0005-0000-0000-00004C000000}"/>
    <cellStyle name="Input cel 4 2 8 4" xfId="5022" xr:uid="{00000000-0005-0000-0000-00004C000000}"/>
    <cellStyle name="Input cel 4 2 8 4 2" xfId="15992" xr:uid="{00000000-0005-0000-0000-00004C000000}"/>
    <cellStyle name="Input cel 4 2 8 5" xfId="15819" xr:uid="{00000000-0005-0000-0000-00004C000000}"/>
    <cellStyle name="Input cel 4 2 9" xfId="2163" xr:uid="{00000000-0005-0000-0000-00004C000000}"/>
    <cellStyle name="Input cel 4 2 9 2" xfId="7733" xr:uid="{00000000-0005-0000-0000-00004C000000}"/>
    <cellStyle name="Input cel 4 2 9 2 2" xfId="18278" xr:uid="{00000000-0005-0000-0000-00004C000000}"/>
    <cellStyle name="Input cel 4 2 9 3" xfId="15083" xr:uid="{00000000-0005-0000-0000-00004C000000}"/>
    <cellStyle name="Input cel 4 3" xfId="383" xr:uid="{00000000-0005-0000-0000-00004C000000}"/>
    <cellStyle name="Input cel 4 3 10" xfId="2147" xr:uid="{00000000-0005-0000-0000-00004C000000}"/>
    <cellStyle name="Input cel 4 3 10 2" xfId="7717" xr:uid="{00000000-0005-0000-0000-00004C000000}"/>
    <cellStyle name="Input cel 4 3 10 2 2" xfId="18262" xr:uid="{00000000-0005-0000-0000-00004C000000}"/>
    <cellStyle name="Input cel 4 3 10 3" xfId="13186" xr:uid="{00000000-0005-0000-0000-00004C000000}"/>
    <cellStyle name="Input cel 4 3 11" xfId="475" xr:uid="{00000000-0005-0000-0000-00004C000000}"/>
    <cellStyle name="Input cel 4 3 11 2" xfId="6213" xr:uid="{00000000-0005-0000-0000-00004C000000}"/>
    <cellStyle name="Input cel 4 3 11 2 2" xfId="16759" xr:uid="{00000000-0005-0000-0000-00004C000000}"/>
    <cellStyle name="Input cel 4 3 11 3" xfId="14350" xr:uid="{00000000-0005-0000-0000-00004C000000}"/>
    <cellStyle name="Input cel 4 3 12" xfId="3465" xr:uid="{00000000-0005-0000-0000-00004C000000}"/>
    <cellStyle name="Input cel 4 3 12 2" xfId="9029" xr:uid="{00000000-0005-0000-0000-00004C000000}"/>
    <cellStyle name="Input cel 4 3 12 2 2" xfId="19575" xr:uid="{00000000-0005-0000-0000-00004C000000}"/>
    <cellStyle name="Input cel 4 3 13" xfId="4911" xr:uid="{00000000-0005-0000-0000-00004C000000}"/>
    <cellStyle name="Input cel 4 3 13 2" xfId="11785" xr:uid="{00000000-0005-0000-0000-00004C000000}"/>
    <cellStyle name="Input cel 4 3 14" xfId="12487" xr:uid="{00000000-0005-0000-0000-00004C000000}"/>
    <cellStyle name="Input cel 4 3 2" xfId="530" xr:uid="{00000000-0005-0000-0000-00004C000000}"/>
    <cellStyle name="Input cel 4 3 2 2" xfId="676" xr:uid="{00000000-0005-0000-0000-00004C000000}"/>
    <cellStyle name="Input cel 4 3 2 2 2" xfId="1597" xr:uid="{00000000-0005-0000-0000-00004C000000}"/>
    <cellStyle name="Input cel 4 3 2 2 2 2" xfId="7207" xr:uid="{00000000-0005-0000-0000-00004C000000}"/>
    <cellStyle name="Input cel 4 3 2 2 2 2 2" xfId="17752" xr:uid="{00000000-0005-0000-0000-00004C000000}"/>
    <cellStyle name="Input cel 4 3 2 2 2 3" xfId="10612" xr:uid="{00000000-0005-0000-0000-00004C000000}"/>
    <cellStyle name="Input cel 4 3 2 2 3" xfId="2837" xr:uid="{00000000-0005-0000-0000-00004C000000}"/>
    <cellStyle name="Input cel 4 3 2 2 3 2" xfId="8407" xr:uid="{00000000-0005-0000-0000-00004C000000}"/>
    <cellStyle name="Input cel 4 3 2 2 3 2 2" xfId="18952" xr:uid="{00000000-0005-0000-0000-00004C000000}"/>
    <cellStyle name="Input cel 4 3 2 2 3 3" xfId="12918" xr:uid="{00000000-0005-0000-0000-00004C000000}"/>
    <cellStyle name="Input cel 4 3 2 2 4" xfId="4251" xr:uid="{00000000-0005-0000-0000-00004C000000}"/>
    <cellStyle name="Input cel 4 3 2 2 4 2" xfId="9771" xr:uid="{00000000-0005-0000-0000-00004C000000}"/>
    <cellStyle name="Input cel 4 3 2 2 4 2 2" xfId="20325" xr:uid="{00000000-0005-0000-0000-00004C000000}"/>
    <cellStyle name="Input cel 4 3 2 2 4 3" xfId="14189" xr:uid="{00000000-0005-0000-0000-00004C000000}"/>
    <cellStyle name="Input cel 4 3 2 2 5" xfId="6370" xr:uid="{00000000-0005-0000-0000-00004C000000}"/>
    <cellStyle name="Input cel 4 3 2 2 5 2" xfId="16915" xr:uid="{00000000-0005-0000-0000-00004C000000}"/>
    <cellStyle name="Input cel 4 3 2 2 6" xfId="5655" xr:uid="{00000000-0005-0000-0000-00004C000000}"/>
    <cellStyle name="Input cel 4 3 2 2 6 2" xfId="15448" xr:uid="{00000000-0005-0000-0000-00004C000000}"/>
    <cellStyle name="Input cel 4 3 2 2 7" xfId="13828" xr:uid="{00000000-0005-0000-0000-00004C000000}"/>
    <cellStyle name="Input cel 4 3 2 3" xfId="1801" xr:uid="{00000000-0005-0000-0000-00004C000000}"/>
    <cellStyle name="Input cel 4 3 2 3 2" xfId="3040" xr:uid="{00000000-0005-0000-0000-00004C000000}"/>
    <cellStyle name="Input cel 4 3 2 3 2 2" xfId="8610" xr:uid="{00000000-0005-0000-0000-00004C000000}"/>
    <cellStyle name="Input cel 4 3 2 3 2 2 2" xfId="19155" xr:uid="{00000000-0005-0000-0000-00004C000000}"/>
    <cellStyle name="Input cel 4 3 2 3 2 3" xfId="10571" xr:uid="{00000000-0005-0000-0000-00004C000000}"/>
    <cellStyle name="Input cel 4 3 2 3 3" xfId="4452" xr:uid="{00000000-0005-0000-0000-00004C000000}"/>
    <cellStyle name="Input cel 4 3 2 3 3 2" xfId="9960" xr:uid="{00000000-0005-0000-0000-00004C000000}"/>
    <cellStyle name="Input cel 4 3 2 3 3 2 2" xfId="20516" xr:uid="{00000000-0005-0000-0000-00004C000000}"/>
    <cellStyle name="Input cel 4 3 2 3 3 3" xfId="12954" xr:uid="{00000000-0005-0000-0000-00004C000000}"/>
    <cellStyle name="Input cel 4 3 2 3 4" xfId="7401" xr:uid="{00000000-0005-0000-0000-00004C000000}"/>
    <cellStyle name="Input cel 4 3 2 3 4 2" xfId="17946" xr:uid="{00000000-0005-0000-0000-00004C000000}"/>
    <cellStyle name="Input cel 4 3 2 3 5" xfId="5844" xr:uid="{00000000-0005-0000-0000-00004C000000}"/>
    <cellStyle name="Input cel 4 3 2 3 5 2" xfId="16367" xr:uid="{00000000-0005-0000-0000-00004C000000}"/>
    <cellStyle name="Input cel 4 3 2 3 6" xfId="13479" xr:uid="{00000000-0005-0000-0000-00004C000000}"/>
    <cellStyle name="Input cel 4 3 2 4" xfId="1350" xr:uid="{00000000-0005-0000-0000-00004C000000}"/>
    <cellStyle name="Input cel 4 3 2 4 2" xfId="2591" xr:uid="{00000000-0005-0000-0000-00004C000000}"/>
    <cellStyle name="Input cel 4 3 2 4 2 2" xfId="8161" xr:uid="{00000000-0005-0000-0000-00004C000000}"/>
    <cellStyle name="Input cel 4 3 2 4 2 2 2" xfId="18706" xr:uid="{00000000-0005-0000-0000-00004C000000}"/>
    <cellStyle name="Input cel 4 3 2 4 2 3" xfId="10710" xr:uid="{00000000-0005-0000-0000-00004C000000}"/>
    <cellStyle name="Input cel 4 3 2 4 3" xfId="4011" xr:uid="{00000000-0005-0000-0000-00004C000000}"/>
    <cellStyle name="Input cel 4 3 2 4 3 2" xfId="9546" xr:uid="{00000000-0005-0000-0000-00004C000000}"/>
    <cellStyle name="Input cel 4 3 2 4 3 2 2" xfId="20099" xr:uid="{00000000-0005-0000-0000-00004C000000}"/>
    <cellStyle name="Input cel 4 3 2 4 3 3" xfId="12905" xr:uid="{00000000-0005-0000-0000-00004C000000}"/>
    <cellStyle name="Input cel 4 3 2 4 4" xfId="6987" xr:uid="{00000000-0005-0000-0000-00004C000000}"/>
    <cellStyle name="Input cel 4 3 2 4 4 2" xfId="17532" xr:uid="{00000000-0005-0000-0000-00004C000000}"/>
    <cellStyle name="Input cel 4 3 2 4 5" xfId="5430" xr:uid="{00000000-0005-0000-0000-00004C000000}"/>
    <cellStyle name="Input cel 4 3 2 4 5 2" xfId="10446" xr:uid="{00000000-0005-0000-0000-00004C000000}"/>
    <cellStyle name="Input cel 4 3 2 4 6" xfId="14993" xr:uid="{00000000-0005-0000-0000-00004C000000}"/>
    <cellStyle name="Input cel 4 3 2 5" xfId="976" xr:uid="{00000000-0005-0000-0000-00004C000000}"/>
    <cellStyle name="Input cel 4 3 2 5 2" xfId="3644" xr:uid="{00000000-0005-0000-0000-00004C000000}"/>
    <cellStyle name="Input cel 4 3 2 5 2 2" xfId="9204" xr:uid="{00000000-0005-0000-0000-00004C000000}"/>
    <cellStyle name="Input cel 4 3 2 5 2 2 2" xfId="19752" xr:uid="{00000000-0005-0000-0000-00004C000000}"/>
    <cellStyle name="Input cel 4 3 2 5 2 3" xfId="12342" xr:uid="{00000000-0005-0000-0000-00004C000000}"/>
    <cellStyle name="Input cel 4 3 2 5 3" xfId="6636" xr:uid="{00000000-0005-0000-0000-00004C000000}"/>
    <cellStyle name="Input cel 4 3 2 5 3 2" xfId="17181" xr:uid="{00000000-0005-0000-0000-00004C000000}"/>
    <cellStyle name="Input cel 4 3 2 5 4" xfId="5088" xr:uid="{00000000-0005-0000-0000-00004C000000}"/>
    <cellStyle name="Input cel 4 3 2 5 4 2" xfId="13381" xr:uid="{00000000-0005-0000-0000-00004C000000}"/>
    <cellStyle name="Input cel 4 3 2 5 5" xfId="13643" xr:uid="{00000000-0005-0000-0000-00004C000000}"/>
    <cellStyle name="Input cel 4 3 2 6" xfId="2219" xr:uid="{00000000-0005-0000-0000-00004C000000}"/>
    <cellStyle name="Input cel 4 3 2 6 2" xfId="7789" xr:uid="{00000000-0005-0000-0000-00004C000000}"/>
    <cellStyle name="Input cel 4 3 2 6 2 2" xfId="18334" xr:uid="{00000000-0005-0000-0000-00004C000000}"/>
    <cellStyle name="Input cel 4 3 2 6 3" xfId="11426" xr:uid="{00000000-0005-0000-0000-00004C000000}"/>
    <cellStyle name="Input cel 4 3 2 7" xfId="3557" xr:uid="{00000000-0005-0000-0000-00004C000000}"/>
    <cellStyle name="Input cel 4 3 2 7 2" xfId="9120" xr:uid="{00000000-0005-0000-0000-00004C000000}"/>
    <cellStyle name="Input cel 4 3 2 7 2 2" xfId="19666" xr:uid="{00000000-0005-0000-0000-00004C000000}"/>
    <cellStyle name="Input cel 4 3 2 7 3" xfId="15926" xr:uid="{00000000-0005-0000-0000-00004C000000}"/>
    <cellStyle name="Input cel 4 3 2 8" xfId="5003" xr:uid="{00000000-0005-0000-0000-00004C000000}"/>
    <cellStyle name="Input cel 4 3 2 8 2" xfId="11539" xr:uid="{00000000-0005-0000-0000-00004C000000}"/>
    <cellStyle name="Input cel 4 3 2 9" xfId="10370" xr:uid="{00000000-0005-0000-0000-00004C000000}"/>
    <cellStyle name="Input cel 4 3 3" xfId="725" xr:uid="{00000000-0005-0000-0000-00004C000000}"/>
    <cellStyle name="Input cel 4 3 3 10" xfId="13862" xr:uid="{00000000-0005-0000-0000-00004C000000}"/>
    <cellStyle name="Input cel 4 3 3 2" xfId="1636" xr:uid="{00000000-0005-0000-0000-00004C000000}"/>
    <cellStyle name="Input cel 4 3 3 2 2" xfId="1951" xr:uid="{00000000-0005-0000-0000-00004C000000}"/>
    <cellStyle name="Input cel 4 3 3 2 2 2" xfId="3190" xr:uid="{00000000-0005-0000-0000-00004C000000}"/>
    <cellStyle name="Input cel 4 3 3 2 2 2 2" xfId="8760" xr:uid="{00000000-0005-0000-0000-00004C000000}"/>
    <cellStyle name="Input cel 4 3 3 2 2 2 2 2" xfId="19305" xr:uid="{00000000-0005-0000-0000-00004C000000}"/>
    <cellStyle name="Input cel 4 3 3 2 2 2 3" xfId="16182" xr:uid="{00000000-0005-0000-0000-00004C000000}"/>
    <cellStyle name="Input cel 4 3 3 2 2 3" xfId="4602" xr:uid="{00000000-0005-0000-0000-00004C000000}"/>
    <cellStyle name="Input cel 4 3 3 2 2 3 2" xfId="10100" xr:uid="{00000000-0005-0000-0000-00004C000000}"/>
    <cellStyle name="Input cel 4 3 3 2 2 3 2 2" xfId="20655" xr:uid="{00000000-0005-0000-0000-00004C000000}"/>
    <cellStyle name="Input cel 4 3 3 2 2 3 3" xfId="13952" xr:uid="{00000000-0005-0000-0000-00004C000000}"/>
    <cellStyle name="Input cel 4 3 3 2 2 4" xfId="7527" xr:uid="{00000000-0005-0000-0000-00004C000000}"/>
    <cellStyle name="Input cel 4 3 3 2 2 4 2" xfId="18072" xr:uid="{00000000-0005-0000-0000-00004C000000}"/>
    <cellStyle name="Input cel 4 3 3 2 2 5" xfId="5984" xr:uid="{00000000-0005-0000-0000-00004C000000}"/>
    <cellStyle name="Input cel 4 3 3 2 2 5 2" xfId="16506" xr:uid="{00000000-0005-0000-0000-00004C000000}"/>
    <cellStyle name="Input cel 4 3 3 2 2 6" xfId="14589" xr:uid="{00000000-0005-0000-0000-00004C000000}"/>
    <cellStyle name="Input cel 4 3 3 2 3" xfId="2876" xr:uid="{00000000-0005-0000-0000-00004C000000}"/>
    <cellStyle name="Input cel 4 3 3 2 3 2" xfId="8446" xr:uid="{00000000-0005-0000-0000-00004C000000}"/>
    <cellStyle name="Input cel 4 3 3 2 3 2 2" xfId="18991" xr:uid="{00000000-0005-0000-0000-00004C000000}"/>
    <cellStyle name="Input cel 4 3 3 2 3 3" xfId="13266" xr:uid="{00000000-0005-0000-0000-00004C000000}"/>
    <cellStyle name="Input cel 4 3 3 2 4" xfId="4289" xr:uid="{00000000-0005-0000-0000-00004C000000}"/>
    <cellStyle name="Input cel 4 3 3 2 4 2" xfId="9806" xr:uid="{00000000-0005-0000-0000-00004C000000}"/>
    <cellStyle name="Input cel 4 3 3 2 4 2 2" xfId="20361" xr:uid="{00000000-0005-0000-0000-00004C000000}"/>
    <cellStyle name="Input cel 4 3 3 2 4 3" xfId="10601" xr:uid="{00000000-0005-0000-0000-00004C000000}"/>
    <cellStyle name="Input cel 4 3 3 2 5" xfId="7244" xr:uid="{00000000-0005-0000-0000-00004C000000}"/>
    <cellStyle name="Input cel 4 3 3 2 5 2" xfId="17789" xr:uid="{00000000-0005-0000-0000-00004C000000}"/>
    <cellStyle name="Input cel 4 3 3 2 6" xfId="5690" xr:uid="{00000000-0005-0000-0000-00004C000000}"/>
    <cellStyle name="Input cel 4 3 3 2 6 2" xfId="16213" xr:uid="{00000000-0005-0000-0000-00004C000000}"/>
    <cellStyle name="Input cel 4 3 3 2 7" xfId="12727" xr:uid="{00000000-0005-0000-0000-00004C000000}"/>
    <cellStyle name="Input cel 4 3 3 3" xfId="1817" xr:uid="{00000000-0005-0000-0000-00004C000000}"/>
    <cellStyle name="Input cel 4 3 3 3 2" xfId="3056" xr:uid="{00000000-0005-0000-0000-00004C000000}"/>
    <cellStyle name="Input cel 4 3 3 3 2 2" xfId="8626" xr:uid="{00000000-0005-0000-0000-00004C000000}"/>
    <cellStyle name="Input cel 4 3 3 3 2 2 2" xfId="19171" xr:uid="{00000000-0005-0000-0000-00004C000000}"/>
    <cellStyle name="Input cel 4 3 3 3 2 3" xfId="12146" xr:uid="{00000000-0005-0000-0000-00004C000000}"/>
    <cellStyle name="Input cel 4 3 3 3 3" xfId="4468" xr:uid="{00000000-0005-0000-0000-00004C000000}"/>
    <cellStyle name="Input cel 4 3 3 3 3 2" xfId="9975" xr:uid="{00000000-0005-0000-0000-00004C000000}"/>
    <cellStyle name="Input cel 4 3 3 3 3 2 2" xfId="20531" xr:uid="{00000000-0005-0000-0000-00004C000000}"/>
    <cellStyle name="Input cel 4 3 3 3 3 3" xfId="13421" xr:uid="{00000000-0005-0000-0000-00004C000000}"/>
    <cellStyle name="Input cel 4 3 3 3 4" xfId="7416" xr:uid="{00000000-0005-0000-0000-00004C000000}"/>
    <cellStyle name="Input cel 4 3 3 3 4 2" xfId="17961" xr:uid="{00000000-0005-0000-0000-00004C000000}"/>
    <cellStyle name="Input cel 4 3 3 3 5" xfId="5859" xr:uid="{00000000-0005-0000-0000-00004C000000}"/>
    <cellStyle name="Input cel 4 3 3 3 5 2" xfId="16382" xr:uid="{00000000-0005-0000-0000-00004C000000}"/>
    <cellStyle name="Input cel 4 3 3 3 6" xfId="15859" xr:uid="{00000000-0005-0000-0000-00004C000000}"/>
    <cellStyle name="Input cel 4 3 3 4" xfId="1410" xr:uid="{00000000-0005-0000-0000-00004C000000}"/>
    <cellStyle name="Input cel 4 3 3 4 2" xfId="2651" xr:uid="{00000000-0005-0000-0000-00004C000000}"/>
    <cellStyle name="Input cel 4 3 3 4 2 2" xfId="8221" xr:uid="{00000000-0005-0000-0000-00004C000000}"/>
    <cellStyle name="Input cel 4 3 3 4 2 2 2" xfId="18766" xr:uid="{00000000-0005-0000-0000-00004C000000}"/>
    <cellStyle name="Input cel 4 3 3 4 2 3" xfId="15909" xr:uid="{00000000-0005-0000-0000-00004C000000}"/>
    <cellStyle name="Input cel 4 3 3 4 3" xfId="4071" xr:uid="{00000000-0005-0000-0000-00004C000000}"/>
    <cellStyle name="Input cel 4 3 3 4 3 2" xfId="9604" xr:uid="{00000000-0005-0000-0000-00004C000000}"/>
    <cellStyle name="Input cel 4 3 3 4 3 2 2" xfId="20157" xr:uid="{00000000-0005-0000-0000-00004C000000}"/>
    <cellStyle name="Input cel 4 3 3 4 3 3" xfId="11788" xr:uid="{00000000-0005-0000-0000-00004C000000}"/>
    <cellStyle name="Input cel 4 3 3 4 4" xfId="7045" xr:uid="{00000000-0005-0000-0000-00004C000000}"/>
    <cellStyle name="Input cel 4 3 3 4 4 2" xfId="17590" xr:uid="{00000000-0005-0000-0000-00004C000000}"/>
    <cellStyle name="Input cel 4 3 3 4 5" xfId="5488" xr:uid="{00000000-0005-0000-0000-00004C000000}"/>
    <cellStyle name="Input cel 4 3 3 4 5 2" xfId="13647" xr:uid="{00000000-0005-0000-0000-00004C000000}"/>
    <cellStyle name="Input cel 4 3 3 4 6" xfId="11909" xr:uid="{00000000-0005-0000-0000-00004C000000}"/>
    <cellStyle name="Input cel 4 3 3 5" xfId="1025" xr:uid="{00000000-0005-0000-0000-00004C000000}"/>
    <cellStyle name="Input cel 4 3 3 5 2" xfId="6684" xr:uid="{00000000-0005-0000-0000-00004C000000}"/>
    <cellStyle name="Input cel 4 3 3 5 2 2" xfId="17229" xr:uid="{00000000-0005-0000-0000-00004C000000}"/>
    <cellStyle name="Input cel 4 3 3 5 3" xfId="15423" xr:uid="{00000000-0005-0000-0000-00004C000000}"/>
    <cellStyle name="Input cel 4 3 3 6" xfId="2268" xr:uid="{00000000-0005-0000-0000-00004C000000}"/>
    <cellStyle name="Input cel 4 3 3 6 2" xfId="7838" xr:uid="{00000000-0005-0000-0000-00004C000000}"/>
    <cellStyle name="Input cel 4 3 3 6 2 2" xfId="18383" xr:uid="{00000000-0005-0000-0000-00004C000000}"/>
    <cellStyle name="Input cel 4 3 3 6 3" xfId="13642" xr:uid="{00000000-0005-0000-0000-00004C000000}"/>
    <cellStyle name="Input cel 4 3 3 7" xfId="3693" xr:uid="{00000000-0005-0000-0000-00004C000000}"/>
    <cellStyle name="Input cel 4 3 3 7 2" xfId="9251" xr:uid="{00000000-0005-0000-0000-00004C000000}"/>
    <cellStyle name="Input cel 4 3 3 7 2 2" xfId="19800" xr:uid="{00000000-0005-0000-0000-00004C000000}"/>
    <cellStyle name="Input cel 4 3 3 7 3" xfId="14101" xr:uid="{00000000-0005-0000-0000-00004C000000}"/>
    <cellStyle name="Input cel 4 3 3 8" xfId="6404" xr:uid="{00000000-0005-0000-0000-00004C000000}"/>
    <cellStyle name="Input cel 4 3 3 8 2" xfId="15112" xr:uid="{00000000-0005-0000-0000-00004C000000}"/>
    <cellStyle name="Input cel 4 3 3 8 2 2" xfId="16949" xr:uid="{00000000-0005-0000-0000-00004C000000}"/>
    <cellStyle name="Input cel 4 3 3 8 3" xfId="11297" xr:uid="{00000000-0005-0000-0000-00004C000000}"/>
    <cellStyle name="Input cel 4 3 3 9" xfId="5135" xr:uid="{00000000-0005-0000-0000-00004C000000}"/>
    <cellStyle name="Input cel 4 3 3 9 2" xfId="13287" xr:uid="{00000000-0005-0000-0000-00004C000000}"/>
    <cellStyle name="Input cel 4 3 4" xfId="789" xr:uid="{00000000-0005-0000-0000-00004C000000}"/>
    <cellStyle name="Input cel 4 3 4 2" xfId="2015" xr:uid="{00000000-0005-0000-0000-00004C000000}"/>
    <cellStyle name="Input cel 4 3 4 2 2" xfId="3254" xr:uid="{00000000-0005-0000-0000-00004C000000}"/>
    <cellStyle name="Input cel 4 3 4 2 2 2" xfId="8824" xr:uid="{00000000-0005-0000-0000-00004C000000}"/>
    <cellStyle name="Input cel 4 3 4 2 2 2 2" xfId="19369" xr:uid="{00000000-0005-0000-0000-00004C000000}"/>
    <cellStyle name="Input cel 4 3 4 2 2 3" xfId="11381" xr:uid="{00000000-0005-0000-0000-00004C000000}"/>
    <cellStyle name="Input cel 4 3 4 2 3" xfId="4666" xr:uid="{00000000-0005-0000-0000-00004C000000}"/>
    <cellStyle name="Input cel 4 3 4 2 3 2" xfId="10160" xr:uid="{00000000-0005-0000-0000-00004C000000}"/>
    <cellStyle name="Input cel 4 3 4 2 3 2 2" xfId="20715" xr:uid="{00000000-0005-0000-0000-00004C000000}"/>
    <cellStyle name="Input cel 4 3 4 2 3 3" xfId="11114" xr:uid="{00000000-0005-0000-0000-00004C000000}"/>
    <cellStyle name="Input cel 4 3 4 2 4" xfId="7587" xr:uid="{00000000-0005-0000-0000-00004C000000}"/>
    <cellStyle name="Input cel 4 3 4 2 4 2" xfId="18132" xr:uid="{00000000-0005-0000-0000-00004C000000}"/>
    <cellStyle name="Input cel 4 3 4 2 5" xfId="6044" xr:uid="{00000000-0005-0000-0000-00004C000000}"/>
    <cellStyle name="Input cel 4 3 4 2 5 2" xfId="16566" xr:uid="{00000000-0005-0000-0000-00004C000000}"/>
    <cellStyle name="Input cel 4 3 4 2 6" xfId="15664" xr:uid="{00000000-0005-0000-0000-00004C000000}"/>
    <cellStyle name="Input cel 4 3 4 3" xfId="1697" xr:uid="{00000000-0005-0000-0000-00004C000000}"/>
    <cellStyle name="Input cel 4 3 4 3 2" xfId="2937" xr:uid="{00000000-0005-0000-0000-00004C000000}"/>
    <cellStyle name="Input cel 4 3 4 3 2 2" xfId="8507" xr:uid="{00000000-0005-0000-0000-00004C000000}"/>
    <cellStyle name="Input cel 4 3 4 3 2 2 2" xfId="19052" xr:uid="{00000000-0005-0000-0000-00004C000000}"/>
    <cellStyle name="Input cel 4 3 4 3 2 3" xfId="10945" xr:uid="{00000000-0005-0000-0000-00004C000000}"/>
    <cellStyle name="Input cel 4 3 4 3 3" xfId="4350" xr:uid="{00000000-0005-0000-0000-00004C000000}"/>
    <cellStyle name="Input cel 4 3 4 3 3 2" xfId="9863" xr:uid="{00000000-0005-0000-0000-00004C000000}"/>
    <cellStyle name="Input cel 4 3 4 3 3 2 2" xfId="20419" xr:uid="{00000000-0005-0000-0000-00004C000000}"/>
    <cellStyle name="Input cel 4 3 4 3 3 3" xfId="11709" xr:uid="{00000000-0005-0000-0000-00004C000000}"/>
    <cellStyle name="Input cel 4 3 4 3 4" xfId="7303" xr:uid="{00000000-0005-0000-0000-00004C000000}"/>
    <cellStyle name="Input cel 4 3 4 3 4 2" xfId="17848" xr:uid="{00000000-0005-0000-0000-00004C000000}"/>
    <cellStyle name="Input cel 4 3 4 3 5" xfId="5747" xr:uid="{00000000-0005-0000-0000-00004C000000}"/>
    <cellStyle name="Input cel 4 3 4 3 5 2" xfId="16270" xr:uid="{00000000-0005-0000-0000-00004C000000}"/>
    <cellStyle name="Input cel 4 3 4 3 6" xfId="11781" xr:uid="{00000000-0005-0000-0000-00004C000000}"/>
    <cellStyle name="Input cel 4 3 4 4" xfId="1089" xr:uid="{00000000-0005-0000-0000-00004C000000}"/>
    <cellStyle name="Input cel 4 3 4 4 2" xfId="6746" xr:uid="{00000000-0005-0000-0000-00004C000000}"/>
    <cellStyle name="Input cel 4 3 4 4 2 2" xfId="17291" xr:uid="{00000000-0005-0000-0000-00004C000000}"/>
    <cellStyle name="Input cel 4 3 4 4 3" xfId="12643" xr:uid="{00000000-0005-0000-0000-00004C000000}"/>
    <cellStyle name="Input cel 4 3 4 5" xfId="2332" xr:uid="{00000000-0005-0000-0000-00004C000000}"/>
    <cellStyle name="Input cel 4 3 4 5 2" xfId="7902" xr:uid="{00000000-0005-0000-0000-00004C000000}"/>
    <cellStyle name="Input cel 4 3 4 5 2 2" xfId="18447" xr:uid="{00000000-0005-0000-0000-00004C000000}"/>
    <cellStyle name="Input cel 4 3 4 5 3" xfId="13228" xr:uid="{00000000-0005-0000-0000-00004C000000}"/>
    <cellStyle name="Input cel 4 3 4 6" xfId="3757" xr:uid="{00000000-0005-0000-0000-00004C000000}"/>
    <cellStyle name="Input cel 4 3 4 6 2" xfId="9311" xr:uid="{00000000-0005-0000-0000-00004C000000}"/>
    <cellStyle name="Input cel 4 3 4 6 2 2" xfId="19862" xr:uid="{00000000-0005-0000-0000-00004C000000}"/>
    <cellStyle name="Input cel 4 3 4 6 3" xfId="14322" xr:uid="{00000000-0005-0000-0000-00004C000000}"/>
    <cellStyle name="Input cel 4 3 4 7" xfId="6451" xr:uid="{00000000-0005-0000-0000-00004C000000}"/>
    <cellStyle name="Input cel 4 3 4 7 2" xfId="15159" xr:uid="{00000000-0005-0000-0000-00004C000000}"/>
    <cellStyle name="Input cel 4 3 4 7 2 2" xfId="16996" xr:uid="{00000000-0005-0000-0000-00004C000000}"/>
    <cellStyle name="Input cel 4 3 4 7 3" xfId="13577" xr:uid="{00000000-0005-0000-0000-00004C000000}"/>
    <cellStyle name="Input cel 4 3 4 8" xfId="5195" xr:uid="{00000000-0005-0000-0000-00004C000000}"/>
    <cellStyle name="Input cel 4 3 4 8 2" xfId="11234" xr:uid="{00000000-0005-0000-0000-00004C000000}"/>
    <cellStyle name="Input cel 4 3 4 9" xfId="10248" xr:uid="{00000000-0005-0000-0000-00004C000000}"/>
    <cellStyle name="Input cel 4 3 5" xfId="850" xr:uid="{00000000-0005-0000-0000-00004C000000}"/>
    <cellStyle name="Input cel 4 3 5 2" xfId="2076" xr:uid="{00000000-0005-0000-0000-00004C000000}"/>
    <cellStyle name="Input cel 4 3 5 2 2" xfId="3315" xr:uid="{00000000-0005-0000-0000-00004C000000}"/>
    <cellStyle name="Input cel 4 3 5 2 2 2" xfId="8885" xr:uid="{00000000-0005-0000-0000-00004C000000}"/>
    <cellStyle name="Input cel 4 3 5 2 2 2 2" xfId="19430" xr:uid="{00000000-0005-0000-0000-00004C000000}"/>
    <cellStyle name="Input cel 4 3 5 2 2 3" xfId="15565" xr:uid="{00000000-0005-0000-0000-00004C000000}"/>
    <cellStyle name="Input cel 4 3 5 2 3" xfId="4727" xr:uid="{00000000-0005-0000-0000-00004C000000}"/>
    <cellStyle name="Input cel 4 3 5 2 3 2" xfId="10219" xr:uid="{00000000-0005-0000-0000-00004C000000}"/>
    <cellStyle name="Input cel 4 3 5 2 3 2 2" xfId="20774" xr:uid="{00000000-0005-0000-0000-00004C000000}"/>
    <cellStyle name="Input cel 4 3 5 2 3 3" xfId="13755" xr:uid="{00000000-0005-0000-0000-00004C000000}"/>
    <cellStyle name="Input cel 4 3 5 2 4" xfId="7646" xr:uid="{00000000-0005-0000-0000-00004C000000}"/>
    <cellStyle name="Input cel 4 3 5 2 4 2" xfId="18191" xr:uid="{00000000-0005-0000-0000-00004C000000}"/>
    <cellStyle name="Input cel 4 3 5 2 5" xfId="6103" xr:uid="{00000000-0005-0000-0000-00004C000000}"/>
    <cellStyle name="Input cel 4 3 5 2 5 2" xfId="16625" xr:uid="{00000000-0005-0000-0000-00004C000000}"/>
    <cellStyle name="Input cel 4 3 5 2 6" xfId="11031" xr:uid="{00000000-0005-0000-0000-00004C000000}"/>
    <cellStyle name="Input cel 4 3 5 3" xfId="1754" xr:uid="{00000000-0005-0000-0000-00004C000000}"/>
    <cellStyle name="Input cel 4 3 5 3 2" xfId="2993" xr:uid="{00000000-0005-0000-0000-00004C000000}"/>
    <cellStyle name="Input cel 4 3 5 3 2 2" xfId="8563" xr:uid="{00000000-0005-0000-0000-00004C000000}"/>
    <cellStyle name="Input cel 4 3 5 3 2 2 2" xfId="19108" xr:uid="{00000000-0005-0000-0000-00004C000000}"/>
    <cellStyle name="Input cel 4 3 5 3 2 3" xfId="13946" xr:uid="{00000000-0005-0000-0000-00004C000000}"/>
    <cellStyle name="Input cel 4 3 5 3 3" xfId="4405" xr:uid="{00000000-0005-0000-0000-00004C000000}"/>
    <cellStyle name="Input cel 4 3 5 3 3 2" xfId="9916" xr:uid="{00000000-0005-0000-0000-00004C000000}"/>
    <cellStyle name="Input cel 4 3 5 3 3 2 2" xfId="20472" xr:uid="{00000000-0005-0000-0000-00004C000000}"/>
    <cellStyle name="Input cel 4 3 5 3 3 3" xfId="10411" xr:uid="{00000000-0005-0000-0000-00004C000000}"/>
    <cellStyle name="Input cel 4 3 5 3 4" xfId="7357" xr:uid="{00000000-0005-0000-0000-00004C000000}"/>
    <cellStyle name="Input cel 4 3 5 3 4 2" xfId="17902" xr:uid="{00000000-0005-0000-0000-00004C000000}"/>
    <cellStyle name="Input cel 4 3 5 3 5" xfId="5800" xr:uid="{00000000-0005-0000-0000-00004C000000}"/>
    <cellStyle name="Input cel 4 3 5 3 5 2" xfId="16323" xr:uid="{00000000-0005-0000-0000-00004C000000}"/>
    <cellStyle name="Input cel 4 3 5 3 6" xfId="12764" xr:uid="{00000000-0005-0000-0000-00004C000000}"/>
    <cellStyle name="Input cel 4 3 5 4" xfId="1150" xr:uid="{00000000-0005-0000-0000-00004C000000}"/>
    <cellStyle name="Input cel 4 3 5 4 2" xfId="6807" xr:uid="{00000000-0005-0000-0000-00004C000000}"/>
    <cellStyle name="Input cel 4 3 5 4 2 2" xfId="17352" xr:uid="{00000000-0005-0000-0000-00004C000000}"/>
    <cellStyle name="Input cel 4 3 5 4 3" xfId="10246" xr:uid="{00000000-0005-0000-0000-00004C000000}"/>
    <cellStyle name="Input cel 4 3 5 5" xfId="2393" xr:uid="{00000000-0005-0000-0000-00004C000000}"/>
    <cellStyle name="Input cel 4 3 5 5 2" xfId="7963" xr:uid="{00000000-0005-0000-0000-00004C000000}"/>
    <cellStyle name="Input cel 4 3 5 5 2 2" xfId="18508" xr:uid="{00000000-0005-0000-0000-00004C000000}"/>
    <cellStyle name="Input cel 4 3 5 5 3" xfId="15361" xr:uid="{00000000-0005-0000-0000-00004C000000}"/>
    <cellStyle name="Input cel 4 3 5 6" xfId="3818" xr:uid="{00000000-0005-0000-0000-00004C000000}"/>
    <cellStyle name="Input cel 4 3 5 6 2" xfId="9370" xr:uid="{00000000-0005-0000-0000-00004C000000}"/>
    <cellStyle name="Input cel 4 3 5 6 2 2" xfId="19923" xr:uid="{00000000-0005-0000-0000-00004C000000}"/>
    <cellStyle name="Input cel 4 3 5 6 3" xfId="11890" xr:uid="{00000000-0005-0000-0000-00004C000000}"/>
    <cellStyle name="Input cel 4 3 5 7" xfId="6510" xr:uid="{00000000-0005-0000-0000-00004C000000}"/>
    <cellStyle name="Input cel 4 3 5 7 2" xfId="15218" xr:uid="{00000000-0005-0000-0000-00004C000000}"/>
    <cellStyle name="Input cel 4 3 5 7 2 2" xfId="17055" xr:uid="{00000000-0005-0000-0000-00004C000000}"/>
    <cellStyle name="Input cel 4 3 5 7 3" xfId="13252" xr:uid="{00000000-0005-0000-0000-00004C000000}"/>
    <cellStyle name="Input cel 4 3 5 8" xfId="5254" xr:uid="{00000000-0005-0000-0000-00004C000000}"/>
    <cellStyle name="Input cel 4 3 5 8 2" xfId="11671" xr:uid="{00000000-0005-0000-0000-00004C000000}"/>
    <cellStyle name="Input cel 4 3 5 9" xfId="14070" xr:uid="{00000000-0005-0000-0000-00004C000000}"/>
    <cellStyle name="Input cel 4 3 6" xfId="606" xr:uid="{00000000-0005-0000-0000-00004C000000}"/>
    <cellStyle name="Input cel 4 3 6 2" xfId="1529" xr:uid="{00000000-0005-0000-0000-00004C000000}"/>
    <cellStyle name="Input cel 4 3 6 2 2" xfId="7140" xr:uid="{00000000-0005-0000-0000-00004C000000}"/>
    <cellStyle name="Input cel 4 3 6 2 2 2" xfId="17685" xr:uid="{00000000-0005-0000-0000-00004C000000}"/>
    <cellStyle name="Input cel 4 3 6 2 3" xfId="14415" xr:uid="{00000000-0005-0000-0000-00004C000000}"/>
    <cellStyle name="Input cel 4 3 6 3" xfId="2769" xr:uid="{00000000-0005-0000-0000-00004C000000}"/>
    <cellStyle name="Input cel 4 3 6 3 2" xfId="8339" xr:uid="{00000000-0005-0000-0000-00004C000000}"/>
    <cellStyle name="Input cel 4 3 6 3 2 2" xfId="18884" xr:uid="{00000000-0005-0000-0000-00004C000000}"/>
    <cellStyle name="Input cel 4 3 6 3 3" xfId="11837" xr:uid="{00000000-0005-0000-0000-00004C000000}"/>
    <cellStyle name="Input cel 4 3 6 4" xfId="4183" xr:uid="{00000000-0005-0000-0000-00004C000000}"/>
    <cellStyle name="Input cel 4 3 6 4 2" xfId="9704" xr:uid="{00000000-0005-0000-0000-00004C000000}"/>
    <cellStyle name="Input cel 4 3 6 4 2 2" xfId="20258" xr:uid="{00000000-0005-0000-0000-00004C000000}"/>
    <cellStyle name="Input cel 4 3 6 4 3" xfId="15251" xr:uid="{00000000-0005-0000-0000-00004C000000}"/>
    <cellStyle name="Input cel 4 3 6 5" xfId="6302" xr:uid="{00000000-0005-0000-0000-00004C000000}"/>
    <cellStyle name="Input cel 4 3 6 5 2" xfId="16847" xr:uid="{00000000-0005-0000-0000-00004C000000}"/>
    <cellStyle name="Input cel 4 3 6 6" xfId="5588" xr:uid="{00000000-0005-0000-0000-00004C000000}"/>
    <cellStyle name="Input cel 4 3 6 6 2" xfId="11105" xr:uid="{00000000-0005-0000-0000-00004C000000}"/>
    <cellStyle name="Input cel 4 3 6 7" xfId="15869" xr:uid="{00000000-0005-0000-0000-00004C000000}"/>
    <cellStyle name="Input cel 4 3 7" xfId="1209" xr:uid="{00000000-0005-0000-0000-00004C000000}"/>
    <cellStyle name="Input cel 4 3 7 2" xfId="2451" xr:uid="{00000000-0005-0000-0000-00004C000000}"/>
    <cellStyle name="Input cel 4 3 7 2 2" xfId="8021" xr:uid="{00000000-0005-0000-0000-00004C000000}"/>
    <cellStyle name="Input cel 4 3 7 2 2 2" xfId="18566" xr:uid="{00000000-0005-0000-0000-00004C000000}"/>
    <cellStyle name="Input cel 4 3 7 2 3" xfId="12140" xr:uid="{00000000-0005-0000-0000-00004C000000}"/>
    <cellStyle name="Input cel 4 3 7 3" xfId="3875" xr:uid="{00000000-0005-0000-0000-00004C000000}"/>
    <cellStyle name="Input cel 4 3 7 3 2" xfId="9425" xr:uid="{00000000-0005-0000-0000-00004C000000}"/>
    <cellStyle name="Input cel 4 3 7 3 2 2" xfId="19978" xr:uid="{00000000-0005-0000-0000-00004C000000}"/>
    <cellStyle name="Input cel 4 3 7 3 3" xfId="13080" xr:uid="{00000000-0005-0000-0000-00004C000000}"/>
    <cellStyle name="Input cel 4 3 7 4" xfId="6863" xr:uid="{00000000-0005-0000-0000-00004C000000}"/>
    <cellStyle name="Input cel 4 3 7 4 2" xfId="17408" xr:uid="{00000000-0005-0000-0000-00004C000000}"/>
    <cellStyle name="Input cel 4 3 7 5" xfId="5309" xr:uid="{00000000-0005-0000-0000-00004C000000}"/>
    <cellStyle name="Input cel 4 3 7 5 2" xfId="15326" xr:uid="{00000000-0005-0000-0000-00004C000000}"/>
    <cellStyle name="Input cel 4 3 7 6" xfId="10470" xr:uid="{00000000-0005-0000-0000-00004C000000}"/>
    <cellStyle name="Input cel 4 3 8" xfId="1174" xr:uid="{00000000-0005-0000-0000-00004C000000}"/>
    <cellStyle name="Input cel 4 3 8 2" xfId="2417" xr:uid="{00000000-0005-0000-0000-00004C000000}"/>
    <cellStyle name="Input cel 4 3 8 2 2" xfId="7987" xr:uid="{00000000-0005-0000-0000-00004C000000}"/>
    <cellStyle name="Input cel 4 3 8 2 2 2" xfId="18532" xr:uid="{00000000-0005-0000-0000-00004C000000}"/>
    <cellStyle name="Input cel 4 3 8 2 3" xfId="11299" xr:uid="{00000000-0005-0000-0000-00004C000000}"/>
    <cellStyle name="Input cel 4 3 8 3" xfId="3842" xr:uid="{00000000-0005-0000-0000-00004C000000}"/>
    <cellStyle name="Input cel 4 3 8 3 2" xfId="9393" xr:uid="{00000000-0005-0000-0000-00004C000000}"/>
    <cellStyle name="Input cel 4 3 8 3 2 2" xfId="19946" xr:uid="{00000000-0005-0000-0000-00004C000000}"/>
    <cellStyle name="Input cel 4 3 8 3 3" xfId="13611" xr:uid="{00000000-0005-0000-0000-00004C000000}"/>
    <cellStyle name="Input cel 4 3 8 4" xfId="6830" xr:uid="{00000000-0005-0000-0000-00004C000000}"/>
    <cellStyle name="Input cel 4 3 8 4 2" xfId="17375" xr:uid="{00000000-0005-0000-0000-00004C000000}"/>
    <cellStyle name="Input cel 4 3 8 5" xfId="5277" xr:uid="{00000000-0005-0000-0000-00004C000000}"/>
    <cellStyle name="Input cel 4 3 8 5 2" xfId="15738" xr:uid="{00000000-0005-0000-0000-00004C000000}"/>
    <cellStyle name="Input cel 4 3 8 6" xfId="10314" xr:uid="{00000000-0005-0000-0000-00004C000000}"/>
    <cellStyle name="Input cel 4 3 9" xfId="904" xr:uid="{00000000-0005-0000-0000-00004C000000}"/>
    <cellStyle name="Input cel 4 3 9 2" xfId="3412" xr:uid="{00000000-0005-0000-0000-00004C000000}"/>
    <cellStyle name="Input cel 4 3 9 2 2" xfId="8978" xr:uid="{00000000-0005-0000-0000-00004C000000}"/>
    <cellStyle name="Input cel 4 3 9 2 2 2" xfId="19524" xr:uid="{00000000-0005-0000-0000-00004C000000}"/>
    <cellStyle name="Input cel 4 3 9 2 3" xfId="12688" xr:uid="{00000000-0005-0000-0000-00004C000000}"/>
    <cellStyle name="Input cel 4 3 9 3" xfId="6564" xr:uid="{00000000-0005-0000-0000-00004C000000}"/>
    <cellStyle name="Input cel 4 3 9 3 2" xfId="17109" xr:uid="{00000000-0005-0000-0000-00004C000000}"/>
    <cellStyle name="Input cel 4 3 9 4" xfId="4843" xr:uid="{00000000-0005-0000-0000-00004C000000}"/>
    <cellStyle name="Input cel 4 3 9 4 2" xfId="14024" xr:uid="{00000000-0005-0000-0000-00004C000000}"/>
    <cellStyle name="Input cel 4 3 9 5" xfId="16155" xr:uid="{00000000-0005-0000-0000-00004C000000}"/>
    <cellStyle name="Input cel 4 4" xfId="379" xr:uid="{00000000-0005-0000-0000-00004C000000}"/>
    <cellStyle name="Input cel 4 4 10" xfId="10341" xr:uid="{00000000-0005-0000-0000-00004C000000}"/>
    <cellStyle name="Input cel 4 4 2" xfId="1514" xr:uid="{00000000-0005-0000-0000-00004C000000}"/>
    <cellStyle name="Input cel 4 4 2 2" xfId="1852" xr:uid="{00000000-0005-0000-0000-00004C000000}"/>
    <cellStyle name="Input cel 4 4 2 2 2" xfId="3091" xr:uid="{00000000-0005-0000-0000-00004C000000}"/>
    <cellStyle name="Input cel 4 4 2 2 2 2" xfId="8661" xr:uid="{00000000-0005-0000-0000-00004C000000}"/>
    <cellStyle name="Input cel 4 4 2 2 2 2 2" xfId="19206" xr:uid="{00000000-0005-0000-0000-00004C000000}"/>
    <cellStyle name="Input cel 4 4 2 2 2 3" xfId="12037" xr:uid="{00000000-0005-0000-0000-00004C000000}"/>
    <cellStyle name="Input cel 4 4 2 2 3" xfId="4503" xr:uid="{00000000-0005-0000-0000-00004C000000}"/>
    <cellStyle name="Input cel 4 4 2 2 3 2" xfId="10006" xr:uid="{00000000-0005-0000-0000-00004C000000}"/>
    <cellStyle name="Input cel 4 4 2 2 3 2 2" xfId="20561" xr:uid="{00000000-0005-0000-0000-00004C000000}"/>
    <cellStyle name="Input cel 4 4 2 2 3 3" xfId="14376" xr:uid="{00000000-0005-0000-0000-00004C000000}"/>
    <cellStyle name="Input cel 4 4 2 2 4" xfId="7440" xr:uid="{00000000-0005-0000-0000-00004C000000}"/>
    <cellStyle name="Input cel 4 4 2 2 4 2" xfId="17985" xr:uid="{00000000-0005-0000-0000-00004C000000}"/>
    <cellStyle name="Input cel 4 4 2 2 5" xfId="5890" xr:uid="{00000000-0005-0000-0000-00004C000000}"/>
    <cellStyle name="Input cel 4 4 2 2 5 2" xfId="16412" xr:uid="{00000000-0005-0000-0000-00004C000000}"/>
    <cellStyle name="Input cel 4 4 2 2 6" xfId="15770" xr:uid="{00000000-0005-0000-0000-00004C000000}"/>
    <cellStyle name="Input cel 4 4 2 3" xfId="2754" xr:uid="{00000000-0005-0000-0000-00004C000000}"/>
    <cellStyle name="Input cel 4 4 2 3 2" xfId="4168" xr:uid="{00000000-0005-0000-0000-00004C000000}"/>
    <cellStyle name="Input cel 4 4 2 3 2 2" xfId="9690" xr:uid="{00000000-0005-0000-0000-00004C000000}"/>
    <cellStyle name="Input cel 4 4 2 3 2 2 2" xfId="20244" xr:uid="{00000000-0005-0000-0000-00004C000000}"/>
    <cellStyle name="Input cel 4 4 2 3 2 3" xfId="12631" xr:uid="{00000000-0005-0000-0000-00004C000000}"/>
    <cellStyle name="Input cel 4 4 2 3 3" xfId="8324" xr:uid="{00000000-0005-0000-0000-00004C000000}"/>
    <cellStyle name="Input cel 4 4 2 3 3 2" xfId="18869" xr:uid="{00000000-0005-0000-0000-00004C000000}"/>
    <cellStyle name="Input cel 4 4 2 3 4" xfId="5574" xr:uid="{00000000-0005-0000-0000-00004C000000}"/>
    <cellStyle name="Input cel 4 4 2 3 4 2" xfId="13773" xr:uid="{00000000-0005-0000-0000-00004C000000}"/>
    <cellStyle name="Input cel 4 4 2 3 5" xfId="12034" xr:uid="{00000000-0005-0000-0000-00004C000000}"/>
    <cellStyle name="Input cel 4 4 2 4" xfId="3553" xr:uid="{00000000-0005-0000-0000-00004C000000}"/>
    <cellStyle name="Input cel 4 4 2 4 2" xfId="9116" xr:uid="{00000000-0005-0000-0000-00004C000000}"/>
    <cellStyle name="Input cel 4 4 2 4 2 2" xfId="19662" xr:uid="{00000000-0005-0000-0000-00004C000000}"/>
    <cellStyle name="Input cel 4 4 2 4 3" xfId="12616" xr:uid="{00000000-0005-0000-0000-00004C000000}"/>
    <cellStyle name="Input cel 4 4 2 5" xfId="4999" xr:uid="{00000000-0005-0000-0000-00004C000000}"/>
    <cellStyle name="Input cel 4 4 2 5 2" xfId="11065" xr:uid="{00000000-0005-0000-0000-00004C000000}"/>
    <cellStyle name="Input cel 4 4 2 6" xfId="11534" xr:uid="{00000000-0005-0000-0000-00004C000000}"/>
    <cellStyle name="Input cel 4 4 3" xfId="1793" xr:uid="{00000000-0005-0000-0000-00004C000000}"/>
    <cellStyle name="Input cel 4 4 3 2" xfId="3032" xr:uid="{00000000-0005-0000-0000-00004C000000}"/>
    <cellStyle name="Input cel 4 4 3 2 2" xfId="8602" xr:uid="{00000000-0005-0000-0000-00004C000000}"/>
    <cellStyle name="Input cel 4 4 3 2 2 2" xfId="19147" xr:uid="{00000000-0005-0000-0000-00004C000000}"/>
    <cellStyle name="Input cel 4 4 3 2 3" xfId="15674" xr:uid="{00000000-0005-0000-0000-00004C000000}"/>
    <cellStyle name="Input cel 4 4 3 3" xfId="4444" xr:uid="{00000000-0005-0000-0000-00004C000000}"/>
    <cellStyle name="Input cel 4 4 3 3 2" xfId="9952" xr:uid="{00000000-0005-0000-0000-00004C000000}"/>
    <cellStyle name="Input cel 4 4 3 3 2 2" xfId="20508" xr:uid="{00000000-0005-0000-0000-00004C000000}"/>
    <cellStyle name="Input cel 4 4 3 3 3" xfId="13370" xr:uid="{00000000-0005-0000-0000-00004C000000}"/>
    <cellStyle name="Input cel 4 4 3 4" xfId="7393" xr:uid="{00000000-0005-0000-0000-00004C000000}"/>
    <cellStyle name="Input cel 4 4 3 4 2" xfId="17938" xr:uid="{00000000-0005-0000-0000-00004C000000}"/>
    <cellStyle name="Input cel 4 4 3 5" xfId="5836" xr:uid="{00000000-0005-0000-0000-00004C000000}"/>
    <cellStyle name="Input cel 4 4 3 5 2" xfId="16359" xr:uid="{00000000-0005-0000-0000-00004C000000}"/>
    <cellStyle name="Input cel 4 4 3 6" xfId="12622" xr:uid="{00000000-0005-0000-0000-00004C000000}"/>
    <cellStyle name="Input cel 4 4 4" xfId="1285" xr:uid="{00000000-0005-0000-0000-00004C000000}"/>
    <cellStyle name="Input cel 4 4 4 2" xfId="2526" xr:uid="{00000000-0005-0000-0000-00004C000000}"/>
    <cellStyle name="Input cel 4 4 4 2 2" xfId="8096" xr:uid="{00000000-0005-0000-0000-00004C000000}"/>
    <cellStyle name="Input cel 4 4 4 2 2 2" xfId="18641" xr:uid="{00000000-0005-0000-0000-00004C000000}"/>
    <cellStyle name="Input cel 4 4 4 2 3" xfId="11074" xr:uid="{00000000-0005-0000-0000-00004C000000}"/>
    <cellStyle name="Input cel 4 4 4 3" xfId="3947" xr:uid="{00000000-0005-0000-0000-00004C000000}"/>
    <cellStyle name="Input cel 4 4 4 3 2" xfId="9488" xr:uid="{00000000-0005-0000-0000-00004C000000}"/>
    <cellStyle name="Input cel 4 4 4 3 2 2" xfId="20041" xr:uid="{00000000-0005-0000-0000-00004C000000}"/>
    <cellStyle name="Input cel 4 4 4 3 3" xfId="10602" xr:uid="{00000000-0005-0000-0000-00004C000000}"/>
    <cellStyle name="Input cel 4 4 4 4" xfId="6928" xr:uid="{00000000-0005-0000-0000-00004C000000}"/>
    <cellStyle name="Input cel 4 4 4 4 2" xfId="17473" xr:uid="{00000000-0005-0000-0000-00004C000000}"/>
    <cellStyle name="Input cel 4 4 4 5" xfId="5372" xr:uid="{00000000-0005-0000-0000-00004C000000}"/>
    <cellStyle name="Input cel 4 4 4 5 2" xfId="11422" xr:uid="{00000000-0005-0000-0000-00004C000000}"/>
    <cellStyle name="Input cel 4 4 4 6" xfId="14181" xr:uid="{00000000-0005-0000-0000-00004C000000}"/>
    <cellStyle name="Input cel 4 4 5" xfId="882" xr:uid="{00000000-0005-0000-0000-00004C000000}"/>
    <cellStyle name="Input cel 4 4 5 2" xfId="3409" xr:uid="{00000000-0005-0000-0000-00004C000000}"/>
    <cellStyle name="Input cel 4 4 5 2 2" xfId="8976" xr:uid="{00000000-0005-0000-0000-00004C000000}"/>
    <cellStyle name="Input cel 4 4 5 2 2 2" xfId="19521" xr:uid="{00000000-0005-0000-0000-00004C000000}"/>
    <cellStyle name="Input cel 4 4 5 2 3" xfId="10951" xr:uid="{00000000-0005-0000-0000-00004C000000}"/>
    <cellStyle name="Input cel 4 4 5 3" xfId="6542" xr:uid="{00000000-0005-0000-0000-00004C000000}"/>
    <cellStyle name="Input cel 4 4 5 3 2" xfId="17087" xr:uid="{00000000-0005-0000-0000-00004C000000}"/>
    <cellStyle name="Input cel 4 4 5 4" xfId="4841" xr:uid="{00000000-0005-0000-0000-00004C000000}"/>
    <cellStyle name="Input cel 4 4 5 4 2" xfId="11867" xr:uid="{00000000-0005-0000-0000-00004C000000}"/>
    <cellStyle name="Input cel 4 4 5 5" xfId="14726" xr:uid="{00000000-0005-0000-0000-00004C000000}"/>
    <cellStyle name="Input cel 4 4 6" xfId="2126" xr:uid="{00000000-0005-0000-0000-00004C000000}"/>
    <cellStyle name="Input cel 4 4 6 2" xfId="7696" xr:uid="{00000000-0005-0000-0000-00004C000000}"/>
    <cellStyle name="Input cel 4 4 6 2 2" xfId="18241" xr:uid="{00000000-0005-0000-0000-00004C000000}"/>
    <cellStyle name="Input cel 4 4 6 3" xfId="13243" xr:uid="{00000000-0005-0000-0000-00004C000000}"/>
    <cellStyle name="Input cel 4 4 7" xfId="587" xr:uid="{00000000-0005-0000-0000-00004C000000}"/>
    <cellStyle name="Input cel 4 4 7 2" xfId="6284" xr:uid="{00000000-0005-0000-0000-00004C000000}"/>
    <cellStyle name="Input cel 4 4 7 2 2" xfId="16829" xr:uid="{00000000-0005-0000-0000-00004C000000}"/>
    <cellStyle name="Input cel 4 4 7 3" xfId="11363" xr:uid="{00000000-0005-0000-0000-00004C000000}"/>
    <cellStyle name="Input cel 4 4 8" xfId="4907" xr:uid="{00000000-0005-0000-0000-00004C000000}"/>
    <cellStyle name="Input cel 4 4 8 2" xfId="12855" xr:uid="{00000000-0005-0000-0000-00004C000000}"/>
    <cellStyle name="Input cel 4 4 9" xfId="14875" xr:uid="{00000000-0005-0000-0000-00004C000000}"/>
    <cellStyle name="Input cel 4 4 9 2" xfId="11592" xr:uid="{00000000-0005-0000-0000-00004C000000}"/>
    <cellStyle name="Input cel 4 5" xfId="739" xr:uid="{00000000-0005-0000-0000-00004C000000}"/>
    <cellStyle name="Input cel 4 5 2" xfId="1965" xr:uid="{00000000-0005-0000-0000-00004C000000}"/>
    <cellStyle name="Input cel 4 5 2 2" xfId="3204" xr:uid="{00000000-0005-0000-0000-00004C000000}"/>
    <cellStyle name="Input cel 4 5 2 2 2" xfId="8774" xr:uid="{00000000-0005-0000-0000-00004C000000}"/>
    <cellStyle name="Input cel 4 5 2 2 2 2" xfId="19319" xr:uid="{00000000-0005-0000-0000-00004C000000}"/>
    <cellStyle name="Input cel 4 5 2 2 3" xfId="13103" xr:uid="{00000000-0005-0000-0000-00004C000000}"/>
    <cellStyle name="Input cel 4 5 2 3" xfId="4616" xr:uid="{00000000-0005-0000-0000-00004C000000}"/>
    <cellStyle name="Input cel 4 5 2 3 2" xfId="10113" xr:uid="{00000000-0005-0000-0000-00004C000000}"/>
    <cellStyle name="Input cel 4 5 2 3 2 2" xfId="20668" xr:uid="{00000000-0005-0000-0000-00004C000000}"/>
    <cellStyle name="Input cel 4 5 2 3 3" xfId="11220" xr:uid="{00000000-0005-0000-0000-00004C000000}"/>
    <cellStyle name="Input cel 4 5 2 4" xfId="7540" xr:uid="{00000000-0005-0000-0000-00004C000000}"/>
    <cellStyle name="Input cel 4 5 2 4 2" xfId="18085" xr:uid="{00000000-0005-0000-0000-00004C000000}"/>
    <cellStyle name="Input cel 4 5 2 5" xfId="5997" xr:uid="{00000000-0005-0000-0000-00004C000000}"/>
    <cellStyle name="Input cel 4 5 2 5 2" xfId="16519" xr:uid="{00000000-0005-0000-0000-00004C000000}"/>
    <cellStyle name="Input cel 4 5 2 6" xfId="12819" xr:uid="{00000000-0005-0000-0000-00004C000000}"/>
    <cellStyle name="Input cel 4 5 3" xfId="1322" xr:uid="{00000000-0005-0000-0000-00004C000000}"/>
    <cellStyle name="Input cel 4 5 3 2" xfId="2563" xr:uid="{00000000-0005-0000-0000-00004C000000}"/>
    <cellStyle name="Input cel 4 5 3 2 2" xfId="8133" xr:uid="{00000000-0005-0000-0000-00004C000000}"/>
    <cellStyle name="Input cel 4 5 3 2 2 2" xfId="18678" xr:uid="{00000000-0005-0000-0000-00004C000000}"/>
    <cellStyle name="Input cel 4 5 3 2 3" xfId="12842" xr:uid="{00000000-0005-0000-0000-00004C000000}"/>
    <cellStyle name="Input cel 4 5 3 3" xfId="3983" xr:uid="{00000000-0005-0000-0000-00004C000000}"/>
    <cellStyle name="Input cel 4 5 3 3 2" xfId="9521" xr:uid="{00000000-0005-0000-0000-00004C000000}"/>
    <cellStyle name="Input cel 4 5 3 3 2 2" xfId="20074" xr:uid="{00000000-0005-0000-0000-00004C000000}"/>
    <cellStyle name="Input cel 4 5 3 3 3" xfId="14719" xr:uid="{00000000-0005-0000-0000-00004C000000}"/>
    <cellStyle name="Input cel 4 5 3 4" xfId="6963" xr:uid="{00000000-0005-0000-0000-00004C000000}"/>
    <cellStyle name="Input cel 4 5 3 4 2" xfId="17508" xr:uid="{00000000-0005-0000-0000-00004C000000}"/>
    <cellStyle name="Input cel 4 5 3 5" xfId="5405" xr:uid="{00000000-0005-0000-0000-00004C000000}"/>
    <cellStyle name="Input cel 4 5 3 5 2" xfId="13412" xr:uid="{00000000-0005-0000-0000-00004C000000}"/>
    <cellStyle name="Input cel 4 5 3 6" xfId="10773" xr:uid="{00000000-0005-0000-0000-00004C000000}"/>
    <cellStyle name="Input cel 4 5 4" xfId="1039" xr:uid="{00000000-0005-0000-0000-00004C000000}"/>
    <cellStyle name="Input cel 4 5 4 2" xfId="3707" xr:uid="{00000000-0005-0000-0000-00004C000000}"/>
    <cellStyle name="Input cel 4 5 4 2 2" xfId="9264" xr:uid="{00000000-0005-0000-0000-00004C000000}"/>
    <cellStyle name="Input cel 4 5 4 2 2 2" xfId="19813" xr:uid="{00000000-0005-0000-0000-00004C000000}"/>
    <cellStyle name="Input cel 4 5 4 2 3" xfId="10661" xr:uid="{00000000-0005-0000-0000-00004C000000}"/>
    <cellStyle name="Input cel 4 5 4 3" xfId="6697" xr:uid="{00000000-0005-0000-0000-00004C000000}"/>
    <cellStyle name="Input cel 4 5 4 3 2" xfId="17242" xr:uid="{00000000-0005-0000-0000-00004C000000}"/>
    <cellStyle name="Input cel 4 5 4 4" xfId="5148" xr:uid="{00000000-0005-0000-0000-00004C000000}"/>
    <cellStyle name="Input cel 4 5 4 4 2" xfId="13233" xr:uid="{00000000-0005-0000-0000-00004C000000}"/>
    <cellStyle name="Input cel 4 5 4 5" xfId="12556" xr:uid="{00000000-0005-0000-0000-00004C000000}"/>
    <cellStyle name="Input cel 4 5 5" xfId="2282" xr:uid="{00000000-0005-0000-0000-00004C000000}"/>
    <cellStyle name="Input cel 4 5 5 2" xfId="7852" xr:uid="{00000000-0005-0000-0000-00004C000000}"/>
    <cellStyle name="Input cel 4 5 5 2 2" xfId="18397" xr:uid="{00000000-0005-0000-0000-00004C000000}"/>
    <cellStyle name="Input cel 4 5 5 3" xfId="15608" xr:uid="{00000000-0005-0000-0000-00004C000000}"/>
    <cellStyle name="Input cel 4 5 6" xfId="3479" xr:uid="{00000000-0005-0000-0000-00004C000000}"/>
    <cellStyle name="Input cel 4 5 6 2" xfId="9043" xr:uid="{00000000-0005-0000-0000-00004C000000}"/>
    <cellStyle name="Input cel 4 5 6 2 2" xfId="19589" xr:uid="{00000000-0005-0000-0000-00004C000000}"/>
    <cellStyle name="Input cel 4 5 6 3" xfId="13257" xr:uid="{00000000-0005-0000-0000-00004C000000}"/>
    <cellStyle name="Input cel 4 5 7" xfId="4926" xr:uid="{00000000-0005-0000-0000-00004C000000}"/>
    <cellStyle name="Input cel 4 5 7 2" xfId="14276" xr:uid="{00000000-0005-0000-0000-00004C000000}"/>
    <cellStyle name="Input cel 4 5 8" xfId="14882" xr:uid="{00000000-0005-0000-0000-00004C000000}"/>
    <cellStyle name="Input cel 4 5 8 2" xfId="14804" xr:uid="{00000000-0005-0000-0000-00004C000000}"/>
    <cellStyle name="Input cel 4 5 9" xfId="11133" xr:uid="{00000000-0005-0000-0000-00004C000000}"/>
    <cellStyle name="Input cel 4 6" xfId="802" xr:uid="{00000000-0005-0000-0000-00004C000000}"/>
    <cellStyle name="Input cel 4 6 2" xfId="2028" xr:uid="{00000000-0005-0000-0000-00004C000000}"/>
    <cellStyle name="Input cel 4 6 2 2" xfId="3267" xr:uid="{00000000-0005-0000-0000-00004C000000}"/>
    <cellStyle name="Input cel 4 6 2 2 2" xfId="8837" xr:uid="{00000000-0005-0000-0000-00004C000000}"/>
    <cellStyle name="Input cel 4 6 2 2 2 2" xfId="19382" xr:uid="{00000000-0005-0000-0000-00004C000000}"/>
    <cellStyle name="Input cel 4 6 2 2 3" xfId="14334" xr:uid="{00000000-0005-0000-0000-00004C000000}"/>
    <cellStyle name="Input cel 4 6 2 3" xfId="4679" xr:uid="{00000000-0005-0000-0000-00004C000000}"/>
    <cellStyle name="Input cel 4 6 2 3 2" xfId="10172" xr:uid="{00000000-0005-0000-0000-00004C000000}"/>
    <cellStyle name="Input cel 4 6 2 3 2 2" xfId="20727" xr:uid="{00000000-0005-0000-0000-00004C000000}"/>
    <cellStyle name="Input cel 4 6 2 3 3" xfId="11659" xr:uid="{00000000-0005-0000-0000-00004C000000}"/>
    <cellStyle name="Input cel 4 6 2 4" xfId="7599" xr:uid="{00000000-0005-0000-0000-00004C000000}"/>
    <cellStyle name="Input cel 4 6 2 4 2" xfId="18144" xr:uid="{00000000-0005-0000-0000-00004C000000}"/>
    <cellStyle name="Input cel 4 6 2 5" xfId="6056" xr:uid="{00000000-0005-0000-0000-00004C000000}"/>
    <cellStyle name="Input cel 4 6 2 5 2" xfId="16578" xr:uid="{00000000-0005-0000-0000-00004C000000}"/>
    <cellStyle name="Input cel 4 6 2 6" xfId="10961" xr:uid="{00000000-0005-0000-0000-00004C000000}"/>
    <cellStyle name="Input cel 4 6 3" xfId="1710" xr:uid="{00000000-0005-0000-0000-00004C000000}"/>
    <cellStyle name="Input cel 4 6 3 2" xfId="2950" xr:uid="{00000000-0005-0000-0000-00004C000000}"/>
    <cellStyle name="Input cel 4 6 3 2 2" xfId="8520" xr:uid="{00000000-0005-0000-0000-00004C000000}"/>
    <cellStyle name="Input cel 4 6 3 2 2 2" xfId="19065" xr:uid="{00000000-0005-0000-0000-00004C000000}"/>
    <cellStyle name="Input cel 4 6 3 2 3" xfId="11892" xr:uid="{00000000-0005-0000-0000-00004C000000}"/>
    <cellStyle name="Input cel 4 6 3 3" xfId="4363" xr:uid="{00000000-0005-0000-0000-00004C000000}"/>
    <cellStyle name="Input cel 4 6 3 3 2" xfId="9875" xr:uid="{00000000-0005-0000-0000-00004C000000}"/>
    <cellStyle name="Input cel 4 6 3 3 2 2" xfId="20431" xr:uid="{00000000-0005-0000-0000-00004C000000}"/>
    <cellStyle name="Input cel 4 6 3 3 3" xfId="15897" xr:uid="{00000000-0005-0000-0000-00004C000000}"/>
    <cellStyle name="Input cel 4 6 3 4" xfId="7315" xr:uid="{00000000-0005-0000-0000-00004C000000}"/>
    <cellStyle name="Input cel 4 6 3 4 2" xfId="17860" xr:uid="{00000000-0005-0000-0000-00004C000000}"/>
    <cellStyle name="Input cel 4 6 3 5" xfId="5759" xr:uid="{00000000-0005-0000-0000-00004C000000}"/>
    <cellStyle name="Input cel 4 6 3 5 2" xfId="16282" xr:uid="{00000000-0005-0000-0000-00004C000000}"/>
    <cellStyle name="Input cel 4 6 3 6" xfId="12392" xr:uid="{00000000-0005-0000-0000-00004C000000}"/>
    <cellStyle name="Input cel 4 6 4" xfId="1102" xr:uid="{00000000-0005-0000-0000-00004C000000}"/>
    <cellStyle name="Input cel 4 6 4 2" xfId="6759" xr:uid="{00000000-0005-0000-0000-00004C000000}"/>
    <cellStyle name="Input cel 4 6 4 2 2" xfId="17304" xr:uid="{00000000-0005-0000-0000-00004C000000}"/>
    <cellStyle name="Input cel 4 6 4 3" xfId="12583" xr:uid="{00000000-0005-0000-0000-00004C000000}"/>
    <cellStyle name="Input cel 4 6 5" xfId="2345" xr:uid="{00000000-0005-0000-0000-00004C000000}"/>
    <cellStyle name="Input cel 4 6 5 2" xfId="7915" xr:uid="{00000000-0005-0000-0000-00004C000000}"/>
    <cellStyle name="Input cel 4 6 5 2 2" xfId="18460" xr:uid="{00000000-0005-0000-0000-00004C000000}"/>
    <cellStyle name="Input cel 4 6 5 3" xfId="14176" xr:uid="{00000000-0005-0000-0000-00004C000000}"/>
    <cellStyle name="Input cel 4 6 6" xfId="3770" xr:uid="{00000000-0005-0000-0000-00004C000000}"/>
    <cellStyle name="Input cel 4 6 6 2" xfId="9323" xr:uid="{00000000-0005-0000-0000-00004C000000}"/>
    <cellStyle name="Input cel 4 6 6 2 2" xfId="19875" xr:uid="{00000000-0005-0000-0000-00004C000000}"/>
    <cellStyle name="Input cel 4 6 6 3" xfId="10712" xr:uid="{00000000-0005-0000-0000-00004C000000}"/>
    <cellStyle name="Input cel 4 6 7" xfId="6463" xr:uid="{00000000-0005-0000-0000-00004C000000}"/>
    <cellStyle name="Input cel 4 6 7 2" xfId="15171" xr:uid="{00000000-0005-0000-0000-00004C000000}"/>
    <cellStyle name="Input cel 4 6 7 2 2" xfId="17008" xr:uid="{00000000-0005-0000-0000-00004C000000}"/>
    <cellStyle name="Input cel 4 6 7 3" xfId="13518" xr:uid="{00000000-0005-0000-0000-00004C000000}"/>
    <cellStyle name="Input cel 4 6 8" xfId="5207" xr:uid="{00000000-0005-0000-0000-00004C000000}"/>
    <cellStyle name="Input cel 4 6 8 2" xfId="11174" xr:uid="{00000000-0005-0000-0000-00004C000000}"/>
    <cellStyle name="Input cel 4 6 9" xfId="11859" xr:uid="{00000000-0005-0000-0000-00004C000000}"/>
    <cellStyle name="Input cel 4 7" xfId="503" xr:uid="{00000000-0005-0000-0000-00004C000000}"/>
    <cellStyle name="Input cel 4 7 2" xfId="1229" xr:uid="{00000000-0005-0000-0000-00004C000000}"/>
    <cellStyle name="Input cel 4 7 2 2" xfId="2471" xr:uid="{00000000-0005-0000-0000-00004C000000}"/>
    <cellStyle name="Input cel 4 7 2 2 2" xfId="8041" xr:uid="{00000000-0005-0000-0000-00004C000000}"/>
    <cellStyle name="Input cel 4 7 2 2 2 2" xfId="18586" xr:uid="{00000000-0005-0000-0000-00004C000000}"/>
    <cellStyle name="Input cel 4 7 2 2 3" xfId="11171" xr:uid="{00000000-0005-0000-0000-00004C000000}"/>
    <cellStyle name="Input cel 4 7 2 3" xfId="3895" xr:uid="{00000000-0005-0000-0000-00004C000000}"/>
    <cellStyle name="Input cel 4 7 2 3 2" xfId="9442" xr:uid="{00000000-0005-0000-0000-00004C000000}"/>
    <cellStyle name="Input cel 4 7 2 3 2 2" xfId="19995" xr:uid="{00000000-0005-0000-0000-00004C000000}"/>
    <cellStyle name="Input cel 4 7 2 3 3" xfId="15742" xr:uid="{00000000-0005-0000-0000-00004C000000}"/>
    <cellStyle name="Input cel 4 7 2 4" xfId="6879" xr:uid="{00000000-0005-0000-0000-00004C000000}"/>
    <cellStyle name="Input cel 4 7 2 4 2" xfId="17424" xr:uid="{00000000-0005-0000-0000-00004C000000}"/>
    <cellStyle name="Input cel 4 7 2 5" xfId="5326" xr:uid="{00000000-0005-0000-0000-00004C000000}"/>
    <cellStyle name="Input cel 4 7 2 5 2" xfId="16173" xr:uid="{00000000-0005-0000-0000-00004C000000}"/>
    <cellStyle name="Input cel 4 7 2 6" xfId="10389" xr:uid="{00000000-0005-0000-0000-00004C000000}"/>
    <cellStyle name="Input cel 4 7 3" xfId="1456" xr:uid="{00000000-0005-0000-0000-00004C000000}"/>
    <cellStyle name="Input cel 4 7 3 2" xfId="7087" xr:uid="{00000000-0005-0000-0000-00004C000000}"/>
    <cellStyle name="Input cel 4 7 3 2 2" xfId="17632" xr:uid="{00000000-0005-0000-0000-00004C000000}"/>
    <cellStyle name="Input cel 4 7 3 3" xfId="12619" xr:uid="{00000000-0005-0000-0000-00004C000000}"/>
    <cellStyle name="Input cel 4 7 4" xfId="2697" xr:uid="{00000000-0005-0000-0000-00004C000000}"/>
    <cellStyle name="Input cel 4 7 4 2" xfId="8267" xr:uid="{00000000-0005-0000-0000-00004C000000}"/>
    <cellStyle name="Input cel 4 7 4 2 2" xfId="18812" xr:uid="{00000000-0005-0000-0000-00004C000000}"/>
    <cellStyle name="Input cel 4 7 4 3" xfId="13163" xr:uid="{00000000-0005-0000-0000-00004C000000}"/>
    <cellStyle name="Input cel 4 7 5" xfId="4114" xr:uid="{00000000-0005-0000-0000-00004C000000}"/>
    <cellStyle name="Input cel 4 7 5 2" xfId="9644" xr:uid="{00000000-0005-0000-0000-00004C000000}"/>
    <cellStyle name="Input cel 4 7 5 2 2" xfId="20197" xr:uid="{00000000-0005-0000-0000-00004C000000}"/>
    <cellStyle name="Input cel 4 7 5 3" xfId="10766" xr:uid="{00000000-0005-0000-0000-00004C000000}"/>
    <cellStyle name="Input cel 4 7 6" xfId="6240" xr:uid="{00000000-0005-0000-0000-00004C000000}"/>
    <cellStyle name="Input cel 4 7 6 2" xfId="16787" xr:uid="{00000000-0005-0000-0000-00004C000000}"/>
    <cellStyle name="Input cel 4 7 7" xfId="5528" xr:uid="{00000000-0005-0000-0000-00004C000000}"/>
    <cellStyle name="Input cel 4 7 7 2" xfId="15783" xr:uid="{00000000-0005-0000-0000-00004C000000}"/>
    <cellStyle name="Input cel 4 7 8" xfId="13255" xr:uid="{00000000-0005-0000-0000-00004C000000}"/>
    <cellStyle name="Input cel 4 8" xfId="1447" xr:uid="{00000000-0005-0000-0000-00004C000000}"/>
    <cellStyle name="Input cel 4 8 2" xfId="2688" xr:uid="{00000000-0005-0000-0000-00004C000000}"/>
    <cellStyle name="Input cel 4 8 2 2" xfId="8258" xr:uid="{00000000-0005-0000-0000-00004C000000}"/>
    <cellStyle name="Input cel 4 8 2 2 2" xfId="18803" xr:uid="{00000000-0005-0000-0000-00004C000000}"/>
    <cellStyle name="Input cel 4 8 2 3" xfId="14168" xr:uid="{00000000-0005-0000-0000-00004C000000}"/>
    <cellStyle name="Input cel 4 8 3" xfId="4108" xr:uid="{00000000-0005-0000-0000-00004C000000}"/>
    <cellStyle name="Input cel 4 8 3 2" xfId="9638" xr:uid="{00000000-0005-0000-0000-00004C000000}"/>
    <cellStyle name="Input cel 4 8 3 2 2" xfId="20191" xr:uid="{00000000-0005-0000-0000-00004C000000}"/>
    <cellStyle name="Input cel 4 8 3 3" xfId="13217" xr:uid="{00000000-0005-0000-0000-00004C000000}"/>
    <cellStyle name="Input cel 4 8 4" xfId="7078" xr:uid="{00000000-0005-0000-0000-00004C000000}"/>
    <cellStyle name="Input cel 4 8 4 2" xfId="17623" xr:uid="{00000000-0005-0000-0000-00004C000000}"/>
    <cellStyle name="Input cel 4 8 5" xfId="5522" xr:uid="{00000000-0005-0000-0000-00004C000000}"/>
    <cellStyle name="Input cel 4 8 5 2" xfId="11902" xr:uid="{00000000-0005-0000-0000-00004C000000}"/>
    <cellStyle name="Input cel 4 8 6" xfId="13241" xr:uid="{00000000-0005-0000-0000-00004C000000}"/>
    <cellStyle name="Input cel 4 9" xfId="439" xr:uid="{00000000-0005-0000-0000-00004C000000}"/>
    <cellStyle name="Input cel 4 9 2" xfId="3593" xr:uid="{00000000-0005-0000-0000-00004C000000}"/>
    <cellStyle name="Input cel 4 9 2 2" xfId="9154" xr:uid="{00000000-0005-0000-0000-00004C000000}"/>
    <cellStyle name="Input cel 4 9 2 2 2" xfId="19701" xr:uid="{00000000-0005-0000-0000-00004C000000}"/>
    <cellStyle name="Input cel 4 9 2 3" xfId="15838" xr:uid="{00000000-0005-0000-0000-00004C000000}"/>
    <cellStyle name="Input cel 4 9 3" xfId="6184" xr:uid="{00000000-0005-0000-0000-00004C000000}"/>
    <cellStyle name="Input cel 4 9 3 2" xfId="16729" xr:uid="{00000000-0005-0000-0000-00004C000000}"/>
    <cellStyle name="Input cel 4 9 4" xfId="5038" xr:uid="{00000000-0005-0000-0000-00004C000000}"/>
    <cellStyle name="Input cel 4 9 4 2" xfId="12283" xr:uid="{00000000-0005-0000-0000-00004C000000}"/>
    <cellStyle name="Input cel 4 9 5" xfId="11216" xr:uid="{00000000-0005-0000-0000-00004C000000}"/>
    <cellStyle name="Input cel 5" xfId="207" xr:uid="{00000000-0005-0000-0000-000047000000}"/>
    <cellStyle name="Input cel 5 10" xfId="6128" xr:uid="{00000000-0005-0000-0000-000047000000}"/>
    <cellStyle name="Input cel 5 10 2" xfId="14922" xr:uid="{00000000-0005-0000-0000-000047000000}"/>
    <cellStyle name="Input cel 5 10 3" xfId="16650" xr:uid="{00000000-0005-0000-0000-000047000000}"/>
    <cellStyle name="Input cel 5 11" xfId="14834" xr:uid="{00000000-0005-0000-0000-000047000000}"/>
    <cellStyle name="Input cel 5 11 2" xfId="10485" xr:uid="{00000000-0005-0000-0000-000047000000}"/>
    <cellStyle name="Input cel 5 2" xfId="359" xr:uid="{00000000-0005-0000-0000-000047000000}"/>
    <cellStyle name="Input cel 5 2 10" xfId="2202" xr:uid="{00000000-0005-0000-0000-000047000000}"/>
    <cellStyle name="Input cel 5 2 10 2" xfId="7772" xr:uid="{00000000-0005-0000-0000-000047000000}"/>
    <cellStyle name="Input cel 5 2 10 2 2" xfId="18317" xr:uid="{00000000-0005-0000-0000-000047000000}"/>
    <cellStyle name="Input cel 5 2 10 3" xfId="10822" xr:uid="{00000000-0005-0000-0000-000047000000}"/>
    <cellStyle name="Input cel 5 2 11" xfId="565" xr:uid="{00000000-0005-0000-0000-000047000000}"/>
    <cellStyle name="Input cel 5 2 11 2" xfId="6265" xr:uid="{00000000-0005-0000-0000-000047000000}"/>
    <cellStyle name="Input cel 5 2 11 2 2" xfId="16810" xr:uid="{00000000-0005-0000-0000-000047000000}"/>
    <cellStyle name="Input cel 5 2 11 3" xfId="10684" xr:uid="{00000000-0005-0000-0000-000047000000}"/>
    <cellStyle name="Input cel 5 2 12" xfId="3448" xr:uid="{00000000-0005-0000-0000-000047000000}"/>
    <cellStyle name="Input cel 5 2 12 2" xfId="9012" xr:uid="{00000000-0005-0000-0000-000047000000}"/>
    <cellStyle name="Input cel 5 2 12 2 2" xfId="19558" xr:uid="{00000000-0005-0000-0000-000047000000}"/>
    <cellStyle name="Input cel 5 2 13" xfId="4889" xr:uid="{00000000-0005-0000-0000-000047000000}"/>
    <cellStyle name="Input cel 5 2 13 2" xfId="12787" xr:uid="{00000000-0005-0000-0000-000047000000}"/>
    <cellStyle name="Input cel 5 2 14" xfId="10350" xr:uid="{00000000-0005-0000-0000-000047000000}"/>
    <cellStyle name="Input cel 5 2 2" xfId="707" xr:uid="{00000000-0005-0000-0000-000047000000}"/>
    <cellStyle name="Input cel 5 2 2 10" xfId="10282" xr:uid="{00000000-0005-0000-0000-000047000000}"/>
    <cellStyle name="Input cel 5 2 2 2" xfId="1933" xr:uid="{00000000-0005-0000-0000-000047000000}"/>
    <cellStyle name="Input cel 5 2 2 2 2" xfId="3172" xr:uid="{00000000-0005-0000-0000-000047000000}"/>
    <cellStyle name="Input cel 5 2 2 2 2 2" xfId="8742" xr:uid="{00000000-0005-0000-0000-000047000000}"/>
    <cellStyle name="Input cel 5 2 2 2 2 2 2" xfId="19287" xr:uid="{00000000-0005-0000-0000-000047000000}"/>
    <cellStyle name="Input cel 5 2 2 2 2 3" xfId="15533" xr:uid="{00000000-0005-0000-0000-000047000000}"/>
    <cellStyle name="Input cel 5 2 2 2 3" xfId="4584" xr:uid="{00000000-0005-0000-0000-000047000000}"/>
    <cellStyle name="Input cel 5 2 2 2 3 2" xfId="10083" xr:uid="{00000000-0005-0000-0000-000047000000}"/>
    <cellStyle name="Input cel 5 2 2 2 3 2 2" xfId="20638" xr:uid="{00000000-0005-0000-0000-000047000000}"/>
    <cellStyle name="Input cel 5 2 2 2 3 3" xfId="11740" xr:uid="{00000000-0005-0000-0000-000047000000}"/>
    <cellStyle name="Input cel 5 2 2 2 4" xfId="7510" xr:uid="{00000000-0005-0000-0000-000047000000}"/>
    <cellStyle name="Input cel 5 2 2 2 4 2" xfId="18055" xr:uid="{00000000-0005-0000-0000-000047000000}"/>
    <cellStyle name="Input cel 5 2 2 2 5" xfId="5967" xr:uid="{00000000-0005-0000-0000-000047000000}"/>
    <cellStyle name="Input cel 5 2 2 2 5 2" xfId="16489" xr:uid="{00000000-0005-0000-0000-000047000000}"/>
    <cellStyle name="Input cel 5 2 2 2 6" xfId="11869" xr:uid="{00000000-0005-0000-0000-000047000000}"/>
    <cellStyle name="Input cel 5 2 2 3" xfId="1647" xr:uid="{00000000-0005-0000-0000-000047000000}"/>
    <cellStyle name="Input cel 5 2 2 3 2" xfId="2887" xr:uid="{00000000-0005-0000-0000-000047000000}"/>
    <cellStyle name="Input cel 5 2 2 3 2 2" xfId="8457" xr:uid="{00000000-0005-0000-0000-000047000000}"/>
    <cellStyle name="Input cel 5 2 2 3 2 2 2" xfId="19002" xr:uid="{00000000-0005-0000-0000-000047000000}"/>
    <cellStyle name="Input cel 5 2 2 3 2 3" xfId="15714" xr:uid="{00000000-0005-0000-0000-000047000000}"/>
    <cellStyle name="Input cel 5 2 2 3 3" xfId="4300" xr:uid="{00000000-0005-0000-0000-000047000000}"/>
    <cellStyle name="Input cel 5 2 2 3 3 2" xfId="9816" xr:uid="{00000000-0005-0000-0000-000047000000}"/>
    <cellStyle name="Input cel 5 2 2 3 3 2 2" xfId="20372" xr:uid="{00000000-0005-0000-0000-000047000000}"/>
    <cellStyle name="Input cel 5 2 2 3 3 3" xfId="13092" xr:uid="{00000000-0005-0000-0000-000047000000}"/>
    <cellStyle name="Input cel 5 2 2 3 4" xfId="7255" xr:uid="{00000000-0005-0000-0000-000047000000}"/>
    <cellStyle name="Input cel 5 2 2 3 4 2" xfId="17800" xr:uid="{00000000-0005-0000-0000-000047000000}"/>
    <cellStyle name="Input cel 5 2 2 3 5" xfId="5700" xr:uid="{00000000-0005-0000-0000-000047000000}"/>
    <cellStyle name="Input cel 5 2 2 3 5 2" xfId="16223" xr:uid="{00000000-0005-0000-0000-000047000000}"/>
    <cellStyle name="Input cel 5 2 2 3 6" xfId="13885" xr:uid="{00000000-0005-0000-0000-000047000000}"/>
    <cellStyle name="Input cel 5 2 2 4" xfId="1618" xr:uid="{00000000-0005-0000-0000-000047000000}"/>
    <cellStyle name="Input cel 5 2 2 4 2" xfId="2858" xr:uid="{00000000-0005-0000-0000-000047000000}"/>
    <cellStyle name="Input cel 5 2 2 4 2 2" xfId="8428" xr:uid="{00000000-0005-0000-0000-000047000000}"/>
    <cellStyle name="Input cel 5 2 2 4 2 2 2" xfId="18973" xr:uid="{00000000-0005-0000-0000-000047000000}"/>
    <cellStyle name="Input cel 5 2 2 4 2 3" xfId="15281" xr:uid="{00000000-0005-0000-0000-000047000000}"/>
    <cellStyle name="Input cel 5 2 2 4 3" xfId="4271" xr:uid="{00000000-0005-0000-0000-000047000000}"/>
    <cellStyle name="Input cel 5 2 2 4 3 2" xfId="9789" xr:uid="{00000000-0005-0000-0000-000047000000}"/>
    <cellStyle name="Input cel 5 2 2 4 3 2 2" xfId="20343" xr:uid="{00000000-0005-0000-0000-000047000000}"/>
    <cellStyle name="Input cel 5 2 2 4 3 3" xfId="11405" xr:uid="{00000000-0005-0000-0000-000047000000}"/>
    <cellStyle name="Input cel 5 2 2 4 4" xfId="7226" xr:uid="{00000000-0005-0000-0000-000047000000}"/>
    <cellStyle name="Input cel 5 2 2 4 4 2" xfId="17771" xr:uid="{00000000-0005-0000-0000-000047000000}"/>
    <cellStyle name="Input cel 5 2 2 4 5" xfId="5673" xr:uid="{00000000-0005-0000-0000-000047000000}"/>
    <cellStyle name="Input cel 5 2 2 4 5 2" xfId="16137" xr:uid="{00000000-0005-0000-0000-000047000000}"/>
    <cellStyle name="Input cel 5 2 2 4 6" xfId="14065" xr:uid="{00000000-0005-0000-0000-000047000000}"/>
    <cellStyle name="Input cel 5 2 2 5" xfId="1007" xr:uid="{00000000-0005-0000-0000-000047000000}"/>
    <cellStyle name="Input cel 5 2 2 5 2" xfId="3675" xr:uid="{00000000-0005-0000-0000-000047000000}"/>
    <cellStyle name="Input cel 5 2 2 5 2 2" xfId="9234" xr:uid="{00000000-0005-0000-0000-000047000000}"/>
    <cellStyle name="Input cel 5 2 2 5 2 2 2" xfId="19783" xr:uid="{00000000-0005-0000-0000-000047000000}"/>
    <cellStyle name="Input cel 5 2 2 5 2 3" xfId="11876" xr:uid="{00000000-0005-0000-0000-000047000000}"/>
    <cellStyle name="Input cel 5 2 2 5 3" xfId="6667" xr:uid="{00000000-0005-0000-0000-000047000000}"/>
    <cellStyle name="Input cel 5 2 2 5 3 2" xfId="17212" xr:uid="{00000000-0005-0000-0000-000047000000}"/>
    <cellStyle name="Input cel 5 2 2 5 4" xfId="5118" xr:uid="{00000000-0005-0000-0000-000047000000}"/>
    <cellStyle name="Input cel 5 2 2 5 4 2" xfId="13059" xr:uid="{00000000-0005-0000-0000-000047000000}"/>
    <cellStyle name="Input cel 5 2 2 5 5" xfId="11498" xr:uid="{00000000-0005-0000-0000-000047000000}"/>
    <cellStyle name="Input cel 5 2 2 6" xfId="2250" xr:uid="{00000000-0005-0000-0000-000047000000}"/>
    <cellStyle name="Input cel 5 2 2 6 2" xfId="7820" xr:uid="{00000000-0005-0000-0000-000047000000}"/>
    <cellStyle name="Input cel 5 2 2 6 2 2" xfId="18365" xr:uid="{00000000-0005-0000-0000-000047000000}"/>
    <cellStyle name="Input cel 5 2 2 6 3" xfId="14332" xr:uid="{00000000-0005-0000-0000-000047000000}"/>
    <cellStyle name="Input cel 5 2 2 7" xfId="3535" xr:uid="{00000000-0005-0000-0000-000047000000}"/>
    <cellStyle name="Input cel 5 2 2 7 2" xfId="9099" xr:uid="{00000000-0005-0000-0000-000047000000}"/>
    <cellStyle name="Input cel 5 2 2 7 2 2" xfId="19645" xr:uid="{00000000-0005-0000-0000-000047000000}"/>
    <cellStyle name="Input cel 5 2 2 7 3" xfId="14540" xr:uid="{00000000-0005-0000-0000-000047000000}"/>
    <cellStyle name="Input cel 5 2 2 8" xfId="4982" xr:uid="{00000000-0005-0000-0000-000047000000}"/>
    <cellStyle name="Input cel 5 2 2 8 2" xfId="12676" xr:uid="{00000000-0005-0000-0000-000047000000}"/>
    <cellStyle name="Input cel 5 2 2 9" xfId="14895" xr:uid="{00000000-0005-0000-0000-000047000000}"/>
    <cellStyle name="Input cel 5 2 2 9 2" xfId="10524" xr:uid="{00000000-0005-0000-0000-000047000000}"/>
    <cellStyle name="Input cel 5 2 3" xfId="771" xr:uid="{00000000-0005-0000-0000-000047000000}"/>
    <cellStyle name="Input cel 5 2 3 2" xfId="1997" xr:uid="{00000000-0005-0000-0000-000047000000}"/>
    <cellStyle name="Input cel 5 2 3 2 2" xfId="3236" xr:uid="{00000000-0005-0000-0000-000047000000}"/>
    <cellStyle name="Input cel 5 2 3 2 2 2" xfId="8806" xr:uid="{00000000-0005-0000-0000-000047000000}"/>
    <cellStyle name="Input cel 5 2 3 2 2 2 2" xfId="19351" xr:uid="{00000000-0005-0000-0000-000047000000}"/>
    <cellStyle name="Input cel 5 2 3 2 2 3" xfId="11428" xr:uid="{00000000-0005-0000-0000-000047000000}"/>
    <cellStyle name="Input cel 5 2 3 2 3" xfId="4648" xr:uid="{00000000-0005-0000-0000-000047000000}"/>
    <cellStyle name="Input cel 5 2 3 2 3 2" xfId="10143" xr:uid="{00000000-0005-0000-0000-000047000000}"/>
    <cellStyle name="Input cel 5 2 3 2 3 2 2" xfId="20698" xr:uid="{00000000-0005-0000-0000-000047000000}"/>
    <cellStyle name="Input cel 5 2 3 2 3 3" xfId="10723" xr:uid="{00000000-0005-0000-0000-000047000000}"/>
    <cellStyle name="Input cel 5 2 3 2 4" xfId="7570" xr:uid="{00000000-0005-0000-0000-000047000000}"/>
    <cellStyle name="Input cel 5 2 3 2 4 2" xfId="18115" xr:uid="{00000000-0005-0000-0000-000047000000}"/>
    <cellStyle name="Input cel 5 2 3 2 5" xfId="6027" xr:uid="{00000000-0005-0000-0000-000047000000}"/>
    <cellStyle name="Input cel 5 2 3 2 5 2" xfId="16549" xr:uid="{00000000-0005-0000-0000-000047000000}"/>
    <cellStyle name="Input cel 5 2 3 2 6" xfId="16004" xr:uid="{00000000-0005-0000-0000-000047000000}"/>
    <cellStyle name="Input cel 5 2 3 3" xfId="1679" xr:uid="{00000000-0005-0000-0000-000047000000}"/>
    <cellStyle name="Input cel 5 2 3 3 2" xfId="2919" xr:uid="{00000000-0005-0000-0000-000047000000}"/>
    <cellStyle name="Input cel 5 2 3 3 2 2" xfId="8489" xr:uid="{00000000-0005-0000-0000-000047000000}"/>
    <cellStyle name="Input cel 5 2 3 3 2 2 2" xfId="19034" xr:uid="{00000000-0005-0000-0000-000047000000}"/>
    <cellStyle name="Input cel 5 2 3 3 2 3" xfId="14095" xr:uid="{00000000-0005-0000-0000-000047000000}"/>
    <cellStyle name="Input cel 5 2 3 3 3" xfId="4332" xr:uid="{00000000-0005-0000-0000-000047000000}"/>
    <cellStyle name="Input cel 5 2 3 3 3 2" xfId="9846" xr:uid="{00000000-0005-0000-0000-000047000000}"/>
    <cellStyle name="Input cel 5 2 3 3 3 2 2" xfId="20402" xr:uid="{00000000-0005-0000-0000-000047000000}"/>
    <cellStyle name="Input cel 5 2 3 3 3 3" xfId="11417" xr:uid="{00000000-0005-0000-0000-000047000000}"/>
    <cellStyle name="Input cel 5 2 3 3 4" xfId="7286" xr:uid="{00000000-0005-0000-0000-000047000000}"/>
    <cellStyle name="Input cel 5 2 3 3 4 2" xfId="17831" xr:uid="{00000000-0005-0000-0000-000047000000}"/>
    <cellStyle name="Input cel 5 2 3 3 5" xfId="5730" xr:uid="{00000000-0005-0000-0000-000047000000}"/>
    <cellStyle name="Input cel 5 2 3 3 5 2" xfId="16253" xr:uid="{00000000-0005-0000-0000-000047000000}"/>
    <cellStyle name="Input cel 5 2 3 3 6" xfId="12306" xr:uid="{00000000-0005-0000-0000-000047000000}"/>
    <cellStyle name="Input cel 5 2 3 4" xfId="1071" xr:uid="{00000000-0005-0000-0000-000047000000}"/>
    <cellStyle name="Input cel 5 2 3 4 2" xfId="6728" xr:uid="{00000000-0005-0000-0000-000047000000}"/>
    <cellStyle name="Input cel 5 2 3 4 2 2" xfId="17273" xr:uid="{00000000-0005-0000-0000-000047000000}"/>
    <cellStyle name="Input cel 5 2 3 4 3" xfId="13093" xr:uid="{00000000-0005-0000-0000-000047000000}"/>
    <cellStyle name="Input cel 5 2 3 5" xfId="2314" xr:uid="{00000000-0005-0000-0000-000047000000}"/>
    <cellStyle name="Input cel 5 2 3 5 2" xfId="7884" xr:uid="{00000000-0005-0000-0000-000047000000}"/>
    <cellStyle name="Input cel 5 2 3 5 2 2" xfId="18429" xr:uid="{00000000-0005-0000-0000-000047000000}"/>
    <cellStyle name="Input cel 5 2 3 5 3" xfId="11273" xr:uid="{00000000-0005-0000-0000-000047000000}"/>
    <cellStyle name="Input cel 5 2 3 6" xfId="3739" xr:uid="{00000000-0005-0000-0000-000047000000}"/>
    <cellStyle name="Input cel 5 2 3 6 2" xfId="9294" xr:uid="{00000000-0005-0000-0000-000047000000}"/>
    <cellStyle name="Input cel 5 2 3 6 2 2" xfId="19844" xr:uid="{00000000-0005-0000-0000-000047000000}"/>
    <cellStyle name="Input cel 5 2 3 6 3" xfId="10555" xr:uid="{00000000-0005-0000-0000-000047000000}"/>
    <cellStyle name="Input cel 5 2 3 7" xfId="6434" xr:uid="{00000000-0005-0000-0000-000047000000}"/>
    <cellStyle name="Input cel 5 2 3 7 2" xfId="15142" xr:uid="{00000000-0005-0000-0000-000047000000}"/>
    <cellStyle name="Input cel 5 2 3 7 2 2" xfId="16979" xr:uid="{00000000-0005-0000-0000-000047000000}"/>
    <cellStyle name="Input cel 5 2 3 7 3" xfId="14342" xr:uid="{00000000-0005-0000-0000-000047000000}"/>
    <cellStyle name="Input cel 5 2 3 8" xfId="5178" xr:uid="{00000000-0005-0000-0000-000047000000}"/>
    <cellStyle name="Input cel 5 2 3 8 2" xfId="14980" xr:uid="{00000000-0005-0000-0000-000047000000}"/>
    <cellStyle name="Input cel 5 2 3 9" xfId="11955" xr:uid="{00000000-0005-0000-0000-000047000000}"/>
    <cellStyle name="Input cel 5 2 4" xfId="833" xr:uid="{00000000-0005-0000-0000-000047000000}"/>
    <cellStyle name="Input cel 5 2 4 2" xfId="2059" xr:uid="{00000000-0005-0000-0000-000047000000}"/>
    <cellStyle name="Input cel 5 2 4 2 2" xfId="3298" xr:uid="{00000000-0005-0000-0000-000047000000}"/>
    <cellStyle name="Input cel 5 2 4 2 2 2" xfId="8868" xr:uid="{00000000-0005-0000-0000-000047000000}"/>
    <cellStyle name="Input cel 5 2 4 2 2 2 2" xfId="19413" xr:uid="{00000000-0005-0000-0000-000047000000}"/>
    <cellStyle name="Input cel 5 2 4 2 2 3" xfId="12485" xr:uid="{00000000-0005-0000-0000-000047000000}"/>
    <cellStyle name="Input cel 5 2 4 2 3" xfId="4710" xr:uid="{00000000-0005-0000-0000-000047000000}"/>
    <cellStyle name="Input cel 5 2 4 2 3 2" xfId="10202" xr:uid="{00000000-0005-0000-0000-000047000000}"/>
    <cellStyle name="Input cel 5 2 4 2 3 2 2" xfId="20757" xr:uid="{00000000-0005-0000-0000-000047000000}"/>
    <cellStyle name="Input cel 5 2 4 2 3 3" xfId="10759" xr:uid="{00000000-0005-0000-0000-000047000000}"/>
    <cellStyle name="Input cel 5 2 4 2 4" xfId="7629" xr:uid="{00000000-0005-0000-0000-000047000000}"/>
    <cellStyle name="Input cel 5 2 4 2 4 2" xfId="18174" xr:uid="{00000000-0005-0000-0000-000047000000}"/>
    <cellStyle name="Input cel 5 2 4 2 5" xfId="6086" xr:uid="{00000000-0005-0000-0000-000047000000}"/>
    <cellStyle name="Input cel 5 2 4 2 5 2" xfId="16608" xr:uid="{00000000-0005-0000-0000-000047000000}"/>
    <cellStyle name="Input cel 5 2 4 2 6" xfId="15473" xr:uid="{00000000-0005-0000-0000-000047000000}"/>
    <cellStyle name="Input cel 5 2 4 3" xfId="1737" xr:uid="{00000000-0005-0000-0000-000047000000}"/>
    <cellStyle name="Input cel 5 2 4 3 2" xfId="2976" xr:uid="{00000000-0005-0000-0000-000047000000}"/>
    <cellStyle name="Input cel 5 2 4 3 2 2" xfId="8546" xr:uid="{00000000-0005-0000-0000-000047000000}"/>
    <cellStyle name="Input cel 5 2 4 3 2 2 2" xfId="19091" xr:uid="{00000000-0005-0000-0000-000047000000}"/>
    <cellStyle name="Input cel 5 2 4 3 2 3" xfId="15424" xr:uid="{00000000-0005-0000-0000-000047000000}"/>
    <cellStyle name="Input cel 5 2 4 3 3" xfId="4388" xr:uid="{00000000-0005-0000-0000-000047000000}"/>
    <cellStyle name="Input cel 5 2 4 3 3 2" xfId="9899" xr:uid="{00000000-0005-0000-0000-000047000000}"/>
    <cellStyle name="Input cel 5 2 4 3 3 2 2" xfId="20455" xr:uid="{00000000-0005-0000-0000-000047000000}"/>
    <cellStyle name="Input cel 5 2 4 3 3 3" xfId="10462" xr:uid="{00000000-0005-0000-0000-000047000000}"/>
    <cellStyle name="Input cel 5 2 4 3 4" xfId="7340" xr:uid="{00000000-0005-0000-0000-000047000000}"/>
    <cellStyle name="Input cel 5 2 4 3 4 2" xfId="17885" xr:uid="{00000000-0005-0000-0000-000047000000}"/>
    <cellStyle name="Input cel 5 2 4 3 5" xfId="5783" xr:uid="{00000000-0005-0000-0000-000047000000}"/>
    <cellStyle name="Input cel 5 2 4 3 5 2" xfId="16306" xr:uid="{00000000-0005-0000-0000-000047000000}"/>
    <cellStyle name="Input cel 5 2 4 3 6" xfId="13711" xr:uid="{00000000-0005-0000-0000-000047000000}"/>
    <cellStyle name="Input cel 5 2 4 4" xfId="1133" xr:uid="{00000000-0005-0000-0000-000047000000}"/>
    <cellStyle name="Input cel 5 2 4 4 2" xfId="6790" xr:uid="{00000000-0005-0000-0000-000047000000}"/>
    <cellStyle name="Input cel 5 2 4 4 2 2" xfId="17335" xr:uid="{00000000-0005-0000-0000-000047000000}"/>
    <cellStyle name="Input cel 5 2 4 4 3" xfId="11952" xr:uid="{00000000-0005-0000-0000-000047000000}"/>
    <cellStyle name="Input cel 5 2 4 5" xfId="2376" xr:uid="{00000000-0005-0000-0000-000047000000}"/>
    <cellStyle name="Input cel 5 2 4 5 2" xfId="7946" xr:uid="{00000000-0005-0000-0000-000047000000}"/>
    <cellStyle name="Input cel 5 2 4 5 2 2" xfId="18491" xr:uid="{00000000-0005-0000-0000-000047000000}"/>
    <cellStyle name="Input cel 5 2 4 5 3" xfId="12147" xr:uid="{00000000-0005-0000-0000-000047000000}"/>
    <cellStyle name="Input cel 5 2 4 6" xfId="3801" xr:uid="{00000000-0005-0000-0000-000047000000}"/>
    <cellStyle name="Input cel 5 2 4 6 2" xfId="9353" xr:uid="{00000000-0005-0000-0000-000047000000}"/>
    <cellStyle name="Input cel 5 2 4 6 2 2" xfId="19906" xr:uid="{00000000-0005-0000-0000-000047000000}"/>
    <cellStyle name="Input cel 5 2 4 6 3" xfId="13361" xr:uid="{00000000-0005-0000-0000-000047000000}"/>
    <cellStyle name="Input cel 5 2 4 7" xfId="6493" xr:uid="{00000000-0005-0000-0000-000047000000}"/>
    <cellStyle name="Input cel 5 2 4 7 2" xfId="15201" xr:uid="{00000000-0005-0000-0000-000047000000}"/>
    <cellStyle name="Input cel 5 2 4 7 2 2" xfId="17038" xr:uid="{00000000-0005-0000-0000-000047000000}"/>
    <cellStyle name="Input cel 5 2 4 7 3" xfId="13010" xr:uid="{00000000-0005-0000-0000-000047000000}"/>
    <cellStyle name="Input cel 5 2 4 8" xfId="5237" xr:uid="{00000000-0005-0000-0000-000047000000}"/>
    <cellStyle name="Input cel 5 2 4 8 2" xfId="12805" xr:uid="{00000000-0005-0000-0000-000047000000}"/>
    <cellStyle name="Input cel 5 2 4 9" xfId="12217" xr:uid="{00000000-0005-0000-0000-000047000000}"/>
    <cellStyle name="Input cel 5 2 5" xfId="658" xr:uid="{00000000-0005-0000-0000-000047000000}"/>
    <cellStyle name="Input cel 5 2 5 2" xfId="1896" xr:uid="{00000000-0005-0000-0000-000047000000}"/>
    <cellStyle name="Input cel 5 2 5 2 2" xfId="3135" xr:uid="{00000000-0005-0000-0000-000047000000}"/>
    <cellStyle name="Input cel 5 2 5 2 2 2" xfId="8705" xr:uid="{00000000-0005-0000-0000-000047000000}"/>
    <cellStyle name="Input cel 5 2 5 2 2 2 2" xfId="19250" xr:uid="{00000000-0005-0000-0000-000047000000}"/>
    <cellStyle name="Input cel 5 2 5 2 2 3" xfId="12440" xr:uid="{00000000-0005-0000-0000-000047000000}"/>
    <cellStyle name="Input cel 5 2 5 2 3" xfId="4547" xr:uid="{00000000-0005-0000-0000-000047000000}"/>
    <cellStyle name="Input cel 5 2 5 2 3 2" xfId="10047" xr:uid="{00000000-0005-0000-0000-000047000000}"/>
    <cellStyle name="Input cel 5 2 5 2 3 2 2" xfId="20602" xr:uid="{00000000-0005-0000-0000-000047000000}"/>
    <cellStyle name="Input cel 5 2 5 2 3 3" xfId="12383" xr:uid="{00000000-0005-0000-0000-000047000000}"/>
    <cellStyle name="Input cel 5 2 5 2 4" xfId="7474" xr:uid="{00000000-0005-0000-0000-000047000000}"/>
    <cellStyle name="Input cel 5 2 5 2 4 2" xfId="18019" xr:uid="{00000000-0005-0000-0000-000047000000}"/>
    <cellStyle name="Input cel 5 2 5 2 5" xfId="5931" xr:uid="{00000000-0005-0000-0000-000047000000}"/>
    <cellStyle name="Input cel 5 2 5 2 5 2" xfId="16453" xr:uid="{00000000-0005-0000-0000-000047000000}"/>
    <cellStyle name="Input cel 5 2 5 2 6" xfId="15493" xr:uid="{00000000-0005-0000-0000-000047000000}"/>
    <cellStyle name="Input cel 5 2 5 3" xfId="1580" xr:uid="{00000000-0005-0000-0000-000047000000}"/>
    <cellStyle name="Input cel 5 2 5 3 2" xfId="7190" xr:uid="{00000000-0005-0000-0000-000047000000}"/>
    <cellStyle name="Input cel 5 2 5 3 2 2" xfId="17735" xr:uid="{00000000-0005-0000-0000-000047000000}"/>
    <cellStyle name="Input cel 5 2 5 3 3" xfId="10673" xr:uid="{00000000-0005-0000-0000-000047000000}"/>
    <cellStyle name="Input cel 5 2 5 4" xfId="2820" xr:uid="{00000000-0005-0000-0000-000047000000}"/>
    <cellStyle name="Input cel 5 2 5 4 2" xfId="8390" xr:uid="{00000000-0005-0000-0000-000047000000}"/>
    <cellStyle name="Input cel 5 2 5 4 2 2" xfId="18935" xr:uid="{00000000-0005-0000-0000-000047000000}"/>
    <cellStyle name="Input cel 5 2 5 4 3" xfId="11815" xr:uid="{00000000-0005-0000-0000-000047000000}"/>
    <cellStyle name="Input cel 5 2 5 5" xfId="4234" xr:uid="{00000000-0005-0000-0000-000047000000}"/>
    <cellStyle name="Input cel 5 2 5 5 2" xfId="9754" xr:uid="{00000000-0005-0000-0000-000047000000}"/>
    <cellStyle name="Input cel 5 2 5 5 2 2" xfId="20308" xr:uid="{00000000-0005-0000-0000-000047000000}"/>
    <cellStyle name="Input cel 5 2 5 5 3" xfId="11224" xr:uid="{00000000-0005-0000-0000-000047000000}"/>
    <cellStyle name="Input cel 5 2 5 6" xfId="6352" xr:uid="{00000000-0005-0000-0000-000047000000}"/>
    <cellStyle name="Input cel 5 2 5 6 2" xfId="16897" xr:uid="{00000000-0005-0000-0000-000047000000}"/>
    <cellStyle name="Input cel 5 2 5 7" xfId="5638" xr:uid="{00000000-0005-0000-0000-000047000000}"/>
    <cellStyle name="Input cel 5 2 5 7 2" xfId="14139" xr:uid="{00000000-0005-0000-0000-000047000000}"/>
    <cellStyle name="Input cel 5 2 5 8" xfId="16077" xr:uid="{00000000-0005-0000-0000-000047000000}"/>
    <cellStyle name="Input cel 5 2 6" xfId="1500" xr:uid="{00000000-0005-0000-0000-000047000000}"/>
    <cellStyle name="Input cel 5 2 6 2" xfId="2740" xr:uid="{00000000-0005-0000-0000-000047000000}"/>
    <cellStyle name="Input cel 5 2 6 2 2" xfId="8310" xr:uid="{00000000-0005-0000-0000-000047000000}"/>
    <cellStyle name="Input cel 5 2 6 2 2 2" xfId="18855" xr:uid="{00000000-0005-0000-0000-000047000000}"/>
    <cellStyle name="Input cel 5 2 6 2 3" xfId="14077" xr:uid="{00000000-0005-0000-0000-000047000000}"/>
    <cellStyle name="Input cel 5 2 6 3" xfId="4154" xr:uid="{00000000-0005-0000-0000-000047000000}"/>
    <cellStyle name="Input cel 5 2 6 3 2" xfId="9679" xr:uid="{00000000-0005-0000-0000-000047000000}"/>
    <cellStyle name="Input cel 5 2 6 3 2 2" xfId="20233" xr:uid="{00000000-0005-0000-0000-000047000000}"/>
    <cellStyle name="Input cel 5 2 6 3 3" xfId="13908" xr:uid="{00000000-0005-0000-0000-000047000000}"/>
    <cellStyle name="Input cel 5 2 6 4" xfId="7123" xr:uid="{00000000-0005-0000-0000-000047000000}"/>
    <cellStyle name="Input cel 5 2 6 4 2" xfId="17668" xr:uid="{00000000-0005-0000-0000-000047000000}"/>
    <cellStyle name="Input cel 5 2 6 5" xfId="5563" xr:uid="{00000000-0005-0000-0000-000047000000}"/>
    <cellStyle name="Input cel 5 2 6 5 2" xfId="14381" xr:uid="{00000000-0005-0000-0000-000047000000}"/>
    <cellStyle name="Input cel 5 2 6 6" xfId="13655" xr:uid="{00000000-0005-0000-0000-000047000000}"/>
    <cellStyle name="Input cel 5 2 7" xfId="1294" xr:uid="{00000000-0005-0000-0000-000047000000}"/>
    <cellStyle name="Input cel 5 2 7 2" xfId="2535" xr:uid="{00000000-0005-0000-0000-000047000000}"/>
    <cellStyle name="Input cel 5 2 7 2 2" xfId="8105" xr:uid="{00000000-0005-0000-0000-000047000000}"/>
    <cellStyle name="Input cel 5 2 7 2 2 2" xfId="18650" xr:uid="{00000000-0005-0000-0000-000047000000}"/>
    <cellStyle name="Input cel 5 2 7 2 3" xfId="16059" xr:uid="{00000000-0005-0000-0000-000047000000}"/>
    <cellStyle name="Input cel 5 2 7 3" xfId="3956" xr:uid="{00000000-0005-0000-0000-000047000000}"/>
    <cellStyle name="Input cel 5 2 7 3 2" xfId="9497" xr:uid="{00000000-0005-0000-0000-000047000000}"/>
    <cellStyle name="Input cel 5 2 7 3 2 2" xfId="20050" xr:uid="{00000000-0005-0000-0000-000047000000}"/>
    <cellStyle name="Input cel 5 2 7 3 3" xfId="15032" xr:uid="{00000000-0005-0000-0000-000047000000}"/>
    <cellStyle name="Input cel 5 2 7 4" xfId="6937" xr:uid="{00000000-0005-0000-0000-000047000000}"/>
    <cellStyle name="Input cel 5 2 7 4 2" xfId="17482" xr:uid="{00000000-0005-0000-0000-000047000000}"/>
    <cellStyle name="Input cel 5 2 7 5" xfId="5381" xr:uid="{00000000-0005-0000-0000-000047000000}"/>
    <cellStyle name="Input cel 5 2 7 5 2" xfId="10616" xr:uid="{00000000-0005-0000-0000-000047000000}"/>
    <cellStyle name="Input cel 5 2 7 6" xfId="13423" xr:uid="{00000000-0005-0000-0000-000047000000}"/>
    <cellStyle name="Input cel 5 2 8" xfId="1391" xr:uid="{00000000-0005-0000-0000-000047000000}"/>
    <cellStyle name="Input cel 5 2 8 2" xfId="2632" xr:uid="{00000000-0005-0000-0000-000047000000}"/>
    <cellStyle name="Input cel 5 2 8 2 2" xfId="8202" xr:uid="{00000000-0005-0000-0000-000047000000}"/>
    <cellStyle name="Input cel 5 2 8 2 2 2" xfId="18747" xr:uid="{00000000-0005-0000-0000-000047000000}"/>
    <cellStyle name="Input cel 5 2 8 2 3" xfId="13390" xr:uid="{00000000-0005-0000-0000-000047000000}"/>
    <cellStyle name="Input cel 5 2 8 3" xfId="4052" xr:uid="{00000000-0005-0000-0000-000047000000}"/>
    <cellStyle name="Input cel 5 2 8 3 2" xfId="9585" xr:uid="{00000000-0005-0000-0000-000047000000}"/>
    <cellStyle name="Input cel 5 2 8 3 2 2" xfId="20138" xr:uid="{00000000-0005-0000-0000-000047000000}"/>
    <cellStyle name="Input cel 5 2 8 3 3" xfId="15231" xr:uid="{00000000-0005-0000-0000-000047000000}"/>
    <cellStyle name="Input cel 5 2 8 4" xfId="7026" xr:uid="{00000000-0005-0000-0000-000047000000}"/>
    <cellStyle name="Input cel 5 2 8 4 2" xfId="17571" xr:uid="{00000000-0005-0000-0000-000047000000}"/>
    <cellStyle name="Input cel 5 2 8 5" xfId="5469" xr:uid="{00000000-0005-0000-0000-000047000000}"/>
    <cellStyle name="Input cel 5 2 8 5 2" xfId="12204" xr:uid="{00000000-0005-0000-0000-000047000000}"/>
    <cellStyle name="Input cel 5 2 8 6" xfId="15979" xr:uid="{00000000-0005-0000-0000-000047000000}"/>
    <cellStyle name="Input cel 5 2 9" xfId="959" xr:uid="{00000000-0005-0000-0000-000047000000}"/>
    <cellStyle name="Input cel 5 2 9 2" xfId="3627" xr:uid="{00000000-0005-0000-0000-000047000000}"/>
    <cellStyle name="Input cel 5 2 9 2 2" xfId="9187" xr:uid="{00000000-0005-0000-0000-000047000000}"/>
    <cellStyle name="Input cel 5 2 9 2 2 2" xfId="19735" xr:uid="{00000000-0005-0000-0000-000047000000}"/>
    <cellStyle name="Input cel 5 2 9 2 3" xfId="12100" xr:uid="{00000000-0005-0000-0000-000047000000}"/>
    <cellStyle name="Input cel 5 2 9 3" xfId="6619" xr:uid="{00000000-0005-0000-0000-000047000000}"/>
    <cellStyle name="Input cel 5 2 9 3 2" xfId="17164" xr:uid="{00000000-0005-0000-0000-000047000000}"/>
    <cellStyle name="Input cel 5 2 9 4" xfId="5071" xr:uid="{00000000-0005-0000-0000-000047000000}"/>
    <cellStyle name="Input cel 5 2 9 4 2" xfId="11044" xr:uid="{00000000-0005-0000-0000-000047000000}"/>
    <cellStyle name="Input cel 5 2 9 5" xfId="12835" xr:uid="{00000000-0005-0000-0000-000047000000}"/>
    <cellStyle name="Input cel 5 3" xfId="294" xr:uid="{00000000-0005-0000-0000-000047000000}"/>
    <cellStyle name="Input cel 5 3 2" xfId="1856" xr:uid="{00000000-0005-0000-0000-000047000000}"/>
    <cellStyle name="Input cel 5 3 2 2" xfId="3095" xr:uid="{00000000-0005-0000-0000-000047000000}"/>
    <cellStyle name="Input cel 5 3 2 2 2" xfId="4507" xr:uid="{00000000-0005-0000-0000-000047000000}"/>
    <cellStyle name="Input cel 5 3 2 2 2 2" xfId="10010" xr:uid="{00000000-0005-0000-0000-000047000000}"/>
    <cellStyle name="Input cel 5 3 2 2 2 2 2" xfId="20565" xr:uid="{00000000-0005-0000-0000-000047000000}"/>
    <cellStyle name="Input cel 5 3 2 2 2 3" xfId="14523" xr:uid="{00000000-0005-0000-0000-000047000000}"/>
    <cellStyle name="Input cel 5 3 2 2 3" xfId="8665" xr:uid="{00000000-0005-0000-0000-000047000000}"/>
    <cellStyle name="Input cel 5 3 2 2 3 2" xfId="19210" xr:uid="{00000000-0005-0000-0000-000047000000}"/>
    <cellStyle name="Input cel 5 3 2 2 4" xfId="5894" xr:uid="{00000000-0005-0000-0000-000047000000}"/>
    <cellStyle name="Input cel 5 3 2 2 4 2" xfId="16416" xr:uid="{00000000-0005-0000-0000-000047000000}"/>
    <cellStyle name="Input cel 5 3 2 2 5" xfId="15230" xr:uid="{00000000-0005-0000-0000-000047000000}"/>
    <cellStyle name="Input cel 5 3 2 3" xfId="3495" xr:uid="{00000000-0005-0000-0000-000047000000}"/>
    <cellStyle name="Input cel 5 3 2 3 2" xfId="9059" xr:uid="{00000000-0005-0000-0000-000047000000}"/>
    <cellStyle name="Input cel 5 3 2 3 2 2" xfId="19605" xr:uid="{00000000-0005-0000-0000-000047000000}"/>
    <cellStyle name="Input cel 5 3 2 3 3" xfId="15408" xr:uid="{00000000-0005-0000-0000-000047000000}"/>
    <cellStyle name="Input cel 5 3 2 4" xfId="4942" xr:uid="{00000000-0005-0000-0000-000047000000}"/>
    <cellStyle name="Input cel 5 3 2 4 2" xfId="10786" xr:uid="{00000000-0005-0000-0000-000047000000}"/>
    <cellStyle name="Input cel 5 3 2 5" xfId="16057" xr:uid="{00000000-0005-0000-0000-000047000000}"/>
    <cellStyle name="Input cel 5 3 3" xfId="1219" xr:uid="{00000000-0005-0000-0000-000047000000}"/>
    <cellStyle name="Input cel 5 3 3 2" xfId="2461" xr:uid="{00000000-0005-0000-0000-000047000000}"/>
    <cellStyle name="Input cel 5 3 3 2 2" xfId="8031" xr:uid="{00000000-0005-0000-0000-000047000000}"/>
    <cellStyle name="Input cel 5 3 3 2 2 2" xfId="18576" xr:uid="{00000000-0005-0000-0000-000047000000}"/>
    <cellStyle name="Input cel 5 3 3 2 3" xfId="15748" xr:uid="{00000000-0005-0000-0000-000047000000}"/>
    <cellStyle name="Input cel 5 3 3 3" xfId="3885" xr:uid="{00000000-0005-0000-0000-000047000000}"/>
    <cellStyle name="Input cel 5 3 3 3 2" xfId="9434" xr:uid="{00000000-0005-0000-0000-000047000000}"/>
    <cellStyle name="Input cel 5 3 3 3 2 2" xfId="19987" xr:uid="{00000000-0005-0000-0000-000047000000}"/>
    <cellStyle name="Input cel 5 3 3 3 3" xfId="12134" xr:uid="{00000000-0005-0000-0000-000047000000}"/>
    <cellStyle name="Input cel 5 3 3 4" xfId="6872" xr:uid="{00000000-0005-0000-0000-000047000000}"/>
    <cellStyle name="Input cel 5 3 3 4 2" xfId="17417" xr:uid="{00000000-0005-0000-0000-000047000000}"/>
    <cellStyle name="Input cel 5 3 3 5" xfId="5318" xr:uid="{00000000-0005-0000-0000-000047000000}"/>
    <cellStyle name="Input cel 5 3 3 5 2" xfId="13332" xr:uid="{00000000-0005-0000-0000-000047000000}"/>
    <cellStyle name="Input cel 5 3 3 6" xfId="10448" xr:uid="{00000000-0005-0000-0000-000047000000}"/>
    <cellStyle name="Input cel 5 3 4" xfId="889" xr:uid="{00000000-0005-0000-0000-000047000000}"/>
    <cellStyle name="Input cel 5 3 4 2" xfId="3591" xr:uid="{00000000-0005-0000-0000-000047000000}"/>
    <cellStyle name="Input cel 5 3 4 2 2" xfId="9152" xr:uid="{00000000-0005-0000-0000-000047000000}"/>
    <cellStyle name="Input cel 5 3 4 2 2 2" xfId="19699" xr:uid="{00000000-0005-0000-0000-000047000000}"/>
    <cellStyle name="Input cel 5 3 4 2 3" xfId="12914" xr:uid="{00000000-0005-0000-0000-000047000000}"/>
    <cellStyle name="Input cel 5 3 4 3" xfId="6549" xr:uid="{00000000-0005-0000-0000-000047000000}"/>
    <cellStyle name="Input cel 5 3 4 3 2" xfId="17094" xr:uid="{00000000-0005-0000-0000-000047000000}"/>
    <cellStyle name="Input cel 5 3 4 4" xfId="5036" xr:uid="{00000000-0005-0000-0000-000047000000}"/>
    <cellStyle name="Input cel 5 3 4 4 2" xfId="14655" xr:uid="{00000000-0005-0000-0000-000047000000}"/>
    <cellStyle name="Input cel 5 3 4 5" xfId="13812" xr:uid="{00000000-0005-0000-0000-000047000000}"/>
    <cellStyle name="Input cel 5 3 5" xfId="2133" xr:uid="{00000000-0005-0000-0000-000047000000}"/>
    <cellStyle name="Input cel 5 3 5 2" xfId="7703" xr:uid="{00000000-0005-0000-0000-000047000000}"/>
    <cellStyle name="Input cel 5 3 5 2 2" xfId="18248" xr:uid="{00000000-0005-0000-0000-000047000000}"/>
    <cellStyle name="Input cel 5 3 5 3" xfId="13837" xr:uid="{00000000-0005-0000-0000-000047000000}"/>
    <cellStyle name="Input cel 5 3 6" xfId="3419" xr:uid="{00000000-0005-0000-0000-000047000000}"/>
    <cellStyle name="Input cel 5 3 6 2" xfId="8985" xr:uid="{00000000-0005-0000-0000-000047000000}"/>
    <cellStyle name="Input cel 5 3 6 2 2" xfId="19531" xr:uid="{00000000-0005-0000-0000-000047000000}"/>
    <cellStyle name="Input cel 5 3 6 3" xfId="13526" xr:uid="{00000000-0005-0000-0000-000047000000}"/>
    <cellStyle name="Input cel 5 3 7" xfId="4851" xr:uid="{00000000-0005-0000-0000-000047000000}"/>
    <cellStyle name="Input cel 5 3 7 2" xfId="14758" xr:uid="{00000000-0005-0000-0000-000047000000}"/>
    <cellStyle name="Input cel 5 3 8" xfId="14854" xr:uid="{00000000-0005-0000-0000-000047000000}"/>
    <cellStyle name="Input cel 5 3 8 2" xfId="13906" xr:uid="{00000000-0005-0000-0000-000047000000}"/>
    <cellStyle name="Input cel 5 3 9" xfId="10775" xr:uid="{00000000-0005-0000-0000-000047000000}"/>
    <cellStyle name="Input cel 5 4" xfId="1890" xr:uid="{00000000-0005-0000-0000-000047000000}"/>
    <cellStyle name="Input cel 5 4 2" xfId="3129" xr:uid="{00000000-0005-0000-0000-000047000000}"/>
    <cellStyle name="Input cel 5 4 2 2" xfId="4541" xr:uid="{00000000-0005-0000-0000-000047000000}"/>
    <cellStyle name="Input cel 5 4 2 2 2" xfId="10042" xr:uid="{00000000-0005-0000-0000-000047000000}"/>
    <cellStyle name="Input cel 5 4 2 2 2 2" xfId="20597" xr:uid="{00000000-0005-0000-0000-000047000000}"/>
    <cellStyle name="Input cel 5 4 2 2 3" xfId="14460" xr:uid="{00000000-0005-0000-0000-000047000000}"/>
    <cellStyle name="Input cel 5 4 2 3" xfId="8699" xr:uid="{00000000-0005-0000-0000-000047000000}"/>
    <cellStyle name="Input cel 5 4 2 3 2" xfId="19244" xr:uid="{00000000-0005-0000-0000-000047000000}"/>
    <cellStyle name="Input cel 5 4 2 4" xfId="5926" xr:uid="{00000000-0005-0000-0000-000047000000}"/>
    <cellStyle name="Input cel 5 4 2 4 2" xfId="16448" xr:uid="{00000000-0005-0000-0000-000047000000}"/>
    <cellStyle name="Input cel 5 4 2 5" xfId="14510" xr:uid="{00000000-0005-0000-0000-000047000000}"/>
    <cellStyle name="Input cel 5 4 3" xfId="3371" xr:uid="{00000000-0005-0000-0000-000047000000}"/>
    <cellStyle name="Input cel 5 4 3 2" xfId="8939" xr:uid="{00000000-0005-0000-0000-000047000000}"/>
    <cellStyle name="Input cel 5 4 3 2 2" xfId="19483" xr:uid="{00000000-0005-0000-0000-000047000000}"/>
    <cellStyle name="Input cel 5 4 3 3" xfId="10594" xr:uid="{00000000-0005-0000-0000-000047000000}"/>
    <cellStyle name="Input cel 5 4 4" xfId="7469" xr:uid="{00000000-0005-0000-0000-000047000000}"/>
    <cellStyle name="Input cel 5 4 4 2" xfId="18014" xr:uid="{00000000-0005-0000-0000-000047000000}"/>
    <cellStyle name="Input cel 5 4 5" xfId="4804" xr:uid="{00000000-0005-0000-0000-000047000000}"/>
    <cellStyle name="Input cel 5 4 5 2" xfId="14445" xr:uid="{00000000-0005-0000-0000-000047000000}"/>
    <cellStyle name="Input cel 5 4 6" xfId="13482" xr:uid="{00000000-0005-0000-0000-000047000000}"/>
    <cellStyle name="Input cel 5 5" xfId="1198" xr:uid="{00000000-0005-0000-0000-000047000000}"/>
    <cellStyle name="Input cel 5 5 2" xfId="2441" xr:uid="{00000000-0005-0000-0000-000047000000}"/>
    <cellStyle name="Input cel 5 5 2 2" xfId="8011" xr:uid="{00000000-0005-0000-0000-000047000000}"/>
    <cellStyle name="Input cel 5 5 2 2 2" xfId="18556" xr:uid="{00000000-0005-0000-0000-000047000000}"/>
    <cellStyle name="Input cel 5 5 2 3" xfId="13086" xr:uid="{00000000-0005-0000-0000-000047000000}"/>
    <cellStyle name="Input cel 5 5 3" xfId="3395" xr:uid="{00000000-0005-0000-0000-000047000000}"/>
    <cellStyle name="Input cel 5 5 3 2" xfId="8963" xr:uid="{00000000-0005-0000-0000-000047000000}"/>
    <cellStyle name="Input cel 5 5 3 2 2" xfId="19507" xr:uid="{00000000-0005-0000-0000-000047000000}"/>
    <cellStyle name="Input cel 5 5 3 3" xfId="13733" xr:uid="{00000000-0005-0000-0000-000047000000}"/>
    <cellStyle name="Input cel 5 5 4" xfId="6853" xr:uid="{00000000-0005-0000-0000-000047000000}"/>
    <cellStyle name="Input cel 5 5 4 2" xfId="17398" xr:uid="{00000000-0005-0000-0000-000047000000}"/>
    <cellStyle name="Input cel 5 5 5" xfId="4828" xr:uid="{00000000-0005-0000-0000-000047000000}"/>
    <cellStyle name="Input cel 5 5 5 2" xfId="12308" xr:uid="{00000000-0005-0000-0000-000047000000}"/>
    <cellStyle name="Input cel 5 5 6" xfId="10277" xr:uid="{00000000-0005-0000-0000-000047000000}"/>
    <cellStyle name="Input cel 5 6" xfId="1185" xr:uid="{00000000-0005-0000-0000-000047000000}"/>
    <cellStyle name="Input cel 5 6 2" xfId="2428" xr:uid="{00000000-0005-0000-0000-000047000000}"/>
    <cellStyle name="Input cel 5 6 2 2" xfId="7998" xr:uid="{00000000-0005-0000-0000-000047000000}"/>
    <cellStyle name="Input cel 5 6 2 2 2" xfId="18543" xr:uid="{00000000-0005-0000-0000-000047000000}"/>
    <cellStyle name="Input cel 5 6 2 3" xfId="15267" xr:uid="{00000000-0005-0000-0000-000047000000}"/>
    <cellStyle name="Input cel 5 6 3" xfId="3853" xr:uid="{00000000-0005-0000-0000-000047000000}"/>
    <cellStyle name="Input cel 5 6 3 2" xfId="9403" xr:uid="{00000000-0005-0000-0000-000047000000}"/>
    <cellStyle name="Input cel 5 6 3 2 2" xfId="19956" xr:uid="{00000000-0005-0000-0000-000047000000}"/>
    <cellStyle name="Input cel 5 6 3 3" xfId="16102" xr:uid="{00000000-0005-0000-0000-000047000000}"/>
    <cellStyle name="Input cel 5 6 4" xfId="6840" xr:uid="{00000000-0005-0000-0000-000047000000}"/>
    <cellStyle name="Input cel 5 6 4 2" xfId="17385" xr:uid="{00000000-0005-0000-0000-000047000000}"/>
    <cellStyle name="Input cel 5 6 5" xfId="5287" xr:uid="{00000000-0005-0000-0000-000047000000}"/>
    <cellStyle name="Input cel 5 6 5 2" xfId="11161" xr:uid="{00000000-0005-0000-0000-000047000000}"/>
    <cellStyle name="Input cel 5 6 6" xfId="10303" xr:uid="{00000000-0005-0000-0000-000047000000}"/>
    <cellStyle name="Input cel 5 7" xfId="863" xr:uid="{00000000-0005-0000-0000-000047000000}"/>
    <cellStyle name="Input cel 5 7 2" xfId="6523" xr:uid="{00000000-0005-0000-0000-000047000000}"/>
    <cellStyle name="Input cel 5 7 2 2" xfId="17068" xr:uid="{00000000-0005-0000-0000-000047000000}"/>
    <cellStyle name="Input cel 5 7 3" xfId="11550" xr:uid="{00000000-0005-0000-0000-000047000000}"/>
    <cellStyle name="Input cel 5 8" xfId="2107" xr:uid="{00000000-0005-0000-0000-000047000000}"/>
    <cellStyle name="Input cel 5 8 2" xfId="7677" xr:uid="{00000000-0005-0000-0000-000047000000}"/>
    <cellStyle name="Input cel 5 8 2 2" xfId="18222" xr:uid="{00000000-0005-0000-0000-000047000000}"/>
    <cellStyle name="Input cel 5 8 3" xfId="13960" xr:uid="{00000000-0005-0000-0000-000047000000}"/>
    <cellStyle name="Input cel 5 9" xfId="296" xr:uid="{00000000-0005-0000-0000-000047000000}"/>
    <cellStyle name="Input cel 5 9 2" xfId="14937" xr:uid="{00000000-0005-0000-0000-000047000000}"/>
    <cellStyle name="Input cel 5 9 2 2" xfId="16665" xr:uid="{00000000-0005-0000-0000-000047000000}"/>
    <cellStyle name="Input cel 5 9 3" xfId="10559" xr:uid="{00000000-0005-0000-0000-000047000000}"/>
    <cellStyle name="Input cel 5 9 4" xfId="11022" xr:uid="{00000000-0005-0000-0000-000047000000}"/>
    <cellStyle name="Input cel 6" xfId="289" xr:uid="{00000000-0005-0000-0000-000019000000}"/>
    <cellStyle name="Input cel 6 2" xfId="14935" xr:uid="{00000000-0005-0000-0000-000019000000}"/>
    <cellStyle name="Input cel 6 3" xfId="16663" xr:uid="{00000000-0005-0000-0000-000019000000}"/>
    <cellStyle name="Input cel 7" xfId="6115" xr:uid="{00000000-0005-0000-0000-000019000000}"/>
    <cellStyle name="Input cel 7 2" xfId="14909" xr:uid="{00000000-0005-0000-0000-000019000000}"/>
    <cellStyle name="Input cel 7 3" xfId="16637" xr:uid="{00000000-0005-0000-0000-000019000000}"/>
    <cellStyle name="Input cel 8" xfId="14819" xr:uid="{00000000-0005-0000-0000-000019000000}"/>
    <cellStyle name="Input cel 8 2" xfId="14329" xr:uid="{00000000-0005-0000-0000-000019000000}"/>
    <cellStyle name="Input cel new" xfId="23" xr:uid="{00000000-0005-0000-0000-00001C000000}"/>
    <cellStyle name="Input cel new 10" xfId="6118" xr:uid="{00000000-0005-0000-0000-00001C000000}"/>
    <cellStyle name="Input cel new 10 2" xfId="14912" xr:uid="{00000000-0005-0000-0000-00001C000000}"/>
    <cellStyle name="Input cel new 10 3" xfId="16640" xr:uid="{00000000-0005-0000-0000-00001C000000}"/>
    <cellStyle name="Input cel new 11" xfId="14822" xr:uid="{00000000-0005-0000-0000-00001C000000}"/>
    <cellStyle name="Input cel new 11 2" xfId="11957" xr:uid="{00000000-0005-0000-0000-00001C000000}"/>
    <cellStyle name="Input cel new 2" xfId="24" xr:uid="{00000000-0005-0000-0000-00001D000000}"/>
    <cellStyle name="Input cel new 2 2" xfId="168" xr:uid="{00000000-0005-0000-0000-00001E000000}"/>
    <cellStyle name="Input cel new 2 2 2" xfId="276" xr:uid="{00000000-0005-0000-0000-000050000000}"/>
    <cellStyle name="Input cel new 2 2 2 10" xfId="408" xr:uid="{00000000-0005-0000-0000-000050000000}"/>
    <cellStyle name="Input cel new 2 2 2 10 2" xfId="6157" xr:uid="{00000000-0005-0000-0000-000050000000}"/>
    <cellStyle name="Input cel new 2 2 2 10 2 2" xfId="16701" xr:uid="{00000000-0005-0000-0000-000050000000}"/>
    <cellStyle name="Input cel new 2 2 2 10 3" xfId="10342" xr:uid="{00000000-0005-0000-0000-000050000000}"/>
    <cellStyle name="Input cel new 2 2 2 11" xfId="4755" xr:uid="{00000000-0005-0000-0000-000050000000}"/>
    <cellStyle name="Input cel new 2 2 2 11 2" xfId="11829" xr:uid="{00000000-0005-0000-0000-000050000000}"/>
    <cellStyle name="Input cel new 2 2 2 12" xfId="10378" xr:uid="{00000000-0005-0000-0000-000050000000}"/>
    <cellStyle name="Input cel new 2 2 2 2" xfId="345" xr:uid="{00000000-0005-0000-0000-000050000000}"/>
    <cellStyle name="Input cel new 2 2 2 2 10" xfId="500" xr:uid="{00000000-0005-0000-0000-000050000000}"/>
    <cellStyle name="Input cel new 2 2 2 2 10 2" xfId="6238" xr:uid="{00000000-0005-0000-0000-000050000000}"/>
    <cellStyle name="Input cel new 2 2 2 2 10 2 2" xfId="16784" xr:uid="{00000000-0005-0000-0000-000050000000}"/>
    <cellStyle name="Input cel new 2 2 2 2 10 3" xfId="11533" xr:uid="{00000000-0005-0000-0000-000050000000}"/>
    <cellStyle name="Input cel new 2 2 2 2 11" xfId="3439" xr:uid="{00000000-0005-0000-0000-000050000000}"/>
    <cellStyle name="Input cel new 2 2 2 2 11 2" xfId="9003" xr:uid="{00000000-0005-0000-0000-000050000000}"/>
    <cellStyle name="Input cel new 2 2 2 2 11 2 2" xfId="19549" xr:uid="{00000000-0005-0000-0000-000050000000}"/>
    <cellStyle name="Input cel new 2 2 2 2 12" xfId="4878" xr:uid="{00000000-0005-0000-0000-000050000000}"/>
    <cellStyle name="Input cel new 2 2 2 2 12 2" xfId="11039" xr:uid="{00000000-0005-0000-0000-000050000000}"/>
    <cellStyle name="Input cel new 2 2 2 2 13" xfId="11172" xr:uid="{00000000-0005-0000-0000-000050000000}"/>
    <cellStyle name="Input cel new 2 2 2 2 2" xfId="554" xr:uid="{00000000-0005-0000-0000-000050000000}"/>
    <cellStyle name="Input cel new 2 2 2 2 2 10" xfId="13023" xr:uid="{00000000-0005-0000-0000-000050000000}"/>
    <cellStyle name="Input cel new 2 2 2 2 2 2" xfId="651" xr:uid="{00000000-0005-0000-0000-000050000000}"/>
    <cellStyle name="Input cel new 2 2 2 2 2 2 2" xfId="1573" xr:uid="{00000000-0005-0000-0000-000050000000}"/>
    <cellStyle name="Input cel new 2 2 2 2 2 2 2 2" xfId="7183" xr:uid="{00000000-0005-0000-0000-000050000000}"/>
    <cellStyle name="Input cel new 2 2 2 2 2 2 2 2 2" xfId="17728" xr:uid="{00000000-0005-0000-0000-000050000000}"/>
    <cellStyle name="Input cel new 2 2 2 2 2 2 2 3" xfId="13109" xr:uid="{00000000-0005-0000-0000-000050000000}"/>
    <cellStyle name="Input cel new 2 2 2 2 2 2 3" xfId="2813" xr:uid="{00000000-0005-0000-0000-000050000000}"/>
    <cellStyle name="Input cel new 2 2 2 2 2 2 3 2" xfId="8383" xr:uid="{00000000-0005-0000-0000-000050000000}"/>
    <cellStyle name="Input cel new 2 2 2 2 2 2 3 2 2" xfId="18928" xr:uid="{00000000-0005-0000-0000-000050000000}"/>
    <cellStyle name="Input cel new 2 2 2 2 2 2 3 3" xfId="13836" xr:uid="{00000000-0005-0000-0000-000050000000}"/>
    <cellStyle name="Input cel new 2 2 2 2 2 2 4" xfId="4227" xr:uid="{00000000-0005-0000-0000-000050000000}"/>
    <cellStyle name="Input cel new 2 2 2 2 2 2 4 2" xfId="9748" xr:uid="{00000000-0005-0000-0000-000050000000}"/>
    <cellStyle name="Input cel new 2 2 2 2 2 2 4 2 2" xfId="20302" xr:uid="{00000000-0005-0000-0000-000050000000}"/>
    <cellStyle name="Input cel new 2 2 2 2 2 2 4 3" xfId="11278" xr:uid="{00000000-0005-0000-0000-000050000000}"/>
    <cellStyle name="Input cel new 2 2 2 2 2 2 5" xfId="6346" xr:uid="{00000000-0005-0000-0000-000050000000}"/>
    <cellStyle name="Input cel new 2 2 2 2 2 2 5 2" xfId="15055" xr:uid="{00000000-0005-0000-0000-000050000000}"/>
    <cellStyle name="Input cel new 2 2 2 2 2 2 5 2 2" xfId="16891" xr:uid="{00000000-0005-0000-0000-000050000000}"/>
    <cellStyle name="Input cel new 2 2 2 2 2 2 5 3" xfId="12133" xr:uid="{00000000-0005-0000-0000-000050000000}"/>
    <cellStyle name="Input cel new 2 2 2 2 2 2 6" xfId="5632" xr:uid="{00000000-0005-0000-0000-000050000000}"/>
    <cellStyle name="Input cel new 2 2 2 2 2 2 6 2" xfId="10749" xr:uid="{00000000-0005-0000-0000-000050000000}"/>
    <cellStyle name="Input cel new 2 2 2 2 2 2 7" xfId="11653" xr:uid="{00000000-0005-0000-0000-000050000000}"/>
    <cellStyle name="Input cel new 2 2 2 2 2 3" xfId="1490" xr:uid="{00000000-0005-0000-0000-000050000000}"/>
    <cellStyle name="Input cel new 2 2 2 2 2 3 2" xfId="2730" xr:uid="{00000000-0005-0000-0000-000050000000}"/>
    <cellStyle name="Input cel new 2 2 2 2 2 3 2 2" xfId="8300" xr:uid="{00000000-0005-0000-0000-000050000000}"/>
    <cellStyle name="Input cel new 2 2 2 2 2 3 2 2 2" xfId="18845" xr:uid="{00000000-0005-0000-0000-000050000000}"/>
    <cellStyle name="Input cel new 2 2 2 2 2 3 2 3" xfId="14762" xr:uid="{00000000-0005-0000-0000-000050000000}"/>
    <cellStyle name="Input cel new 2 2 2 2 2 3 3" xfId="4146" xr:uid="{00000000-0005-0000-0000-000050000000}"/>
    <cellStyle name="Input cel new 2 2 2 2 2 3 3 2" xfId="9673" xr:uid="{00000000-0005-0000-0000-000050000000}"/>
    <cellStyle name="Input cel new 2 2 2 2 2 3 3 2 2" xfId="20227" xr:uid="{00000000-0005-0000-0000-000050000000}"/>
    <cellStyle name="Input cel new 2 2 2 2 2 3 3 3" xfId="14023" xr:uid="{00000000-0005-0000-0000-000050000000}"/>
    <cellStyle name="Input cel new 2 2 2 2 2 3 4" xfId="7115" xr:uid="{00000000-0005-0000-0000-000050000000}"/>
    <cellStyle name="Input cel new 2 2 2 2 2 3 4 2" xfId="17660" xr:uid="{00000000-0005-0000-0000-000050000000}"/>
    <cellStyle name="Input cel new 2 2 2 2 2 3 5" xfId="5557" xr:uid="{00000000-0005-0000-0000-000050000000}"/>
    <cellStyle name="Input cel new 2 2 2 2 2 3 5 2" xfId="11798" xr:uid="{00000000-0005-0000-0000-000050000000}"/>
    <cellStyle name="Input cel new 2 2 2 2 2 3 6" xfId="13429" xr:uid="{00000000-0005-0000-0000-000050000000}"/>
    <cellStyle name="Input cel new 2 2 2 2 2 4" xfId="1785" xr:uid="{00000000-0005-0000-0000-000050000000}"/>
    <cellStyle name="Input cel new 2 2 2 2 2 4 2" xfId="3024" xr:uid="{00000000-0005-0000-0000-000050000000}"/>
    <cellStyle name="Input cel new 2 2 2 2 2 4 2 2" xfId="8594" xr:uid="{00000000-0005-0000-0000-000050000000}"/>
    <cellStyle name="Input cel new 2 2 2 2 2 4 2 2 2" xfId="19139" xr:uid="{00000000-0005-0000-0000-000050000000}"/>
    <cellStyle name="Input cel new 2 2 2 2 2 4 2 3" xfId="15573" xr:uid="{00000000-0005-0000-0000-000050000000}"/>
    <cellStyle name="Input cel new 2 2 2 2 2 4 3" xfId="4436" xr:uid="{00000000-0005-0000-0000-000050000000}"/>
    <cellStyle name="Input cel new 2 2 2 2 2 4 3 2" xfId="9946" xr:uid="{00000000-0005-0000-0000-000050000000}"/>
    <cellStyle name="Input cel new 2 2 2 2 2 4 3 2 2" xfId="20502" xr:uid="{00000000-0005-0000-0000-000050000000}"/>
    <cellStyle name="Input cel new 2 2 2 2 2 4 3 3" xfId="11293" xr:uid="{00000000-0005-0000-0000-000050000000}"/>
    <cellStyle name="Input cel new 2 2 2 2 2 4 4" xfId="7387" xr:uid="{00000000-0005-0000-0000-000050000000}"/>
    <cellStyle name="Input cel new 2 2 2 2 2 4 4 2" xfId="17932" xr:uid="{00000000-0005-0000-0000-000050000000}"/>
    <cellStyle name="Input cel new 2 2 2 2 2 4 5" xfId="5830" xr:uid="{00000000-0005-0000-0000-000050000000}"/>
    <cellStyle name="Input cel new 2 2 2 2 2 4 5 2" xfId="16353" xr:uid="{00000000-0005-0000-0000-000050000000}"/>
    <cellStyle name="Input cel new 2 2 2 2 2 4 6" xfId="12083" xr:uid="{00000000-0005-0000-0000-000050000000}"/>
    <cellStyle name="Input cel new 2 2 2 2 2 5" xfId="1312" xr:uid="{00000000-0005-0000-0000-000050000000}"/>
    <cellStyle name="Input cel new 2 2 2 2 2 5 2" xfId="2553" xr:uid="{00000000-0005-0000-0000-000050000000}"/>
    <cellStyle name="Input cel new 2 2 2 2 2 5 2 2" xfId="8123" xr:uid="{00000000-0005-0000-0000-000050000000}"/>
    <cellStyle name="Input cel new 2 2 2 2 2 5 2 2 2" xfId="18668" xr:uid="{00000000-0005-0000-0000-000050000000}"/>
    <cellStyle name="Input cel new 2 2 2 2 2 5 2 3" xfId="13809" xr:uid="{00000000-0005-0000-0000-000050000000}"/>
    <cellStyle name="Input cel new 2 2 2 2 2 5 3" xfId="3973" xr:uid="{00000000-0005-0000-0000-000050000000}"/>
    <cellStyle name="Input cel new 2 2 2 2 2 5 3 2" xfId="9513" xr:uid="{00000000-0005-0000-0000-000050000000}"/>
    <cellStyle name="Input cel new 2 2 2 2 2 5 3 2 2" xfId="20066" xr:uid="{00000000-0005-0000-0000-000050000000}"/>
    <cellStyle name="Input cel new 2 2 2 2 2 5 3 3" xfId="10820" xr:uid="{00000000-0005-0000-0000-000050000000}"/>
    <cellStyle name="Input cel new 2 2 2 2 2 5 4" xfId="6955" xr:uid="{00000000-0005-0000-0000-000050000000}"/>
    <cellStyle name="Input cel new 2 2 2 2 2 5 4 2" xfId="17500" xr:uid="{00000000-0005-0000-0000-000050000000}"/>
    <cellStyle name="Input cel new 2 2 2 2 2 5 5" xfId="5397" xr:uid="{00000000-0005-0000-0000-000050000000}"/>
    <cellStyle name="Input cel new 2 2 2 2 2 5 5 2" xfId="13039" xr:uid="{00000000-0005-0000-0000-000050000000}"/>
    <cellStyle name="Input cel new 2 2 2 2 2 5 6" xfId="12662" xr:uid="{00000000-0005-0000-0000-000050000000}"/>
    <cellStyle name="Input cel new 2 2 2 2 2 6" xfId="952" xr:uid="{00000000-0005-0000-0000-000050000000}"/>
    <cellStyle name="Input cel new 2 2 2 2 2 6 2" xfId="3620" xr:uid="{00000000-0005-0000-0000-000050000000}"/>
    <cellStyle name="Input cel new 2 2 2 2 2 6 2 2" xfId="9181" xr:uid="{00000000-0005-0000-0000-000050000000}"/>
    <cellStyle name="Input cel new 2 2 2 2 2 6 2 2 2" xfId="19728" xr:uid="{00000000-0005-0000-0000-000050000000}"/>
    <cellStyle name="Input cel new 2 2 2 2 2 6 2 3" xfId="13922" xr:uid="{00000000-0005-0000-0000-000050000000}"/>
    <cellStyle name="Input cel new 2 2 2 2 2 6 3" xfId="6612" xr:uid="{00000000-0005-0000-0000-000050000000}"/>
    <cellStyle name="Input cel new 2 2 2 2 2 6 3 2" xfId="17157" xr:uid="{00000000-0005-0000-0000-000050000000}"/>
    <cellStyle name="Input cel new 2 2 2 2 2 6 4" xfId="5065" xr:uid="{00000000-0005-0000-0000-000050000000}"/>
    <cellStyle name="Input cel new 2 2 2 2 2 6 4 2" xfId="10702" xr:uid="{00000000-0005-0000-0000-000050000000}"/>
    <cellStyle name="Input cel new 2 2 2 2 2 6 5" xfId="11057" xr:uid="{00000000-0005-0000-0000-000050000000}"/>
    <cellStyle name="Input cel new 2 2 2 2 2 7" xfId="2195" xr:uid="{00000000-0005-0000-0000-000050000000}"/>
    <cellStyle name="Input cel new 2 2 2 2 2 7 2" xfId="7765" xr:uid="{00000000-0005-0000-0000-000050000000}"/>
    <cellStyle name="Input cel new 2 2 2 2 2 7 2 2" xfId="18310" xr:uid="{00000000-0005-0000-0000-000050000000}"/>
    <cellStyle name="Input cel new 2 2 2 2 2 7 3" xfId="14478" xr:uid="{00000000-0005-0000-0000-000050000000}"/>
    <cellStyle name="Input cel new 2 2 2 2 2 8" xfId="3523" xr:uid="{00000000-0005-0000-0000-000050000000}"/>
    <cellStyle name="Input cel new 2 2 2 2 2 8 2" xfId="9087" xr:uid="{00000000-0005-0000-0000-000050000000}"/>
    <cellStyle name="Input cel new 2 2 2 2 2 8 2 2" xfId="19633" xr:uid="{00000000-0005-0000-0000-000050000000}"/>
    <cellStyle name="Input cel new 2 2 2 2 2 8 3" xfId="13108" xr:uid="{00000000-0005-0000-0000-000050000000}"/>
    <cellStyle name="Input cel new 2 2 2 2 2 9" xfId="4970" xr:uid="{00000000-0005-0000-0000-000050000000}"/>
    <cellStyle name="Input cel new 2 2 2 2 2 9 2" xfId="14129" xr:uid="{00000000-0005-0000-0000-000050000000}"/>
    <cellStyle name="Input cel new 2 2 2 2 3" xfId="700" xr:uid="{00000000-0005-0000-0000-000050000000}"/>
    <cellStyle name="Input cel new 2 2 2 2 3 10" xfId="11271" xr:uid="{00000000-0005-0000-0000-000050000000}"/>
    <cellStyle name="Input cel new 2 2 2 2 3 2" xfId="1926" xr:uid="{00000000-0005-0000-0000-000050000000}"/>
    <cellStyle name="Input cel new 2 2 2 2 3 2 2" xfId="3165" xr:uid="{00000000-0005-0000-0000-000050000000}"/>
    <cellStyle name="Input cel new 2 2 2 2 3 2 2 2" xfId="8735" xr:uid="{00000000-0005-0000-0000-000050000000}"/>
    <cellStyle name="Input cel new 2 2 2 2 3 2 2 2 2" xfId="19280" xr:uid="{00000000-0005-0000-0000-000050000000}"/>
    <cellStyle name="Input cel new 2 2 2 2 3 2 2 3" xfId="12028" xr:uid="{00000000-0005-0000-0000-000050000000}"/>
    <cellStyle name="Input cel new 2 2 2 2 3 2 3" xfId="4577" xr:uid="{00000000-0005-0000-0000-000050000000}"/>
    <cellStyle name="Input cel new 2 2 2 2 3 2 3 2" xfId="10077" xr:uid="{00000000-0005-0000-0000-000050000000}"/>
    <cellStyle name="Input cel new 2 2 2 2 3 2 3 2 2" xfId="20632" xr:uid="{00000000-0005-0000-0000-000050000000}"/>
    <cellStyle name="Input cel new 2 2 2 2 3 2 3 3" xfId="16093" xr:uid="{00000000-0005-0000-0000-000050000000}"/>
    <cellStyle name="Input cel new 2 2 2 2 3 2 4" xfId="7504" xr:uid="{00000000-0005-0000-0000-000050000000}"/>
    <cellStyle name="Input cel new 2 2 2 2 3 2 4 2" xfId="18049" xr:uid="{00000000-0005-0000-0000-000050000000}"/>
    <cellStyle name="Input cel new 2 2 2 2 3 2 5" xfId="5961" xr:uid="{00000000-0005-0000-0000-000050000000}"/>
    <cellStyle name="Input cel new 2 2 2 2 3 2 5 2" xfId="16483" xr:uid="{00000000-0005-0000-0000-000050000000}"/>
    <cellStyle name="Input cel new 2 2 2 2 3 2 6" xfId="12527" xr:uid="{00000000-0005-0000-0000-000050000000}"/>
    <cellStyle name="Input cel new 2 2 2 2 3 3" xfId="1333" xr:uid="{00000000-0005-0000-0000-000050000000}"/>
    <cellStyle name="Input cel new 2 2 2 2 3 3 2" xfId="2574" xr:uid="{00000000-0005-0000-0000-000050000000}"/>
    <cellStyle name="Input cel new 2 2 2 2 3 3 2 2" xfId="8144" xr:uid="{00000000-0005-0000-0000-000050000000}"/>
    <cellStyle name="Input cel new 2 2 2 2 3 3 2 2 2" xfId="18689" xr:uid="{00000000-0005-0000-0000-000050000000}"/>
    <cellStyle name="Input cel new 2 2 2 2 3 3 2 3" xfId="11382" xr:uid="{00000000-0005-0000-0000-000050000000}"/>
    <cellStyle name="Input cel new 2 2 2 2 3 3 3" xfId="3994" xr:uid="{00000000-0005-0000-0000-000050000000}"/>
    <cellStyle name="Input cel new 2 2 2 2 3 3 3 2" xfId="9532" xr:uid="{00000000-0005-0000-0000-000050000000}"/>
    <cellStyle name="Input cel new 2 2 2 2 3 3 3 2 2" xfId="20085" xr:uid="{00000000-0005-0000-0000-000050000000}"/>
    <cellStyle name="Input cel new 2 2 2 2 3 3 3 3" xfId="11773" xr:uid="{00000000-0005-0000-0000-000050000000}"/>
    <cellStyle name="Input cel new 2 2 2 2 3 3 4" xfId="6974" xr:uid="{00000000-0005-0000-0000-000050000000}"/>
    <cellStyle name="Input cel new 2 2 2 2 3 3 4 2" xfId="17519" xr:uid="{00000000-0005-0000-0000-000050000000}"/>
    <cellStyle name="Input cel new 2 2 2 2 3 3 5" xfId="5416" xr:uid="{00000000-0005-0000-0000-000050000000}"/>
    <cellStyle name="Input cel new 2 2 2 2 3 3 5 2" xfId="10259" xr:uid="{00000000-0005-0000-0000-000050000000}"/>
    <cellStyle name="Input cel new 2 2 2 2 3 3 6" xfId="14521" xr:uid="{00000000-0005-0000-0000-000050000000}"/>
    <cellStyle name="Input cel new 2 2 2 2 3 4" xfId="1374" xr:uid="{00000000-0005-0000-0000-000050000000}"/>
    <cellStyle name="Input cel new 2 2 2 2 3 4 2" xfId="2615" xr:uid="{00000000-0005-0000-0000-000050000000}"/>
    <cellStyle name="Input cel new 2 2 2 2 3 4 2 2" xfId="8185" xr:uid="{00000000-0005-0000-0000-000050000000}"/>
    <cellStyle name="Input cel new 2 2 2 2 3 4 2 2 2" xfId="18730" xr:uid="{00000000-0005-0000-0000-000050000000}"/>
    <cellStyle name="Input cel new 2 2 2 2 3 4 2 3" xfId="12202" xr:uid="{00000000-0005-0000-0000-000050000000}"/>
    <cellStyle name="Input cel new 2 2 2 2 3 4 3" xfId="4035" xr:uid="{00000000-0005-0000-0000-000050000000}"/>
    <cellStyle name="Input cel new 2 2 2 2 3 4 3 2" xfId="9570" xr:uid="{00000000-0005-0000-0000-000050000000}"/>
    <cellStyle name="Input cel new 2 2 2 2 3 4 3 2 2" xfId="20123" xr:uid="{00000000-0005-0000-0000-000050000000}"/>
    <cellStyle name="Input cel new 2 2 2 2 3 4 3 3" xfId="11040" xr:uid="{00000000-0005-0000-0000-000050000000}"/>
    <cellStyle name="Input cel new 2 2 2 2 3 4 4" xfId="7011" xr:uid="{00000000-0005-0000-0000-000050000000}"/>
    <cellStyle name="Input cel new 2 2 2 2 3 4 4 2" xfId="17556" xr:uid="{00000000-0005-0000-0000-000050000000}"/>
    <cellStyle name="Input cel new 2 2 2 2 3 4 5" xfId="5454" xr:uid="{00000000-0005-0000-0000-000050000000}"/>
    <cellStyle name="Input cel new 2 2 2 2 3 4 5 2" xfId="14585" xr:uid="{00000000-0005-0000-0000-000050000000}"/>
    <cellStyle name="Input cel new 2 2 2 2 3 4 6" xfId="10803" xr:uid="{00000000-0005-0000-0000-000050000000}"/>
    <cellStyle name="Input cel new 2 2 2 2 3 5" xfId="1000" xr:uid="{00000000-0005-0000-0000-000050000000}"/>
    <cellStyle name="Input cel new 2 2 2 2 3 5 2" xfId="6660" xr:uid="{00000000-0005-0000-0000-000050000000}"/>
    <cellStyle name="Input cel new 2 2 2 2 3 5 2 2" xfId="17205" xr:uid="{00000000-0005-0000-0000-000050000000}"/>
    <cellStyle name="Input cel new 2 2 2 2 3 5 3" xfId="14792" xr:uid="{00000000-0005-0000-0000-000050000000}"/>
    <cellStyle name="Input cel new 2 2 2 2 3 6" xfId="2243" xr:uid="{00000000-0005-0000-0000-000050000000}"/>
    <cellStyle name="Input cel new 2 2 2 2 3 6 2" xfId="7813" xr:uid="{00000000-0005-0000-0000-000050000000}"/>
    <cellStyle name="Input cel new 2 2 2 2 3 6 2 2" xfId="18358" xr:uid="{00000000-0005-0000-0000-000050000000}"/>
    <cellStyle name="Input cel new 2 2 2 2 3 6 3" xfId="14531" xr:uid="{00000000-0005-0000-0000-000050000000}"/>
    <cellStyle name="Input cel new 2 2 2 2 3 7" xfId="3668" xr:uid="{00000000-0005-0000-0000-000050000000}"/>
    <cellStyle name="Input cel new 2 2 2 2 3 7 2" xfId="9228" xr:uid="{00000000-0005-0000-0000-000050000000}"/>
    <cellStyle name="Input cel new 2 2 2 2 3 7 2 2" xfId="19776" xr:uid="{00000000-0005-0000-0000-000050000000}"/>
    <cellStyle name="Input cel new 2 2 2 2 3 7 3" xfId="13780" xr:uid="{00000000-0005-0000-0000-000050000000}"/>
    <cellStyle name="Input cel new 2 2 2 2 3 8" xfId="6394" xr:uid="{00000000-0005-0000-0000-000050000000}"/>
    <cellStyle name="Input cel new 2 2 2 2 3 8 2" xfId="15102" xr:uid="{00000000-0005-0000-0000-000050000000}"/>
    <cellStyle name="Input cel new 2 2 2 2 3 8 2 2" xfId="16939" xr:uid="{00000000-0005-0000-0000-000050000000}"/>
    <cellStyle name="Input cel new 2 2 2 2 3 8 3" xfId="15834" xr:uid="{00000000-0005-0000-0000-000050000000}"/>
    <cellStyle name="Input cel new 2 2 2 2 3 9" xfId="5112" xr:uid="{00000000-0005-0000-0000-000050000000}"/>
    <cellStyle name="Input cel new 2 2 2 2 3 9 2" xfId="15553" xr:uid="{00000000-0005-0000-0000-000050000000}"/>
    <cellStyle name="Input cel new 2 2 2 2 4" xfId="764" xr:uid="{00000000-0005-0000-0000-000050000000}"/>
    <cellStyle name="Input cel new 2 2 2 2 4 2" xfId="1990" xr:uid="{00000000-0005-0000-0000-000050000000}"/>
    <cellStyle name="Input cel new 2 2 2 2 4 2 2" xfId="3229" xr:uid="{00000000-0005-0000-0000-000050000000}"/>
    <cellStyle name="Input cel new 2 2 2 2 4 2 2 2" xfId="8799" xr:uid="{00000000-0005-0000-0000-000050000000}"/>
    <cellStyle name="Input cel new 2 2 2 2 4 2 2 2 2" xfId="19344" xr:uid="{00000000-0005-0000-0000-000050000000}"/>
    <cellStyle name="Input cel new 2 2 2 2 4 2 2 3" xfId="14723" xr:uid="{00000000-0005-0000-0000-000050000000}"/>
    <cellStyle name="Input cel new 2 2 2 2 4 2 3" xfId="4641" xr:uid="{00000000-0005-0000-0000-000050000000}"/>
    <cellStyle name="Input cel new 2 2 2 2 4 2 3 2" xfId="10137" xr:uid="{00000000-0005-0000-0000-000050000000}"/>
    <cellStyle name="Input cel new 2 2 2 2 4 2 3 2 2" xfId="20692" xr:uid="{00000000-0005-0000-0000-000050000000}"/>
    <cellStyle name="Input cel new 2 2 2 2 4 2 3 3" xfId="14390" xr:uid="{00000000-0005-0000-0000-000050000000}"/>
    <cellStyle name="Input cel new 2 2 2 2 4 2 4" xfId="7564" xr:uid="{00000000-0005-0000-0000-000050000000}"/>
    <cellStyle name="Input cel new 2 2 2 2 4 2 4 2" xfId="18109" xr:uid="{00000000-0005-0000-0000-000050000000}"/>
    <cellStyle name="Input cel new 2 2 2 2 4 2 5" xfId="6021" xr:uid="{00000000-0005-0000-0000-000050000000}"/>
    <cellStyle name="Input cel new 2 2 2 2 4 2 5 2" xfId="16543" xr:uid="{00000000-0005-0000-0000-000050000000}"/>
    <cellStyle name="Input cel new 2 2 2 2 4 2 6" xfId="11204" xr:uid="{00000000-0005-0000-0000-000050000000}"/>
    <cellStyle name="Input cel new 2 2 2 2 4 3" xfId="1672" xr:uid="{00000000-0005-0000-0000-000050000000}"/>
    <cellStyle name="Input cel new 2 2 2 2 4 3 2" xfId="2912" xr:uid="{00000000-0005-0000-0000-000050000000}"/>
    <cellStyle name="Input cel new 2 2 2 2 4 3 2 2" xfId="8482" xr:uid="{00000000-0005-0000-0000-000050000000}"/>
    <cellStyle name="Input cel new 2 2 2 2 4 3 2 2 2" xfId="19027" xr:uid="{00000000-0005-0000-0000-000050000000}"/>
    <cellStyle name="Input cel new 2 2 2 2 4 3 2 3" xfId="10589" xr:uid="{00000000-0005-0000-0000-000050000000}"/>
    <cellStyle name="Input cel new 2 2 2 2 4 3 3" xfId="4325" xr:uid="{00000000-0005-0000-0000-000050000000}"/>
    <cellStyle name="Input cel new 2 2 2 2 4 3 3 2" xfId="9840" xr:uid="{00000000-0005-0000-0000-000050000000}"/>
    <cellStyle name="Input cel new 2 2 2 2 4 3 3 2 2" xfId="20396" xr:uid="{00000000-0005-0000-0000-000050000000}"/>
    <cellStyle name="Input cel new 2 2 2 2 4 3 3 3" xfId="14712" xr:uid="{00000000-0005-0000-0000-000050000000}"/>
    <cellStyle name="Input cel new 2 2 2 2 4 3 4" xfId="7280" xr:uid="{00000000-0005-0000-0000-000050000000}"/>
    <cellStyle name="Input cel new 2 2 2 2 4 3 4 2" xfId="17825" xr:uid="{00000000-0005-0000-0000-000050000000}"/>
    <cellStyle name="Input cel new 2 2 2 2 4 3 5" xfId="5724" xr:uid="{00000000-0005-0000-0000-000050000000}"/>
    <cellStyle name="Input cel new 2 2 2 2 4 3 5 2" xfId="16247" xr:uid="{00000000-0005-0000-0000-000050000000}"/>
    <cellStyle name="Input cel new 2 2 2 2 4 3 6" xfId="12183" xr:uid="{00000000-0005-0000-0000-000050000000}"/>
    <cellStyle name="Input cel new 2 2 2 2 4 4" xfId="1064" xr:uid="{00000000-0005-0000-0000-000050000000}"/>
    <cellStyle name="Input cel new 2 2 2 2 4 4 2" xfId="6721" xr:uid="{00000000-0005-0000-0000-000050000000}"/>
    <cellStyle name="Input cel new 2 2 2 2 4 4 2 2" xfId="17266" xr:uid="{00000000-0005-0000-0000-000050000000}"/>
    <cellStyle name="Input cel new 2 2 2 2 4 4 3" xfId="11348" xr:uid="{00000000-0005-0000-0000-000050000000}"/>
    <cellStyle name="Input cel new 2 2 2 2 4 5" xfId="2307" xr:uid="{00000000-0005-0000-0000-000050000000}"/>
    <cellStyle name="Input cel new 2 2 2 2 4 5 2" xfId="7877" xr:uid="{00000000-0005-0000-0000-000050000000}"/>
    <cellStyle name="Input cel new 2 2 2 2 4 5 2 2" xfId="18422" xr:uid="{00000000-0005-0000-0000-000050000000}"/>
    <cellStyle name="Input cel new 2 2 2 2 4 5 3" xfId="11975" xr:uid="{00000000-0005-0000-0000-000050000000}"/>
    <cellStyle name="Input cel new 2 2 2 2 4 6" xfId="3732" xr:uid="{00000000-0005-0000-0000-000050000000}"/>
    <cellStyle name="Input cel new 2 2 2 2 4 6 2" xfId="9288" xr:uid="{00000000-0005-0000-0000-000050000000}"/>
    <cellStyle name="Input cel new 2 2 2 2 4 6 2 2" xfId="19837" xr:uid="{00000000-0005-0000-0000-000050000000}"/>
    <cellStyle name="Input cel new 2 2 2 2 4 6 3" xfId="14142" xr:uid="{00000000-0005-0000-0000-000050000000}"/>
    <cellStyle name="Input cel new 2 2 2 2 4 7" xfId="6428" xr:uid="{00000000-0005-0000-0000-000050000000}"/>
    <cellStyle name="Input cel new 2 2 2 2 4 7 2" xfId="15136" xr:uid="{00000000-0005-0000-0000-000050000000}"/>
    <cellStyle name="Input cel new 2 2 2 2 4 7 2 2" xfId="16973" xr:uid="{00000000-0005-0000-0000-000050000000}"/>
    <cellStyle name="Input cel new 2 2 2 2 4 7 3" xfId="12774" xr:uid="{00000000-0005-0000-0000-000050000000}"/>
    <cellStyle name="Input cel new 2 2 2 2 4 8" xfId="5172" xr:uid="{00000000-0005-0000-0000-000050000000}"/>
    <cellStyle name="Input cel new 2 2 2 2 4 8 2" xfId="10618" xr:uid="{00000000-0005-0000-0000-000050000000}"/>
    <cellStyle name="Input cel new 2 2 2 2 4 9" xfId="15635" xr:uid="{00000000-0005-0000-0000-000050000000}"/>
    <cellStyle name="Input cel new 2 2 2 2 5" xfId="826" xr:uid="{00000000-0005-0000-0000-000050000000}"/>
    <cellStyle name="Input cel new 2 2 2 2 5 2" xfId="2052" xr:uid="{00000000-0005-0000-0000-000050000000}"/>
    <cellStyle name="Input cel new 2 2 2 2 5 2 2" xfId="3291" xr:uid="{00000000-0005-0000-0000-000050000000}"/>
    <cellStyle name="Input cel new 2 2 2 2 5 2 2 2" xfId="8861" xr:uid="{00000000-0005-0000-0000-000050000000}"/>
    <cellStyle name="Input cel new 2 2 2 2 5 2 2 2 2" xfId="19406" xr:uid="{00000000-0005-0000-0000-000050000000}"/>
    <cellStyle name="Input cel new 2 2 2 2 5 2 2 3" xfId="15905" xr:uid="{00000000-0005-0000-0000-000050000000}"/>
    <cellStyle name="Input cel new 2 2 2 2 5 2 3" xfId="4703" xr:uid="{00000000-0005-0000-0000-000050000000}"/>
    <cellStyle name="Input cel new 2 2 2 2 5 2 3 2" xfId="10196" xr:uid="{00000000-0005-0000-0000-000050000000}"/>
    <cellStyle name="Input cel new 2 2 2 2 5 2 3 2 2" xfId="20751" xr:uid="{00000000-0005-0000-0000-000050000000}"/>
    <cellStyle name="Input cel new 2 2 2 2 5 2 3 3" xfId="14423" xr:uid="{00000000-0005-0000-0000-000050000000}"/>
    <cellStyle name="Input cel new 2 2 2 2 5 2 4" xfId="7623" xr:uid="{00000000-0005-0000-0000-000050000000}"/>
    <cellStyle name="Input cel new 2 2 2 2 5 2 4 2" xfId="18168" xr:uid="{00000000-0005-0000-0000-000050000000}"/>
    <cellStyle name="Input cel new 2 2 2 2 5 2 5" xfId="6080" xr:uid="{00000000-0005-0000-0000-000050000000}"/>
    <cellStyle name="Input cel new 2 2 2 2 5 2 5 2" xfId="16602" xr:uid="{00000000-0005-0000-0000-000050000000}"/>
    <cellStyle name="Input cel new 2 2 2 2 5 2 6" xfId="12391" xr:uid="{00000000-0005-0000-0000-000050000000}"/>
    <cellStyle name="Input cel new 2 2 2 2 5 3" xfId="1730" xr:uid="{00000000-0005-0000-0000-000050000000}"/>
    <cellStyle name="Input cel new 2 2 2 2 5 3 2" xfId="2969" xr:uid="{00000000-0005-0000-0000-000050000000}"/>
    <cellStyle name="Input cel new 2 2 2 2 5 3 2 2" xfId="8539" xr:uid="{00000000-0005-0000-0000-000050000000}"/>
    <cellStyle name="Input cel new 2 2 2 2 5 3 2 2 2" xfId="19084" xr:uid="{00000000-0005-0000-0000-000050000000}"/>
    <cellStyle name="Input cel new 2 2 2 2 5 3 2 3" xfId="13391" xr:uid="{00000000-0005-0000-0000-000050000000}"/>
    <cellStyle name="Input cel new 2 2 2 2 5 3 3" xfId="4381" xr:uid="{00000000-0005-0000-0000-000050000000}"/>
    <cellStyle name="Input cel new 2 2 2 2 5 3 3 2" xfId="9893" xr:uid="{00000000-0005-0000-0000-000050000000}"/>
    <cellStyle name="Input cel new 2 2 2 2 5 3 3 2 2" xfId="20449" xr:uid="{00000000-0005-0000-0000-000050000000}"/>
    <cellStyle name="Input cel new 2 2 2 2 5 3 3 3" xfId="16205" xr:uid="{00000000-0005-0000-0000-000050000000}"/>
    <cellStyle name="Input cel new 2 2 2 2 5 3 4" xfId="7334" xr:uid="{00000000-0005-0000-0000-000050000000}"/>
    <cellStyle name="Input cel new 2 2 2 2 5 3 4 2" xfId="17879" xr:uid="{00000000-0005-0000-0000-000050000000}"/>
    <cellStyle name="Input cel new 2 2 2 2 5 3 5" xfId="5777" xr:uid="{00000000-0005-0000-0000-000050000000}"/>
    <cellStyle name="Input cel new 2 2 2 2 5 3 5 2" xfId="16300" xr:uid="{00000000-0005-0000-0000-000050000000}"/>
    <cellStyle name="Input cel new 2 2 2 2 5 3 6" xfId="13492" xr:uid="{00000000-0005-0000-0000-000050000000}"/>
    <cellStyle name="Input cel new 2 2 2 2 5 4" xfId="1126" xr:uid="{00000000-0005-0000-0000-000050000000}"/>
    <cellStyle name="Input cel new 2 2 2 2 5 4 2" xfId="6783" xr:uid="{00000000-0005-0000-0000-000050000000}"/>
    <cellStyle name="Input cel new 2 2 2 2 5 4 2 2" xfId="17328" xr:uid="{00000000-0005-0000-0000-000050000000}"/>
    <cellStyle name="Input cel new 2 2 2 2 5 4 3" xfId="15632" xr:uid="{00000000-0005-0000-0000-000050000000}"/>
    <cellStyle name="Input cel new 2 2 2 2 5 5" xfId="2369" xr:uid="{00000000-0005-0000-0000-000050000000}"/>
    <cellStyle name="Input cel new 2 2 2 2 5 5 2" xfId="7939" xr:uid="{00000000-0005-0000-0000-000050000000}"/>
    <cellStyle name="Input cel new 2 2 2 2 5 5 2 2" xfId="18484" xr:uid="{00000000-0005-0000-0000-000050000000}"/>
    <cellStyle name="Input cel new 2 2 2 2 5 5 3" xfId="14997" xr:uid="{00000000-0005-0000-0000-000050000000}"/>
    <cellStyle name="Input cel new 2 2 2 2 5 6" xfId="3794" xr:uid="{00000000-0005-0000-0000-000050000000}"/>
    <cellStyle name="Input cel new 2 2 2 2 5 6 2" xfId="9347" xr:uid="{00000000-0005-0000-0000-000050000000}"/>
    <cellStyle name="Input cel new 2 2 2 2 5 6 2 2" xfId="19899" xr:uid="{00000000-0005-0000-0000-000050000000}"/>
    <cellStyle name="Input cel new 2 2 2 2 5 6 3" xfId="15604" xr:uid="{00000000-0005-0000-0000-000050000000}"/>
    <cellStyle name="Input cel new 2 2 2 2 5 7" xfId="6487" xr:uid="{00000000-0005-0000-0000-000050000000}"/>
    <cellStyle name="Input cel new 2 2 2 2 5 7 2" xfId="15195" xr:uid="{00000000-0005-0000-0000-000050000000}"/>
    <cellStyle name="Input cel new 2 2 2 2 5 7 2 2" xfId="17032" xr:uid="{00000000-0005-0000-0000-000050000000}"/>
    <cellStyle name="Input cel new 2 2 2 2 5 7 3" xfId="10544" xr:uid="{00000000-0005-0000-0000-000050000000}"/>
    <cellStyle name="Input cel new 2 2 2 2 5 8" xfId="5231" xr:uid="{00000000-0005-0000-0000-000050000000}"/>
    <cellStyle name="Input cel new 2 2 2 2 5 8 2" xfId="14227" xr:uid="{00000000-0005-0000-0000-000050000000}"/>
    <cellStyle name="Input cel new 2 2 2 2 5 9" xfId="15422" xr:uid="{00000000-0005-0000-0000-000050000000}"/>
    <cellStyle name="Input cel new 2 2 2 2 6" xfId="631" xr:uid="{00000000-0005-0000-0000-000050000000}"/>
    <cellStyle name="Input cel new 2 2 2 2 6 2" xfId="1554" xr:uid="{00000000-0005-0000-0000-000050000000}"/>
    <cellStyle name="Input cel new 2 2 2 2 6 2 2" xfId="7164" xr:uid="{00000000-0005-0000-0000-000050000000}"/>
    <cellStyle name="Input cel new 2 2 2 2 6 2 2 2" xfId="17709" xr:uid="{00000000-0005-0000-0000-000050000000}"/>
    <cellStyle name="Input cel new 2 2 2 2 6 2 3" xfId="10986" xr:uid="{00000000-0005-0000-0000-000050000000}"/>
    <cellStyle name="Input cel new 2 2 2 2 6 3" xfId="2794" xr:uid="{00000000-0005-0000-0000-000050000000}"/>
    <cellStyle name="Input cel new 2 2 2 2 6 3 2" xfId="8364" xr:uid="{00000000-0005-0000-0000-000050000000}"/>
    <cellStyle name="Input cel new 2 2 2 2 6 3 2 2" xfId="18909" xr:uid="{00000000-0005-0000-0000-000050000000}"/>
    <cellStyle name="Input cel new 2 2 2 2 6 3 3" xfId="12136" xr:uid="{00000000-0005-0000-0000-000050000000}"/>
    <cellStyle name="Input cel new 2 2 2 2 6 4" xfId="4208" xr:uid="{00000000-0005-0000-0000-000050000000}"/>
    <cellStyle name="Input cel new 2 2 2 2 6 4 2" xfId="9729" xr:uid="{00000000-0005-0000-0000-000050000000}"/>
    <cellStyle name="Input cel new 2 2 2 2 6 4 2 2" xfId="20283" xr:uid="{00000000-0005-0000-0000-000050000000}"/>
    <cellStyle name="Input cel new 2 2 2 2 6 4 3" xfId="13979" xr:uid="{00000000-0005-0000-0000-000050000000}"/>
    <cellStyle name="Input cel new 2 2 2 2 6 5" xfId="6327" xr:uid="{00000000-0005-0000-0000-000050000000}"/>
    <cellStyle name="Input cel new 2 2 2 2 6 5 2" xfId="16872" xr:uid="{00000000-0005-0000-0000-000050000000}"/>
    <cellStyle name="Input cel new 2 2 2 2 6 6" xfId="5613" xr:uid="{00000000-0005-0000-0000-000050000000}"/>
    <cellStyle name="Input cel new 2 2 2 2 6 6 2" xfId="13254" xr:uid="{00000000-0005-0000-0000-000050000000}"/>
    <cellStyle name="Input cel new 2 2 2 2 6 7" xfId="12226" xr:uid="{00000000-0005-0000-0000-000050000000}"/>
    <cellStyle name="Input cel new 2 2 2 2 7" xfId="1254" xr:uid="{00000000-0005-0000-0000-000050000000}"/>
    <cellStyle name="Input cel new 2 2 2 2 7 2" xfId="2496" xr:uid="{00000000-0005-0000-0000-000050000000}"/>
    <cellStyle name="Input cel new 2 2 2 2 7 2 2" xfId="8066" xr:uid="{00000000-0005-0000-0000-000050000000}"/>
    <cellStyle name="Input cel new 2 2 2 2 7 2 2 2" xfId="18611" xr:uid="{00000000-0005-0000-0000-000050000000}"/>
    <cellStyle name="Input cel new 2 2 2 2 7 2 3" xfId="15861" xr:uid="{00000000-0005-0000-0000-000050000000}"/>
    <cellStyle name="Input cel new 2 2 2 2 7 3" xfId="3919" xr:uid="{00000000-0005-0000-0000-000050000000}"/>
    <cellStyle name="Input cel new 2 2 2 2 7 3 2" xfId="9463" xr:uid="{00000000-0005-0000-0000-000050000000}"/>
    <cellStyle name="Input cel new 2 2 2 2 7 3 2 2" xfId="20016" xr:uid="{00000000-0005-0000-0000-000050000000}"/>
    <cellStyle name="Input cel new 2 2 2 2 7 3 3" xfId="15965" xr:uid="{00000000-0005-0000-0000-000050000000}"/>
    <cellStyle name="Input cel new 2 2 2 2 7 4" xfId="6902" xr:uid="{00000000-0005-0000-0000-000050000000}"/>
    <cellStyle name="Input cel new 2 2 2 2 7 4 2" xfId="17447" xr:uid="{00000000-0005-0000-0000-000050000000}"/>
    <cellStyle name="Input cel new 2 2 2 2 7 5" xfId="5347" xr:uid="{00000000-0005-0000-0000-000050000000}"/>
    <cellStyle name="Input cel new 2 2 2 2 7 5 2" xfId="15765" xr:uid="{00000000-0005-0000-0000-000050000000}"/>
    <cellStyle name="Input cel new 2 2 2 2 7 6" xfId="11660" xr:uid="{00000000-0005-0000-0000-000050000000}"/>
    <cellStyle name="Input cel new 2 2 2 2 8" xfId="929" xr:uid="{00000000-0005-0000-0000-000050000000}"/>
    <cellStyle name="Input cel new 2 2 2 2 8 2" xfId="3389" xr:uid="{00000000-0005-0000-0000-000050000000}"/>
    <cellStyle name="Input cel new 2 2 2 2 8 2 2" xfId="8957" xr:uid="{00000000-0005-0000-0000-000050000000}"/>
    <cellStyle name="Input cel new 2 2 2 2 8 2 2 2" xfId="19501" xr:uid="{00000000-0005-0000-0000-000050000000}"/>
    <cellStyle name="Input cel new 2 2 2 2 8 2 3" xfId="10534" xr:uid="{00000000-0005-0000-0000-000050000000}"/>
    <cellStyle name="Input cel new 2 2 2 2 8 3" xfId="6589" xr:uid="{00000000-0005-0000-0000-000050000000}"/>
    <cellStyle name="Input cel new 2 2 2 2 8 3 2" xfId="17134" xr:uid="{00000000-0005-0000-0000-000050000000}"/>
    <cellStyle name="Input cel new 2 2 2 2 8 4" xfId="4822" xr:uid="{00000000-0005-0000-0000-000050000000}"/>
    <cellStyle name="Input cel new 2 2 2 2 8 4 2" xfId="14556" xr:uid="{00000000-0005-0000-0000-000050000000}"/>
    <cellStyle name="Input cel new 2 2 2 2 8 5" xfId="15654" xr:uid="{00000000-0005-0000-0000-000050000000}"/>
    <cellStyle name="Input cel new 2 2 2 2 9" xfId="2172" xr:uid="{00000000-0005-0000-0000-000050000000}"/>
    <cellStyle name="Input cel new 2 2 2 2 9 2" xfId="7742" xr:uid="{00000000-0005-0000-0000-000050000000}"/>
    <cellStyle name="Input cel new 2 2 2 2 9 2 2" xfId="18287" xr:uid="{00000000-0005-0000-0000-000050000000}"/>
    <cellStyle name="Input cel new 2 2 2 2 9 3" xfId="10667" xr:uid="{00000000-0005-0000-0000-000050000000}"/>
    <cellStyle name="Input cel new 2 2 2 3" xfId="390" xr:uid="{00000000-0005-0000-0000-000050000000}"/>
    <cellStyle name="Input cel new 2 2 2 3 10" xfId="2154" xr:uid="{00000000-0005-0000-0000-000050000000}"/>
    <cellStyle name="Input cel new 2 2 2 3 10 2" xfId="7724" xr:uid="{00000000-0005-0000-0000-000050000000}"/>
    <cellStyle name="Input cel new 2 2 2 3 10 2 2" xfId="18269" xr:uid="{00000000-0005-0000-0000-000050000000}"/>
    <cellStyle name="Input cel new 2 2 2 3 10 3" xfId="11409" xr:uid="{00000000-0005-0000-0000-000050000000}"/>
    <cellStyle name="Input cel new 2 2 2 3 11" xfId="482" xr:uid="{00000000-0005-0000-0000-000050000000}"/>
    <cellStyle name="Input cel new 2 2 2 3 11 2" xfId="6220" xr:uid="{00000000-0005-0000-0000-000050000000}"/>
    <cellStyle name="Input cel new 2 2 2 3 11 2 2" xfId="16766" xr:uid="{00000000-0005-0000-0000-000050000000}"/>
    <cellStyle name="Input cel new 2 2 2 3 11 3" xfId="12476" xr:uid="{00000000-0005-0000-0000-000050000000}"/>
    <cellStyle name="Input cel new 2 2 2 3 12" xfId="3472" xr:uid="{00000000-0005-0000-0000-000050000000}"/>
    <cellStyle name="Input cel new 2 2 2 3 12 2" xfId="9036" xr:uid="{00000000-0005-0000-0000-000050000000}"/>
    <cellStyle name="Input cel new 2 2 2 3 12 2 2" xfId="19582" xr:uid="{00000000-0005-0000-0000-000050000000}"/>
    <cellStyle name="Input cel new 2 2 2 3 13" xfId="4918" xr:uid="{00000000-0005-0000-0000-000050000000}"/>
    <cellStyle name="Input cel new 2 2 2 3 13 2" xfId="11281" xr:uid="{00000000-0005-0000-0000-000050000000}"/>
    <cellStyle name="Input cel new 2 2 2 3 14" xfId="11604" xr:uid="{00000000-0005-0000-0000-000050000000}"/>
    <cellStyle name="Input cel new 2 2 2 3 2" xfId="537" xr:uid="{00000000-0005-0000-0000-000050000000}"/>
    <cellStyle name="Input cel new 2 2 2 3 2 2" xfId="683" xr:uid="{00000000-0005-0000-0000-000050000000}"/>
    <cellStyle name="Input cel new 2 2 2 3 2 2 2" xfId="1909" xr:uid="{00000000-0005-0000-0000-000050000000}"/>
    <cellStyle name="Input cel new 2 2 2 3 2 2 2 2" xfId="3148" xr:uid="{00000000-0005-0000-0000-000050000000}"/>
    <cellStyle name="Input cel new 2 2 2 3 2 2 2 2 2" xfId="8718" xr:uid="{00000000-0005-0000-0000-000050000000}"/>
    <cellStyle name="Input cel new 2 2 2 3 2 2 2 2 2 2" xfId="19263" xr:uid="{00000000-0005-0000-0000-000050000000}"/>
    <cellStyle name="Input cel new 2 2 2 3 2 2 2 2 3" xfId="12381" xr:uid="{00000000-0005-0000-0000-000050000000}"/>
    <cellStyle name="Input cel new 2 2 2 3 2 2 2 3" xfId="4560" xr:uid="{00000000-0005-0000-0000-000050000000}"/>
    <cellStyle name="Input cel new 2 2 2 3 2 2 2 3 2" xfId="10060" xr:uid="{00000000-0005-0000-0000-000050000000}"/>
    <cellStyle name="Input cel new 2 2 2 3 2 2 2 3 2 2" xfId="20615" xr:uid="{00000000-0005-0000-0000-000050000000}"/>
    <cellStyle name="Input cel new 2 2 2 3 2 2 2 3 3" xfId="13483" xr:uid="{00000000-0005-0000-0000-000050000000}"/>
    <cellStyle name="Input cel new 2 2 2 3 2 2 2 4" xfId="7487" xr:uid="{00000000-0005-0000-0000-000050000000}"/>
    <cellStyle name="Input cel new 2 2 2 3 2 2 2 4 2" xfId="18032" xr:uid="{00000000-0005-0000-0000-000050000000}"/>
    <cellStyle name="Input cel new 2 2 2 3 2 2 2 5" xfId="5944" xr:uid="{00000000-0005-0000-0000-000050000000}"/>
    <cellStyle name="Input cel new 2 2 2 3 2 2 2 5 2" xfId="16466" xr:uid="{00000000-0005-0000-0000-000050000000}"/>
    <cellStyle name="Input cel new 2 2 2 3 2 2 2 6" xfId="11092" xr:uid="{00000000-0005-0000-0000-000050000000}"/>
    <cellStyle name="Input cel new 2 2 2 3 2 2 3" xfId="1604" xr:uid="{00000000-0005-0000-0000-000050000000}"/>
    <cellStyle name="Input cel new 2 2 2 3 2 2 3 2" xfId="7214" xr:uid="{00000000-0005-0000-0000-000050000000}"/>
    <cellStyle name="Input cel new 2 2 2 3 2 2 3 2 2" xfId="17759" xr:uid="{00000000-0005-0000-0000-000050000000}"/>
    <cellStyle name="Input cel new 2 2 2 3 2 2 3 3" xfId="14216" xr:uid="{00000000-0005-0000-0000-000050000000}"/>
    <cellStyle name="Input cel new 2 2 2 3 2 2 4" xfId="2844" xr:uid="{00000000-0005-0000-0000-000050000000}"/>
    <cellStyle name="Input cel new 2 2 2 3 2 2 4 2" xfId="8414" xr:uid="{00000000-0005-0000-0000-000050000000}"/>
    <cellStyle name="Input cel new 2 2 2 3 2 2 4 2 2" xfId="18959" xr:uid="{00000000-0005-0000-0000-000050000000}"/>
    <cellStyle name="Input cel new 2 2 2 3 2 2 4 3" xfId="14361" xr:uid="{00000000-0005-0000-0000-000050000000}"/>
    <cellStyle name="Input cel new 2 2 2 3 2 2 5" xfId="4258" xr:uid="{00000000-0005-0000-0000-000050000000}"/>
    <cellStyle name="Input cel new 2 2 2 3 2 2 5 2" xfId="9778" xr:uid="{00000000-0005-0000-0000-000050000000}"/>
    <cellStyle name="Input cel new 2 2 2 3 2 2 5 2 2" xfId="20332" xr:uid="{00000000-0005-0000-0000-000050000000}"/>
    <cellStyle name="Input cel new 2 2 2 3 2 2 5 3" xfId="15684" xr:uid="{00000000-0005-0000-0000-000050000000}"/>
    <cellStyle name="Input cel new 2 2 2 3 2 2 6" xfId="6377" xr:uid="{00000000-0005-0000-0000-000050000000}"/>
    <cellStyle name="Input cel new 2 2 2 3 2 2 6 2" xfId="16922" xr:uid="{00000000-0005-0000-0000-000050000000}"/>
    <cellStyle name="Input cel new 2 2 2 3 2 2 7" xfId="5662" xr:uid="{00000000-0005-0000-0000-000050000000}"/>
    <cellStyle name="Input cel new 2 2 2 3 2 2 7 2" xfId="11870" xr:uid="{00000000-0005-0000-0000-000050000000}"/>
    <cellStyle name="Input cel new 2 2 2 3 2 2 8" xfId="11807" xr:uid="{00000000-0005-0000-0000-000050000000}"/>
    <cellStyle name="Input cel new 2 2 2 3 2 3" xfId="1824" xr:uid="{00000000-0005-0000-0000-000050000000}"/>
    <cellStyle name="Input cel new 2 2 2 3 2 3 2" xfId="3063" xr:uid="{00000000-0005-0000-0000-000050000000}"/>
    <cellStyle name="Input cel new 2 2 2 3 2 3 2 2" xfId="8633" xr:uid="{00000000-0005-0000-0000-000050000000}"/>
    <cellStyle name="Input cel new 2 2 2 3 2 3 2 2 2" xfId="19178" xr:uid="{00000000-0005-0000-0000-000050000000}"/>
    <cellStyle name="Input cel new 2 2 2 3 2 3 2 3" xfId="14113" xr:uid="{00000000-0005-0000-0000-000050000000}"/>
    <cellStyle name="Input cel new 2 2 2 3 2 3 3" xfId="4475" xr:uid="{00000000-0005-0000-0000-000050000000}"/>
    <cellStyle name="Input cel new 2 2 2 3 2 3 3 2" xfId="9982" xr:uid="{00000000-0005-0000-0000-000050000000}"/>
    <cellStyle name="Input cel new 2 2 2 3 2 3 3 2 2" xfId="20538" xr:uid="{00000000-0005-0000-0000-000050000000}"/>
    <cellStyle name="Input cel new 2 2 2 3 2 3 3 3" xfId="15778" xr:uid="{00000000-0005-0000-0000-000050000000}"/>
    <cellStyle name="Input cel new 2 2 2 3 2 3 4" xfId="7423" xr:uid="{00000000-0005-0000-0000-000050000000}"/>
    <cellStyle name="Input cel new 2 2 2 3 2 3 4 2" xfId="17968" xr:uid="{00000000-0005-0000-0000-000050000000}"/>
    <cellStyle name="Input cel new 2 2 2 3 2 3 5" xfId="5866" xr:uid="{00000000-0005-0000-0000-000050000000}"/>
    <cellStyle name="Input cel new 2 2 2 3 2 3 5 2" xfId="16389" xr:uid="{00000000-0005-0000-0000-000050000000}"/>
    <cellStyle name="Input cel new 2 2 2 3 2 3 6" xfId="11991" xr:uid="{00000000-0005-0000-0000-000050000000}"/>
    <cellStyle name="Input cel new 2 2 2 3 2 4" xfId="1357" xr:uid="{00000000-0005-0000-0000-000050000000}"/>
    <cellStyle name="Input cel new 2 2 2 3 2 4 2" xfId="2598" xr:uid="{00000000-0005-0000-0000-000050000000}"/>
    <cellStyle name="Input cel new 2 2 2 3 2 4 2 2" xfId="8168" xr:uid="{00000000-0005-0000-0000-000050000000}"/>
    <cellStyle name="Input cel new 2 2 2 3 2 4 2 2 2" xfId="18713" xr:uid="{00000000-0005-0000-0000-000050000000}"/>
    <cellStyle name="Input cel new 2 2 2 3 2 4 2 3" xfId="10398" xr:uid="{00000000-0005-0000-0000-000050000000}"/>
    <cellStyle name="Input cel new 2 2 2 3 2 4 3" xfId="4018" xr:uid="{00000000-0005-0000-0000-000050000000}"/>
    <cellStyle name="Input cel new 2 2 2 3 2 4 3 2" xfId="9553" xr:uid="{00000000-0005-0000-0000-000050000000}"/>
    <cellStyle name="Input cel new 2 2 2 3 2 4 3 2 2" xfId="20106" xr:uid="{00000000-0005-0000-0000-000050000000}"/>
    <cellStyle name="Input cel new 2 2 2 3 2 4 3 3" xfId="11089" xr:uid="{00000000-0005-0000-0000-000050000000}"/>
    <cellStyle name="Input cel new 2 2 2 3 2 4 4" xfId="6994" xr:uid="{00000000-0005-0000-0000-000050000000}"/>
    <cellStyle name="Input cel new 2 2 2 3 2 4 4 2" xfId="17539" xr:uid="{00000000-0005-0000-0000-000050000000}"/>
    <cellStyle name="Input cel new 2 2 2 3 2 4 5" xfId="5437" xr:uid="{00000000-0005-0000-0000-000050000000}"/>
    <cellStyle name="Input cel new 2 2 2 3 2 4 5 2" xfId="10426" xr:uid="{00000000-0005-0000-0000-000050000000}"/>
    <cellStyle name="Input cel new 2 2 2 3 2 4 6" xfId="15411" xr:uid="{00000000-0005-0000-0000-000050000000}"/>
    <cellStyle name="Input cel new 2 2 2 3 2 5" xfId="983" xr:uid="{00000000-0005-0000-0000-000050000000}"/>
    <cellStyle name="Input cel new 2 2 2 3 2 5 2" xfId="3651" xr:uid="{00000000-0005-0000-0000-000050000000}"/>
    <cellStyle name="Input cel new 2 2 2 3 2 5 2 2" xfId="9211" xr:uid="{00000000-0005-0000-0000-000050000000}"/>
    <cellStyle name="Input cel new 2 2 2 3 2 5 2 2 2" xfId="19759" xr:uid="{00000000-0005-0000-0000-000050000000}"/>
    <cellStyle name="Input cel new 2 2 2 3 2 5 2 3" xfId="14145" xr:uid="{00000000-0005-0000-0000-000050000000}"/>
    <cellStyle name="Input cel new 2 2 2 3 2 5 3" xfId="6643" xr:uid="{00000000-0005-0000-0000-000050000000}"/>
    <cellStyle name="Input cel new 2 2 2 3 2 5 3 2" xfId="17188" xr:uid="{00000000-0005-0000-0000-000050000000}"/>
    <cellStyle name="Input cel new 2 2 2 3 2 5 4" xfId="5095" xr:uid="{00000000-0005-0000-0000-000050000000}"/>
    <cellStyle name="Input cel new 2 2 2 3 2 5 4 2" xfId="15520" xr:uid="{00000000-0005-0000-0000-000050000000}"/>
    <cellStyle name="Input cel new 2 2 2 3 2 5 5" xfId="14368" xr:uid="{00000000-0005-0000-0000-000050000000}"/>
    <cellStyle name="Input cel new 2 2 2 3 2 6" xfId="2226" xr:uid="{00000000-0005-0000-0000-000050000000}"/>
    <cellStyle name="Input cel new 2 2 2 3 2 6 2" xfId="7796" xr:uid="{00000000-0005-0000-0000-000050000000}"/>
    <cellStyle name="Input cel new 2 2 2 3 2 6 2 2" xfId="18341" xr:uid="{00000000-0005-0000-0000-000050000000}"/>
    <cellStyle name="Input cel new 2 2 2 3 2 6 3" xfId="13158" xr:uid="{00000000-0005-0000-0000-000050000000}"/>
    <cellStyle name="Input cel new 2 2 2 3 2 7" xfId="3564" xr:uid="{00000000-0005-0000-0000-000050000000}"/>
    <cellStyle name="Input cel new 2 2 2 3 2 7 2" xfId="9127" xr:uid="{00000000-0005-0000-0000-000050000000}"/>
    <cellStyle name="Input cel new 2 2 2 3 2 7 2 2" xfId="19673" xr:uid="{00000000-0005-0000-0000-000050000000}"/>
    <cellStyle name="Input cel new 2 2 2 3 2 7 3" xfId="15291" xr:uid="{00000000-0005-0000-0000-000050000000}"/>
    <cellStyle name="Input cel new 2 2 2 3 2 8" xfId="5010" xr:uid="{00000000-0005-0000-0000-000050000000}"/>
    <cellStyle name="Input cel new 2 2 2 3 2 8 2" xfId="13561" xr:uid="{00000000-0005-0000-0000-000050000000}"/>
    <cellStyle name="Input cel new 2 2 2 3 2 9" xfId="12958" xr:uid="{00000000-0005-0000-0000-000050000000}"/>
    <cellStyle name="Input cel new 2 2 2 3 3" xfId="732" xr:uid="{00000000-0005-0000-0000-000050000000}"/>
    <cellStyle name="Input cel new 2 2 2 3 3 10" xfId="12047" xr:uid="{00000000-0005-0000-0000-000050000000}"/>
    <cellStyle name="Input cel new 2 2 2 3 3 2" xfId="1643" xr:uid="{00000000-0005-0000-0000-000050000000}"/>
    <cellStyle name="Input cel new 2 2 2 3 3 2 2" xfId="2883" xr:uid="{00000000-0005-0000-0000-000050000000}"/>
    <cellStyle name="Input cel new 2 2 2 3 3 2 2 2" xfId="8453" xr:uid="{00000000-0005-0000-0000-000050000000}"/>
    <cellStyle name="Input cel new 2 2 2 3 3 2 2 2 2" xfId="18998" xr:uid="{00000000-0005-0000-0000-000050000000}"/>
    <cellStyle name="Input cel new 2 2 2 3 3 2 2 3" xfId="13866" xr:uid="{00000000-0005-0000-0000-000050000000}"/>
    <cellStyle name="Input cel new 2 2 2 3 3 2 3" xfId="4296" xr:uid="{00000000-0005-0000-0000-000050000000}"/>
    <cellStyle name="Input cel new 2 2 2 3 3 2 3 2" xfId="9813" xr:uid="{00000000-0005-0000-0000-000050000000}"/>
    <cellStyle name="Input cel new 2 2 2 3 3 2 3 2 2" xfId="20368" xr:uid="{00000000-0005-0000-0000-000050000000}"/>
    <cellStyle name="Input cel new 2 2 2 3 3 2 3 3" xfId="12776" xr:uid="{00000000-0005-0000-0000-000050000000}"/>
    <cellStyle name="Input cel new 2 2 2 3 3 2 4" xfId="7251" xr:uid="{00000000-0005-0000-0000-000050000000}"/>
    <cellStyle name="Input cel new 2 2 2 3 3 2 4 2" xfId="17796" xr:uid="{00000000-0005-0000-0000-000050000000}"/>
    <cellStyle name="Input cel new 2 2 2 3 3 2 5" xfId="5697" xr:uid="{00000000-0005-0000-0000-000050000000}"/>
    <cellStyle name="Input cel new 2 2 2 3 3 2 5 2" xfId="16220" xr:uid="{00000000-0005-0000-0000-000050000000}"/>
    <cellStyle name="Input cel new 2 2 2 3 3 2 6" xfId="14797" xr:uid="{00000000-0005-0000-0000-000050000000}"/>
    <cellStyle name="Input cel new 2 2 2 3 3 3" xfId="1958" xr:uid="{00000000-0005-0000-0000-000050000000}"/>
    <cellStyle name="Input cel new 2 2 2 3 3 3 2" xfId="3197" xr:uid="{00000000-0005-0000-0000-000050000000}"/>
    <cellStyle name="Input cel new 2 2 2 3 3 3 2 2" xfId="8767" xr:uid="{00000000-0005-0000-0000-000050000000}"/>
    <cellStyle name="Input cel new 2 2 2 3 3 3 2 2 2" xfId="19312" xr:uid="{00000000-0005-0000-0000-000050000000}"/>
    <cellStyle name="Input cel new 2 2 2 3 3 3 2 3" xfId="11358" xr:uid="{00000000-0005-0000-0000-000050000000}"/>
    <cellStyle name="Input cel new 2 2 2 3 3 3 3" xfId="4609" xr:uid="{00000000-0005-0000-0000-000050000000}"/>
    <cellStyle name="Input cel new 2 2 2 3 3 3 3 2" xfId="10107" xr:uid="{00000000-0005-0000-0000-000050000000}"/>
    <cellStyle name="Input cel new 2 2 2 3 3 3 3 2 2" xfId="20662" xr:uid="{00000000-0005-0000-0000-000050000000}"/>
    <cellStyle name="Input cel new 2 2 2 3 3 3 3 3" xfId="12129" xr:uid="{00000000-0005-0000-0000-000050000000}"/>
    <cellStyle name="Input cel new 2 2 2 3 3 3 4" xfId="7534" xr:uid="{00000000-0005-0000-0000-000050000000}"/>
    <cellStyle name="Input cel new 2 2 2 3 3 3 4 2" xfId="18079" xr:uid="{00000000-0005-0000-0000-000050000000}"/>
    <cellStyle name="Input cel new 2 2 2 3 3 3 5" xfId="5991" xr:uid="{00000000-0005-0000-0000-000050000000}"/>
    <cellStyle name="Input cel new 2 2 2 3 3 3 5 2" xfId="16513" xr:uid="{00000000-0005-0000-0000-000050000000}"/>
    <cellStyle name="Input cel new 2 2 2 3 3 3 6" xfId="11385" xr:uid="{00000000-0005-0000-0000-000050000000}"/>
    <cellStyle name="Input cel new 2 2 2 3 3 4" xfId="1417" xr:uid="{00000000-0005-0000-0000-000050000000}"/>
    <cellStyle name="Input cel new 2 2 2 3 3 4 2" xfId="2658" xr:uid="{00000000-0005-0000-0000-000050000000}"/>
    <cellStyle name="Input cel new 2 2 2 3 3 4 2 2" xfId="8228" xr:uid="{00000000-0005-0000-0000-000050000000}"/>
    <cellStyle name="Input cel new 2 2 2 3 3 4 2 2 2" xfId="18773" xr:uid="{00000000-0005-0000-0000-000050000000}"/>
    <cellStyle name="Input cel new 2 2 2 3 3 4 2 3" xfId="12717" xr:uid="{00000000-0005-0000-0000-000050000000}"/>
    <cellStyle name="Input cel new 2 2 2 3 3 4 3" xfId="4078" xr:uid="{00000000-0005-0000-0000-000050000000}"/>
    <cellStyle name="Input cel new 2 2 2 3 3 4 3 2" xfId="9611" xr:uid="{00000000-0005-0000-0000-000050000000}"/>
    <cellStyle name="Input cel new 2 2 2 3 3 4 3 2 2" xfId="20164" xr:uid="{00000000-0005-0000-0000-000050000000}"/>
    <cellStyle name="Input cel new 2 2 2 3 3 4 3 3" xfId="13049" xr:uid="{00000000-0005-0000-0000-000050000000}"/>
    <cellStyle name="Input cel new 2 2 2 3 3 4 4" xfId="7052" xr:uid="{00000000-0005-0000-0000-000050000000}"/>
    <cellStyle name="Input cel new 2 2 2 3 3 4 4 2" xfId="17597" xr:uid="{00000000-0005-0000-0000-000050000000}"/>
    <cellStyle name="Input cel new 2 2 2 3 3 4 5" xfId="5495" xr:uid="{00000000-0005-0000-0000-000050000000}"/>
    <cellStyle name="Input cel new 2 2 2 3 3 4 5 2" xfId="14520" xr:uid="{00000000-0005-0000-0000-000050000000}"/>
    <cellStyle name="Input cel new 2 2 2 3 3 4 6" xfId="12761" xr:uid="{00000000-0005-0000-0000-000050000000}"/>
    <cellStyle name="Input cel new 2 2 2 3 3 5" xfId="1032" xr:uid="{00000000-0005-0000-0000-000050000000}"/>
    <cellStyle name="Input cel new 2 2 2 3 3 5 2" xfId="6691" xr:uid="{00000000-0005-0000-0000-000050000000}"/>
    <cellStyle name="Input cel new 2 2 2 3 3 5 2 2" xfId="17236" xr:uid="{00000000-0005-0000-0000-000050000000}"/>
    <cellStyle name="Input cel new 2 2 2 3 3 5 3" xfId="15950" xr:uid="{00000000-0005-0000-0000-000050000000}"/>
    <cellStyle name="Input cel new 2 2 2 3 3 6" xfId="2275" xr:uid="{00000000-0005-0000-0000-000050000000}"/>
    <cellStyle name="Input cel new 2 2 2 3 3 6 2" xfId="7845" xr:uid="{00000000-0005-0000-0000-000050000000}"/>
    <cellStyle name="Input cel new 2 2 2 3 3 6 2 2" xfId="18390" xr:uid="{00000000-0005-0000-0000-000050000000}"/>
    <cellStyle name="Input cel new 2 2 2 3 3 6 3" xfId="13395" xr:uid="{00000000-0005-0000-0000-000050000000}"/>
    <cellStyle name="Input cel new 2 2 2 3 3 7" xfId="3700" xr:uid="{00000000-0005-0000-0000-000050000000}"/>
    <cellStyle name="Input cel new 2 2 2 3 3 7 2" xfId="9258" xr:uid="{00000000-0005-0000-0000-000050000000}"/>
    <cellStyle name="Input cel new 2 2 2 3 3 7 2 2" xfId="19807" xr:uid="{00000000-0005-0000-0000-000050000000}"/>
    <cellStyle name="Input cel new 2 2 2 3 3 7 3" xfId="11061" xr:uid="{00000000-0005-0000-0000-000050000000}"/>
    <cellStyle name="Input cel new 2 2 2 3 3 8" xfId="6411" xr:uid="{00000000-0005-0000-0000-000050000000}"/>
    <cellStyle name="Input cel new 2 2 2 3 3 8 2" xfId="15119" xr:uid="{00000000-0005-0000-0000-000050000000}"/>
    <cellStyle name="Input cel new 2 2 2 3 3 8 2 2" xfId="16956" xr:uid="{00000000-0005-0000-0000-000050000000}"/>
    <cellStyle name="Input cel new 2 2 2 3 3 8 3" xfId="13051" xr:uid="{00000000-0005-0000-0000-000050000000}"/>
    <cellStyle name="Input cel new 2 2 2 3 3 9" xfId="5142" xr:uid="{00000000-0005-0000-0000-000050000000}"/>
    <cellStyle name="Input cel new 2 2 2 3 3 9 2" xfId="13889" xr:uid="{00000000-0005-0000-0000-000050000000}"/>
    <cellStyle name="Input cel new 2 2 2 3 4" xfId="796" xr:uid="{00000000-0005-0000-0000-000050000000}"/>
    <cellStyle name="Input cel new 2 2 2 3 4 2" xfId="2022" xr:uid="{00000000-0005-0000-0000-000050000000}"/>
    <cellStyle name="Input cel new 2 2 2 3 4 2 2" xfId="3261" xr:uid="{00000000-0005-0000-0000-000050000000}"/>
    <cellStyle name="Input cel new 2 2 2 3 4 2 2 2" xfId="8831" xr:uid="{00000000-0005-0000-0000-000050000000}"/>
    <cellStyle name="Input cel new 2 2 2 3 4 2 2 2 2" xfId="19376" xr:uid="{00000000-0005-0000-0000-000050000000}"/>
    <cellStyle name="Input cel new 2 2 2 3 4 2 2 3" xfId="13321" xr:uid="{00000000-0005-0000-0000-000050000000}"/>
    <cellStyle name="Input cel new 2 2 2 3 4 2 3" xfId="4673" xr:uid="{00000000-0005-0000-0000-000050000000}"/>
    <cellStyle name="Input cel new 2 2 2 3 4 2 3 2" xfId="10167" xr:uid="{00000000-0005-0000-0000-000050000000}"/>
    <cellStyle name="Input cel new 2 2 2 3 4 2 3 2 2" xfId="20722" xr:uid="{00000000-0005-0000-0000-000050000000}"/>
    <cellStyle name="Input cel new 2 2 2 3 4 2 3 3" xfId="15279" xr:uid="{00000000-0005-0000-0000-000050000000}"/>
    <cellStyle name="Input cel new 2 2 2 3 4 2 4" xfId="7594" xr:uid="{00000000-0005-0000-0000-000050000000}"/>
    <cellStyle name="Input cel new 2 2 2 3 4 2 4 2" xfId="18139" xr:uid="{00000000-0005-0000-0000-000050000000}"/>
    <cellStyle name="Input cel new 2 2 2 3 4 2 5" xfId="6051" xr:uid="{00000000-0005-0000-0000-000050000000}"/>
    <cellStyle name="Input cel new 2 2 2 3 4 2 5 2" xfId="16573" xr:uid="{00000000-0005-0000-0000-000050000000}"/>
    <cellStyle name="Input cel new 2 2 2 3 4 2 6" xfId="12002" xr:uid="{00000000-0005-0000-0000-000050000000}"/>
    <cellStyle name="Input cel new 2 2 2 3 4 3" xfId="1704" xr:uid="{00000000-0005-0000-0000-000050000000}"/>
    <cellStyle name="Input cel new 2 2 2 3 4 3 2" xfId="2944" xr:uid="{00000000-0005-0000-0000-000050000000}"/>
    <cellStyle name="Input cel new 2 2 2 3 4 3 2 2" xfId="8514" xr:uid="{00000000-0005-0000-0000-000050000000}"/>
    <cellStyle name="Input cel new 2 2 2 3 4 3 2 2 2" xfId="19059" xr:uid="{00000000-0005-0000-0000-000050000000}"/>
    <cellStyle name="Input cel new 2 2 2 3 4 3 2 3" xfId="11583" xr:uid="{00000000-0005-0000-0000-000050000000}"/>
    <cellStyle name="Input cel new 2 2 2 3 4 3 3" xfId="4357" xr:uid="{00000000-0005-0000-0000-000050000000}"/>
    <cellStyle name="Input cel new 2 2 2 3 4 3 3 2" xfId="9870" xr:uid="{00000000-0005-0000-0000-000050000000}"/>
    <cellStyle name="Input cel new 2 2 2 3 4 3 3 2 2" xfId="20426" xr:uid="{00000000-0005-0000-0000-000050000000}"/>
    <cellStyle name="Input cel new 2 2 2 3 4 3 3 3" xfId="13034" xr:uid="{00000000-0005-0000-0000-000050000000}"/>
    <cellStyle name="Input cel new 2 2 2 3 4 3 4" xfId="7310" xr:uid="{00000000-0005-0000-0000-000050000000}"/>
    <cellStyle name="Input cel new 2 2 2 3 4 3 4 2" xfId="17855" xr:uid="{00000000-0005-0000-0000-000050000000}"/>
    <cellStyle name="Input cel new 2 2 2 3 4 3 5" xfId="5754" xr:uid="{00000000-0005-0000-0000-000050000000}"/>
    <cellStyle name="Input cel new 2 2 2 3 4 3 5 2" xfId="16277" xr:uid="{00000000-0005-0000-0000-000050000000}"/>
    <cellStyle name="Input cel new 2 2 2 3 4 3 6" xfId="14112" xr:uid="{00000000-0005-0000-0000-000050000000}"/>
    <cellStyle name="Input cel new 2 2 2 3 4 4" xfId="1096" xr:uid="{00000000-0005-0000-0000-000050000000}"/>
    <cellStyle name="Input cel new 2 2 2 3 4 4 2" xfId="6753" xr:uid="{00000000-0005-0000-0000-000050000000}"/>
    <cellStyle name="Input cel new 2 2 2 3 4 4 2 2" xfId="17298" xr:uid="{00000000-0005-0000-0000-000050000000}"/>
    <cellStyle name="Input cel new 2 2 2 3 4 4 3" xfId="14713" xr:uid="{00000000-0005-0000-0000-000050000000}"/>
    <cellStyle name="Input cel new 2 2 2 3 4 5" xfId="2339" xr:uid="{00000000-0005-0000-0000-000050000000}"/>
    <cellStyle name="Input cel new 2 2 2 3 4 5 2" xfId="7909" xr:uid="{00000000-0005-0000-0000-000050000000}"/>
    <cellStyle name="Input cel new 2 2 2 3 4 5 2 2" xfId="18454" xr:uid="{00000000-0005-0000-0000-000050000000}"/>
    <cellStyle name="Input cel new 2 2 2 3 4 5 3" xfId="11153" xr:uid="{00000000-0005-0000-0000-000050000000}"/>
    <cellStyle name="Input cel new 2 2 2 3 4 6" xfId="3764" xr:uid="{00000000-0005-0000-0000-000050000000}"/>
    <cellStyle name="Input cel new 2 2 2 3 4 6 2" xfId="9318" xr:uid="{00000000-0005-0000-0000-000050000000}"/>
    <cellStyle name="Input cel new 2 2 2 3 4 6 2 2" xfId="19869" xr:uid="{00000000-0005-0000-0000-000050000000}"/>
    <cellStyle name="Input cel new 2 2 2 3 4 6 3" xfId="12248" xr:uid="{00000000-0005-0000-0000-000050000000}"/>
    <cellStyle name="Input cel new 2 2 2 3 4 7" xfId="6458" xr:uid="{00000000-0005-0000-0000-000050000000}"/>
    <cellStyle name="Input cel new 2 2 2 3 4 7 2" xfId="15166" xr:uid="{00000000-0005-0000-0000-000050000000}"/>
    <cellStyle name="Input cel new 2 2 2 3 4 7 2 2" xfId="17003" xr:uid="{00000000-0005-0000-0000-000050000000}"/>
    <cellStyle name="Input cel new 2 2 2 3 4 7 3" xfId="15725" xr:uid="{00000000-0005-0000-0000-000050000000}"/>
    <cellStyle name="Input cel new 2 2 2 3 4 8" xfId="5202" xr:uid="{00000000-0005-0000-0000-000050000000}"/>
    <cellStyle name="Input cel new 2 2 2 3 4 8 2" xfId="16032" xr:uid="{00000000-0005-0000-0000-000050000000}"/>
    <cellStyle name="Input cel new 2 2 2 3 4 9" xfId="14044" xr:uid="{00000000-0005-0000-0000-000050000000}"/>
    <cellStyle name="Input cel new 2 2 2 3 5" xfId="857" xr:uid="{00000000-0005-0000-0000-000050000000}"/>
    <cellStyle name="Input cel new 2 2 2 3 5 2" xfId="2083" xr:uid="{00000000-0005-0000-0000-000050000000}"/>
    <cellStyle name="Input cel new 2 2 2 3 5 2 2" xfId="3322" xr:uid="{00000000-0005-0000-0000-000050000000}"/>
    <cellStyle name="Input cel new 2 2 2 3 5 2 2 2" xfId="8892" xr:uid="{00000000-0005-0000-0000-000050000000}"/>
    <cellStyle name="Input cel new 2 2 2 3 5 2 2 2 2" xfId="19437" xr:uid="{00000000-0005-0000-0000-000050000000}"/>
    <cellStyle name="Input cel new 2 2 2 3 5 2 2 3" xfId="11703" xr:uid="{00000000-0005-0000-0000-000050000000}"/>
    <cellStyle name="Input cel new 2 2 2 3 5 2 3" xfId="4734" xr:uid="{00000000-0005-0000-0000-000050000000}"/>
    <cellStyle name="Input cel new 2 2 2 3 5 2 3 2" xfId="10226" xr:uid="{00000000-0005-0000-0000-000050000000}"/>
    <cellStyle name="Input cel new 2 2 2 3 5 2 3 2 2" xfId="20781" xr:uid="{00000000-0005-0000-0000-000050000000}"/>
    <cellStyle name="Input cel new 2 2 2 3 5 2 3 3" xfId="14405" xr:uid="{00000000-0005-0000-0000-000050000000}"/>
    <cellStyle name="Input cel new 2 2 2 3 5 2 4" xfId="7653" xr:uid="{00000000-0005-0000-0000-000050000000}"/>
    <cellStyle name="Input cel new 2 2 2 3 5 2 4 2" xfId="18198" xr:uid="{00000000-0005-0000-0000-000050000000}"/>
    <cellStyle name="Input cel new 2 2 2 3 5 2 5" xfId="6110" xr:uid="{00000000-0005-0000-0000-000050000000}"/>
    <cellStyle name="Input cel new 2 2 2 3 5 2 5 2" xfId="16632" xr:uid="{00000000-0005-0000-0000-000050000000}"/>
    <cellStyle name="Input cel new 2 2 2 3 5 2 6" xfId="12778" xr:uid="{00000000-0005-0000-0000-000050000000}"/>
    <cellStyle name="Input cel new 2 2 2 3 5 3" xfId="1761" xr:uid="{00000000-0005-0000-0000-000050000000}"/>
    <cellStyle name="Input cel new 2 2 2 3 5 3 2" xfId="3000" xr:uid="{00000000-0005-0000-0000-000050000000}"/>
    <cellStyle name="Input cel new 2 2 2 3 5 3 2 2" xfId="8570" xr:uid="{00000000-0005-0000-0000-000050000000}"/>
    <cellStyle name="Input cel new 2 2 2 3 5 3 2 2 2" xfId="19115" xr:uid="{00000000-0005-0000-0000-000050000000}"/>
    <cellStyle name="Input cel new 2 2 2 3 5 3 2 3" xfId="12123" xr:uid="{00000000-0005-0000-0000-000050000000}"/>
    <cellStyle name="Input cel new 2 2 2 3 5 3 3" xfId="4412" xr:uid="{00000000-0005-0000-0000-000050000000}"/>
    <cellStyle name="Input cel new 2 2 2 3 5 3 3 2" xfId="9923" xr:uid="{00000000-0005-0000-0000-000050000000}"/>
    <cellStyle name="Input cel new 2 2 2 3 5 3 3 2 2" xfId="20479" xr:uid="{00000000-0005-0000-0000-000050000000}"/>
    <cellStyle name="Input cel new 2 2 2 3 5 3 3 3" xfId="10387" xr:uid="{00000000-0005-0000-0000-000050000000}"/>
    <cellStyle name="Input cel new 2 2 2 3 5 3 4" xfId="7364" xr:uid="{00000000-0005-0000-0000-000050000000}"/>
    <cellStyle name="Input cel new 2 2 2 3 5 3 4 2" xfId="17909" xr:uid="{00000000-0005-0000-0000-000050000000}"/>
    <cellStyle name="Input cel new 2 2 2 3 5 3 5" xfId="5807" xr:uid="{00000000-0005-0000-0000-000050000000}"/>
    <cellStyle name="Input cel new 2 2 2 3 5 3 5 2" xfId="16330" xr:uid="{00000000-0005-0000-0000-000050000000}"/>
    <cellStyle name="Input cel new 2 2 2 3 5 3 6" xfId="14296" xr:uid="{00000000-0005-0000-0000-000050000000}"/>
    <cellStyle name="Input cel new 2 2 2 3 5 4" xfId="1157" xr:uid="{00000000-0005-0000-0000-000050000000}"/>
    <cellStyle name="Input cel new 2 2 2 3 5 4 2" xfId="6814" xr:uid="{00000000-0005-0000-0000-000050000000}"/>
    <cellStyle name="Input cel new 2 2 2 3 5 4 2 2" xfId="17359" xr:uid="{00000000-0005-0000-0000-000050000000}"/>
    <cellStyle name="Input cel new 2 2 2 3 5 4 3" xfId="10331" xr:uid="{00000000-0005-0000-0000-000050000000}"/>
    <cellStyle name="Input cel new 2 2 2 3 5 5" xfId="2400" xr:uid="{00000000-0005-0000-0000-000050000000}"/>
    <cellStyle name="Input cel new 2 2 2 3 5 5 2" xfId="7970" xr:uid="{00000000-0005-0000-0000-000050000000}"/>
    <cellStyle name="Input cel new 2 2 2 3 5 5 2 2" xfId="18515" xr:uid="{00000000-0005-0000-0000-000050000000}"/>
    <cellStyle name="Input cel new 2 2 2 3 5 5 3" xfId="15816" xr:uid="{00000000-0005-0000-0000-000050000000}"/>
    <cellStyle name="Input cel new 2 2 2 3 5 6" xfId="3825" xr:uid="{00000000-0005-0000-0000-000050000000}"/>
    <cellStyle name="Input cel new 2 2 2 3 5 6 2" xfId="9377" xr:uid="{00000000-0005-0000-0000-000050000000}"/>
    <cellStyle name="Input cel new 2 2 2 3 5 6 2 2" xfId="19930" xr:uid="{00000000-0005-0000-0000-000050000000}"/>
    <cellStyle name="Input cel new 2 2 2 3 5 6 3" xfId="13417" xr:uid="{00000000-0005-0000-0000-000050000000}"/>
    <cellStyle name="Input cel new 2 2 2 3 5 7" xfId="6517" xr:uid="{00000000-0005-0000-0000-000050000000}"/>
    <cellStyle name="Input cel new 2 2 2 3 5 7 2" xfId="15225" xr:uid="{00000000-0005-0000-0000-000050000000}"/>
    <cellStyle name="Input cel new 2 2 2 3 5 7 2 2" xfId="17062" xr:uid="{00000000-0005-0000-0000-000050000000}"/>
    <cellStyle name="Input cel new 2 2 2 3 5 7 3" xfId="11178" xr:uid="{00000000-0005-0000-0000-000050000000}"/>
    <cellStyle name="Input cel new 2 2 2 3 5 8" xfId="5261" xr:uid="{00000000-0005-0000-0000-000050000000}"/>
    <cellStyle name="Input cel new 2 2 2 3 5 8 2" xfId="11280" xr:uid="{00000000-0005-0000-0000-000050000000}"/>
    <cellStyle name="Input cel new 2 2 2 3 5 9" xfId="10510" xr:uid="{00000000-0005-0000-0000-000050000000}"/>
    <cellStyle name="Input cel new 2 2 2 3 6" xfId="613" xr:uid="{00000000-0005-0000-0000-000050000000}"/>
    <cellStyle name="Input cel new 2 2 2 3 6 2" xfId="1536" xr:uid="{00000000-0005-0000-0000-000050000000}"/>
    <cellStyle name="Input cel new 2 2 2 3 6 2 2" xfId="7147" xr:uid="{00000000-0005-0000-0000-000050000000}"/>
    <cellStyle name="Input cel new 2 2 2 3 6 2 2 2" xfId="17692" xr:uid="{00000000-0005-0000-0000-000050000000}"/>
    <cellStyle name="Input cel new 2 2 2 3 6 2 3" xfId="10751" xr:uid="{00000000-0005-0000-0000-000050000000}"/>
    <cellStyle name="Input cel new 2 2 2 3 6 3" xfId="2776" xr:uid="{00000000-0005-0000-0000-000050000000}"/>
    <cellStyle name="Input cel new 2 2 2 3 6 3 2" xfId="8346" xr:uid="{00000000-0005-0000-0000-000050000000}"/>
    <cellStyle name="Input cel new 2 2 2 3 6 3 2 2" xfId="18891" xr:uid="{00000000-0005-0000-0000-000050000000}"/>
    <cellStyle name="Input cel new 2 2 2 3 6 3 3" xfId="12762" xr:uid="{00000000-0005-0000-0000-000050000000}"/>
    <cellStyle name="Input cel new 2 2 2 3 6 4" xfId="4190" xr:uid="{00000000-0005-0000-0000-000050000000}"/>
    <cellStyle name="Input cel new 2 2 2 3 6 4 2" xfId="9711" xr:uid="{00000000-0005-0000-0000-000050000000}"/>
    <cellStyle name="Input cel new 2 2 2 3 6 4 2 2" xfId="20265" xr:uid="{00000000-0005-0000-0000-000050000000}"/>
    <cellStyle name="Input cel new 2 2 2 3 6 4 3" xfId="15843" xr:uid="{00000000-0005-0000-0000-000050000000}"/>
    <cellStyle name="Input cel new 2 2 2 3 6 5" xfId="6309" xr:uid="{00000000-0005-0000-0000-000050000000}"/>
    <cellStyle name="Input cel new 2 2 2 3 6 5 2" xfId="16854" xr:uid="{00000000-0005-0000-0000-000050000000}"/>
    <cellStyle name="Input cel new 2 2 2 3 6 6" xfId="5595" xr:uid="{00000000-0005-0000-0000-000050000000}"/>
    <cellStyle name="Input cel new 2 2 2 3 6 6 2" xfId="15269" xr:uid="{00000000-0005-0000-0000-000050000000}"/>
    <cellStyle name="Input cel new 2 2 2 3 6 7" xfId="15248" xr:uid="{00000000-0005-0000-0000-000050000000}"/>
    <cellStyle name="Input cel new 2 2 2 3 7" xfId="1376" xr:uid="{00000000-0005-0000-0000-000050000000}"/>
    <cellStyle name="Input cel new 2 2 2 3 7 2" xfId="2617" xr:uid="{00000000-0005-0000-0000-000050000000}"/>
    <cellStyle name="Input cel new 2 2 2 3 7 2 2" xfId="8187" xr:uid="{00000000-0005-0000-0000-000050000000}"/>
    <cellStyle name="Input cel new 2 2 2 3 7 2 2 2" xfId="18732" xr:uid="{00000000-0005-0000-0000-000050000000}"/>
    <cellStyle name="Input cel new 2 2 2 3 7 2 3" xfId="14573" xr:uid="{00000000-0005-0000-0000-000050000000}"/>
    <cellStyle name="Input cel new 2 2 2 3 7 3" xfId="4037" xr:uid="{00000000-0005-0000-0000-000050000000}"/>
    <cellStyle name="Input cel new 2 2 2 3 7 3 2" xfId="9572" xr:uid="{00000000-0005-0000-0000-000050000000}"/>
    <cellStyle name="Input cel new 2 2 2 3 7 3 2 2" xfId="20125" xr:uid="{00000000-0005-0000-0000-000050000000}"/>
    <cellStyle name="Input cel new 2 2 2 3 7 3 3" xfId="14062" xr:uid="{00000000-0005-0000-0000-000050000000}"/>
    <cellStyle name="Input cel new 2 2 2 3 7 4" xfId="7013" xr:uid="{00000000-0005-0000-0000-000050000000}"/>
    <cellStyle name="Input cel new 2 2 2 3 7 4 2" xfId="17558" xr:uid="{00000000-0005-0000-0000-000050000000}"/>
    <cellStyle name="Input cel new 2 2 2 3 7 5" xfId="5456" xr:uid="{00000000-0005-0000-0000-000050000000}"/>
    <cellStyle name="Input cel new 2 2 2 3 7 5 2" xfId="12214" xr:uid="{00000000-0005-0000-0000-000050000000}"/>
    <cellStyle name="Input cel new 2 2 2 3 7 6" xfId="12633" xr:uid="{00000000-0005-0000-0000-000050000000}"/>
    <cellStyle name="Input cel new 2 2 2 3 8" xfId="1181" xr:uid="{00000000-0005-0000-0000-000050000000}"/>
    <cellStyle name="Input cel new 2 2 2 3 8 2" xfId="2424" xr:uid="{00000000-0005-0000-0000-000050000000}"/>
    <cellStyle name="Input cel new 2 2 2 3 8 2 2" xfId="7994" xr:uid="{00000000-0005-0000-0000-000050000000}"/>
    <cellStyle name="Input cel new 2 2 2 3 8 2 2 2" xfId="18539" xr:uid="{00000000-0005-0000-0000-000050000000}"/>
    <cellStyle name="Input cel new 2 2 2 3 8 2 3" xfId="14229" xr:uid="{00000000-0005-0000-0000-000050000000}"/>
    <cellStyle name="Input cel new 2 2 2 3 8 3" xfId="3849" xr:uid="{00000000-0005-0000-0000-000050000000}"/>
    <cellStyle name="Input cel new 2 2 2 3 8 3 2" xfId="9400" xr:uid="{00000000-0005-0000-0000-000050000000}"/>
    <cellStyle name="Input cel new 2 2 2 3 8 3 2 2" xfId="19953" xr:uid="{00000000-0005-0000-0000-000050000000}"/>
    <cellStyle name="Input cel new 2 2 2 3 8 3 3" xfId="14164" xr:uid="{00000000-0005-0000-0000-000050000000}"/>
    <cellStyle name="Input cel new 2 2 2 3 8 4" xfId="6837" xr:uid="{00000000-0005-0000-0000-000050000000}"/>
    <cellStyle name="Input cel new 2 2 2 3 8 4 2" xfId="17382" xr:uid="{00000000-0005-0000-0000-000050000000}"/>
    <cellStyle name="Input cel new 2 2 2 3 8 5" xfId="5284" xr:uid="{00000000-0005-0000-0000-000050000000}"/>
    <cellStyle name="Input cel new 2 2 2 3 8 5 2" xfId="12372" xr:uid="{00000000-0005-0000-0000-000050000000}"/>
    <cellStyle name="Input cel new 2 2 2 3 8 6" xfId="10307" xr:uid="{00000000-0005-0000-0000-000050000000}"/>
    <cellStyle name="Input cel new 2 2 2 3 9" xfId="911" xr:uid="{00000000-0005-0000-0000-000050000000}"/>
    <cellStyle name="Input cel new 2 2 2 3 9 2" xfId="3400" xr:uid="{00000000-0005-0000-0000-000050000000}"/>
    <cellStyle name="Input cel new 2 2 2 3 9 2 2" xfId="8968" xr:uid="{00000000-0005-0000-0000-000050000000}"/>
    <cellStyle name="Input cel new 2 2 2 3 9 2 2 2" xfId="19512" xr:uid="{00000000-0005-0000-0000-000050000000}"/>
    <cellStyle name="Input cel new 2 2 2 3 9 2 3" xfId="11845" xr:uid="{00000000-0005-0000-0000-000050000000}"/>
    <cellStyle name="Input cel new 2 2 2 3 9 3" xfId="6571" xr:uid="{00000000-0005-0000-0000-000050000000}"/>
    <cellStyle name="Input cel new 2 2 2 3 9 3 2" xfId="17116" xr:uid="{00000000-0005-0000-0000-000050000000}"/>
    <cellStyle name="Input cel new 2 2 2 3 9 4" xfId="4833" xr:uid="{00000000-0005-0000-0000-000050000000}"/>
    <cellStyle name="Input cel new 2 2 2 3 9 4 2" xfId="10533" xr:uid="{00000000-0005-0000-0000-000050000000}"/>
    <cellStyle name="Input cel new 2 2 2 3 9 5" xfId="10867" xr:uid="{00000000-0005-0000-0000-000050000000}"/>
    <cellStyle name="Input cel new 2 2 2 4" xfId="308" xr:uid="{00000000-0005-0000-0000-000050000000}"/>
    <cellStyle name="Input cel new 2 2 2 4 2" xfId="1461" xr:uid="{00000000-0005-0000-0000-000050000000}"/>
    <cellStyle name="Input cel new 2 2 2 4 2 2" xfId="2702" xr:uid="{00000000-0005-0000-0000-000050000000}"/>
    <cellStyle name="Input cel new 2 2 2 4 2 2 2" xfId="4119" xr:uid="{00000000-0005-0000-0000-000050000000}"/>
    <cellStyle name="Input cel new 2 2 2 4 2 2 2 2" xfId="9648" xr:uid="{00000000-0005-0000-0000-000050000000}"/>
    <cellStyle name="Input cel new 2 2 2 4 2 2 2 2 2" xfId="20202" xr:uid="{00000000-0005-0000-0000-000050000000}"/>
    <cellStyle name="Input cel new 2 2 2 4 2 2 2 3" xfId="11430" xr:uid="{00000000-0005-0000-0000-000050000000}"/>
    <cellStyle name="Input cel new 2 2 2 4 2 2 3" xfId="8272" xr:uid="{00000000-0005-0000-0000-000050000000}"/>
    <cellStyle name="Input cel new 2 2 2 4 2 2 3 2" xfId="18817" xr:uid="{00000000-0005-0000-0000-000050000000}"/>
    <cellStyle name="Input cel new 2 2 2 4 2 2 4" xfId="5532" xr:uid="{00000000-0005-0000-0000-000050000000}"/>
    <cellStyle name="Input cel new 2 2 2 4 2 2 4 2" xfId="16070" xr:uid="{00000000-0005-0000-0000-000050000000}"/>
    <cellStyle name="Input cel new 2 2 2 4 2 2 5" xfId="12003" xr:uid="{00000000-0005-0000-0000-000050000000}"/>
    <cellStyle name="Input cel new 2 2 2 4 2 3" xfId="3499" xr:uid="{00000000-0005-0000-0000-000050000000}"/>
    <cellStyle name="Input cel new 2 2 2 4 2 3 2" xfId="9063" xr:uid="{00000000-0005-0000-0000-000050000000}"/>
    <cellStyle name="Input cel new 2 2 2 4 2 3 2 2" xfId="19609" xr:uid="{00000000-0005-0000-0000-000050000000}"/>
    <cellStyle name="Input cel new 2 2 2 4 2 3 3" xfId="15012" xr:uid="{00000000-0005-0000-0000-000050000000}"/>
    <cellStyle name="Input cel new 2 2 2 4 2 4" xfId="4946" xr:uid="{00000000-0005-0000-0000-000050000000}"/>
    <cellStyle name="Input cel new 2 2 2 4 2 4 2" xfId="11450" xr:uid="{00000000-0005-0000-0000-000050000000}"/>
    <cellStyle name="Input cel new 2 2 2 4 2 5" xfId="11814" xr:uid="{00000000-0005-0000-0000-000050000000}"/>
    <cellStyle name="Input cel new 2 2 2 4 3" xfId="1764" xr:uid="{00000000-0005-0000-0000-000050000000}"/>
    <cellStyle name="Input cel new 2 2 2 4 3 2" xfId="3003" xr:uid="{00000000-0005-0000-0000-000050000000}"/>
    <cellStyle name="Input cel new 2 2 2 4 3 2 2" xfId="8573" xr:uid="{00000000-0005-0000-0000-000050000000}"/>
    <cellStyle name="Input cel new 2 2 2 4 3 2 2 2" xfId="19118" xr:uid="{00000000-0005-0000-0000-000050000000}"/>
    <cellStyle name="Input cel new 2 2 2 4 3 2 3" xfId="13583" xr:uid="{00000000-0005-0000-0000-000050000000}"/>
    <cellStyle name="Input cel new 2 2 2 4 3 3" xfId="4415" xr:uid="{00000000-0005-0000-0000-000050000000}"/>
    <cellStyle name="Input cel new 2 2 2 4 3 3 2" xfId="9926" xr:uid="{00000000-0005-0000-0000-000050000000}"/>
    <cellStyle name="Input cel new 2 2 2 4 3 3 2 2" xfId="20482" xr:uid="{00000000-0005-0000-0000-000050000000}"/>
    <cellStyle name="Input cel new 2 2 2 4 3 3 3" xfId="10407" xr:uid="{00000000-0005-0000-0000-000050000000}"/>
    <cellStyle name="Input cel new 2 2 2 4 3 4" xfId="7367" xr:uid="{00000000-0005-0000-0000-000050000000}"/>
    <cellStyle name="Input cel new 2 2 2 4 3 4 2" xfId="17912" xr:uid="{00000000-0005-0000-0000-000050000000}"/>
    <cellStyle name="Input cel new 2 2 2 4 3 5" xfId="5810" xr:uid="{00000000-0005-0000-0000-000050000000}"/>
    <cellStyle name="Input cel new 2 2 2 4 3 5 2" xfId="16333" xr:uid="{00000000-0005-0000-0000-000050000000}"/>
    <cellStyle name="Input cel new 2 2 2 4 3 6" xfId="11054" xr:uid="{00000000-0005-0000-0000-000050000000}"/>
    <cellStyle name="Input cel new 2 2 2 4 4" xfId="862" xr:uid="{00000000-0005-0000-0000-000050000000}"/>
    <cellStyle name="Input cel new 2 2 2 4 4 2" xfId="3352" xr:uid="{00000000-0005-0000-0000-000050000000}"/>
    <cellStyle name="Input cel new 2 2 2 4 4 2 2" xfId="8921" xr:uid="{00000000-0005-0000-0000-000050000000}"/>
    <cellStyle name="Input cel new 2 2 2 4 4 2 2 2" xfId="19466" xr:uid="{00000000-0005-0000-0000-000050000000}"/>
    <cellStyle name="Input cel new 2 2 2 4 4 2 3" xfId="12060" xr:uid="{00000000-0005-0000-0000-000050000000}"/>
    <cellStyle name="Input cel new 2 2 2 4 4 3" xfId="6522" xr:uid="{00000000-0005-0000-0000-000050000000}"/>
    <cellStyle name="Input cel new 2 2 2 4 4 3 2" xfId="17067" xr:uid="{00000000-0005-0000-0000-000050000000}"/>
    <cellStyle name="Input cel new 2 2 2 4 4 4" xfId="4786" xr:uid="{00000000-0005-0000-0000-000050000000}"/>
    <cellStyle name="Input cel new 2 2 2 4 4 4 2" xfId="13949" xr:uid="{00000000-0005-0000-0000-000050000000}"/>
    <cellStyle name="Input cel new 2 2 2 4 4 5" xfId="12715" xr:uid="{00000000-0005-0000-0000-000050000000}"/>
    <cellStyle name="Input cel new 2 2 2 4 5" xfId="2106" xr:uid="{00000000-0005-0000-0000-000050000000}"/>
    <cellStyle name="Input cel new 2 2 2 4 5 2" xfId="7676" xr:uid="{00000000-0005-0000-0000-000050000000}"/>
    <cellStyle name="Input cel new 2 2 2 4 5 2 2" xfId="18221" xr:uid="{00000000-0005-0000-0000-000050000000}"/>
    <cellStyle name="Input cel new 2 2 2 4 5 3" xfId="11053" xr:uid="{00000000-0005-0000-0000-000050000000}"/>
    <cellStyle name="Input cel new 2 2 2 4 6" xfId="509" xr:uid="{00000000-0005-0000-0000-000050000000}"/>
    <cellStyle name="Input cel new 2 2 2 4 6 2" xfId="6244" xr:uid="{00000000-0005-0000-0000-000050000000}"/>
    <cellStyle name="Input cel new 2 2 2 4 6 2 2" xfId="16791" xr:uid="{00000000-0005-0000-0000-000050000000}"/>
    <cellStyle name="Input cel new 2 2 2 4 6 3" xfId="13855" xr:uid="{00000000-0005-0000-0000-000050000000}"/>
    <cellStyle name="Input cel new 2 2 2 4 7" xfId="4855" xr:uid="{00000000-0005-0000-0000-000050000000}"/>
    <cellStyle name="Input cel new 2 2 2 4 7 2" xfId="12630" xr:uid="{00000000-0005-0000-0000-000050000000}"/>
    <cellStyle name="Input cel new 2 2 2 4 8" xfId="14858" xr:uid="{00000000-0005-0000-0000-000050000000}"/>
    <cellStyle name="Input cel new 2 2 2 4 8 2" xfId="15751" xr:uid="{00000000-0005-0000-0000-000050000000}"/>
    <cellStyle name="Input cel new 2 2 2 4 9" xfId="12065" xr:uid="{00000000-0005-0000-0000-000050000000}"/>
    <cellStyle name="Input cel new 2 2 2 5" xfId="746" xr:uid="{00000000-0005-0000-0000-000050000000}"/>
    <cellStyle name="Input cel new 2 2 2 5 10" xfId="15933" xr:uid="{00000000-0005-0000-0000-000050000000}"/>
    <cellStyle name="Input cel new 2 2 2 5 2" xfId="1654" xr:uid="{00000000-0005-0000-0000-000050000000}"/>
    <cellStyle name="Input cel new 2 2 2 5 2 2" xfId="1972" xr:uid="{00000000-0005-0000-0000-000050000000}"/>
    <cellStyle name="Input cel new 2 2 2 5 2 2 2" xfId="3211" xr:uid="{00000000-0005-0000-0000-000050000000}"/>
    <cellStyle name="Input cel new 2 2 2 5 2 2 2 2" xfId="8781" xr:uid="{00000000-0005-0000-0000-000050000000}"/>
    <cellStyle name="Input cel new 2 2 2 5 2 2 2 2 2" xfId="19326" xr:uid="{00000000-0005-0000-0000-000050000000}"/>
    <cellStyle name="Input cel new 2 2 2 5 2 2 2 3" xfId="15771" xr:uid="{00000000-0005-0000-0000-000050000000}"/>
    <cellStyle name="Input cel new 2 2 2 5 2 2 3" xfId="4623" xr:uid="{00000000-0005-0000-0000-000050000000}"/>
    <cellStyle name="Input cel new 2 2 2 5 2 2 3 2" xfId="10120" xr:uid="{00000000-0005-0000-0000-000050000000}"/>
    <cellStyle name="Input cel new 2 2 2 5 2 2 3 2 2" xfId="20675" xr:uid="{00000000-0005-0000-0000-000050000000}"/>
    <cellStyle name="Input cel new 2 2 2 5 2 2 3 3" xfId="16019" xr:uid="{00000000-0005-0000-0000-000050000000}"/>
    <cellStyle name="Input cel new 2 2 2 5 2 2 4" xfId="7547" xr:uid="{00000000-0005-0000-0000-000050000000}"/>
    <cellStyle name="Input cel new 2 2 2 5 2 2 4 2" xfId="18092" xr:uid="{00000000-0005-0000-0000-000050000000}"/>
    <cellStyle name="Input cel new 2 2 2 5 2 2 5" xfId="6004" xr:uid="{00000000-0005-0000-0000-000050000000}"/>
    <cellStyle name="Input cel new 2 2 2 5 2 2 5 2" xfId="16526" xr:uid="{00000000-0005-0000-0000-000050000000}"/>
    <cellStyle name="Input cel new 2 2 2 5 2 2 6" xfId="14631" xr:uid="{00000000-0005-0000-0000-000050000000}"/>
    <cellStyle name="Input cel new 2 2 2 5 2 3" xfId="2894" xr:uid="{00000000-0005-0000-0000-000050000000}"/>
    <cellStyle name="Input cel new 2 2 2 5 2 3 2" xfId="8464" xr:uid="{00000000-0005-0000-0000-000050000000}"/>
    <cellStyle name="Input cel new 2 2 2 5 2 3 2 2" xfId="19009" xr:uid="{00000000-0005-0000-0000-000050000000}"/>
    <cellStyle name="Input cel new 2 2 2 5 2 3 3" xfId="12348" xr:uid="{00000000-0005-0000-0000-000050000000}"/>
    <cellStyle name="Input cel new 2 2 2 5 2 4" xfId="4307" xr:uid="{00000000-0005-0000-0000-000050000000}"/>
    <cellStyle name="Input cel new 2 2 2 5 2 4 2" xfId="9823" xr:uid="{00000000-0005-0000-0000-000050000000}"/>
    <cellStyle name="Input cel new 2 2 2 5 2 4 2 2" xfId="20379" xr:uid="{00000000-0005-0000-0000-000050000000}"/>
    <cellStyle name="Input cel new 2 2 2 5 2 4 3" xfId="15760" xr:uid="{00000000-0005-0000-0000-000050000000}"/>
    <cellStyle name="Input cel new 2 2 2 5 2 5" xfId="7262" xr:uid="{00000000-0005-0000-0000-000050000000}"/>
    <cellStyle name="Input cel new 2 2 2 5 2 5 2" xfId="17807" xr:uid="{00000000-0005-0000-0000-000050000000}"/>
    <cellStyle name="Input cel new 2 2 2 5 2 6" xfId="5707" xr:uid="{00000000-0005-0000-0000-000050000000}"/>
    <cellStyle name="Input cel new 2 2 2 5 2 6 2" xfId="16230" xr:uid="{00000000-0005-0000-0000-000050000000}"/>
    <cellStyle name="Input cel new 2 2 2 5 2 7" xfId="12069" xr:uid="{00000000-0005-0000-0000-000050000000}"/>
    <cellStyle name="Input cel new 2 2 2 5 3" xfId="1404" xr:uid="{00000000-0005-0000-0000-000050000000}"/>
    <cellStyle name="Input cel new 2 2 2 5 3 2" xfId="2645" xr:uid="{00000000-0005-0000-0000-000050000000}"/>
    <cellStyle name="Input cel new 2 2 2 5 3 2 2" xfId="8215" xr:uid="{00000000-0005-0000-0000-000050000000}"/>
    <cellStyle name="Input cel new 2 2 2 5 3 2 2 2" xfId="18760" xr:uid="{00000000-0005-0000-0000-000050000000}"/>
    <cellStyle name="Input cel new 2 2 2 5 3 2 3" xfId="13025" xr:uid="{00000000-0005-0000-0000-000050000000}"/>
    <cellStyle name="Input cel new 2 2 2 5 3 3" xfId="4065" xr:uid="{00000000-0005-0000-0000-000050000000}"/>
    <cellStyle name="Input cel new 2 2 2 5 3 3 2" xfId="9598" xr:uid="{00000000-0005-0000-0000-000050000000}"/>
    <cellStyle name="Input cel new 2 2 2 5 3 3 2 2" xfId="20151" xr:uid="{00000000-0005-0000-0000-000050000000}"/>
    <cellStyle name="Input cel new 2 2 2 5 3 3 3" xfId="15307" xr:uid="{00000000-0005-0000-0000-000050000000}"/>
    <cellStyle name="Input cel new 2 2 2 5 3 4" xfId="7039" xr:uid="{00000000-0005-0000-0000-000050000000}"/>
    <cellStyle name="Input cel new 2 2 2 5 3 4 2" xfId="17584" xr:uid="{00000000-0005-0000-0000-000050000000}"/>
    <cellStyle name="Input cel new 2 2 2 5 3 5" xfId="5482" xr:uid="{00000000-0005-0000-0000-000050000000}"/>
    <cellStyle name="Input cel new 2 2 2 5 3 5 2" xfId="13363" xr:uid="{00000000-0005-0000-0000-000050000000}"/>
    <cellStyle name="Input cel new 2 2 2 5 3 6" xfId="12898" xr:uid="{00000000-0005-0000-0000-000050000000}"/>
    <cellStyle name="Input cel new 2 2 2 5 4" xfId="1292" xr:uid="{00000000-0005-0000-0000-000050000000}"/>
    <cellStyle name="Input cel new 2 2 2 5 4 2" xfId="2533" xr:uid="{00000000-0005-0000-0000-000050000000}"/>
    <cellStyle name="Input cel new 2 2 2 5 4 2 2" xfId="8103" xr:uid="{00000000-0005-0000-0000-000050000000}"/>
    <cellStyle name="Input cel new 2 2 2 5 4 2 2 2" xfId="18648" xr:uid="{00000000-0005-0000-0000-000050000000}"/>
    <cellStyle name="Input cel new 2 2 2 5 4 2 3" xfId="13270" xr:uid="{00000000-0005-0000-0000-000050000000}"/>
    <cellStyle name="Input cel new 2 2 2 5 4 3" xfId="3954" xr:uid="{00000000-0005-0000-0000-000050000000}"/>
    <cellStyle name="Input cel new 2 2 2 5 4 3 2" xfId="9495" xr:uid="{00000000-0005-0000-0000-000050000000}"/>
    <cellStyle name="Input cel new 2 2 2 5 4 3 2 2" xfId="20048" xr:uid="{00000000-0005-0000-0000-000050000000}"/>
    <cellStyle name="Input cel new 2 2 2 5 4 3 3" xfId="12821" xr:uid="{00000000-0005-0000-0000-000050000000}"/>
    <cellStyle name="Input cel new 2 2 2 5 4 4" xfId="6935" xr:uid="{00000000-0005-0000-0000-000050000000}"/>
    <cellStyle name="Input cel new 2 2 2 5 4 4 2" xfId="17480" xr:uid="{00000000-0005-0000-0000-000050000000}"/>
    <cellStyle name="Input cel new 2 2 2 5 4 5" xfId="5379" xr:uid="{00000000-0005-0000-0000-000050000000}"/>
    <cellStyle name="Input cel new 2 2 2 5 4 5 2" xfId="13444" xr:uid="{00000000-0005-0000-0000-000050000000}"/>
    <cellStyle name="Input cel new 2 2 2 5 4 6" xfId="15913" xr:uid="{00000000-0005-0000-0000-000050000000}"/>
    <cellStyle name="Input cel new 2 2 2 5 5" xfId="1046" xr:uid="{00000000-0005-0000-0000-000050000000}"/>
    <cellStyle name="Input cel new 2 2 2 5 5 2" xfId="3714" xr:uid="{00000000-0005-0000-0000-000050000000}"/>
    <cellStyle name="Input cel new 2 2 2 5 5 2 2" xfId="9271" xr:uid="{00000000-0005-0000-0000-000050000000}"/>
    <cellStyle name="Input cel new 2 2 2 5 5 2 2 2" xfId="19820" xr:uid="{00000000-0005-0000-0000-000050000000}"/>
    <cellStyle name="Input cel new 2 2 2 5 5 2 3" xfId="14050" xr:uid="{00000000-0005-0000-0000-000050000000}"/>
    <cellStyle name="Input cel new 2 2 2 5 5 3" xfId="6704" xr:uid="{00000000-0005-0000-0000-000050000000}"/>
    <cellStyle name="Input cel new 2 2 2 5 5 3 2" xfId="17249" xr:uid="{00000000-0005-0000-0000-000050000000}"/>
    <cellStyle name="Input cel new 2 2 2 5 5 4" xfId="5155" xr:uid="{00000000-0005-0000-0000-000050000000}"/>
    <cellStyle name="Input cel new 2 2 2 5 5 4 2" xfId="11158" xr:uid="{00000000-0005-0000-0000-000050000000}"/>
    <cellStyle name="Input cel new 2 2 2 5 5 5" xfId="11741" xr:uid="{00000000-0005-0000-0000-000050000000}"/>
    <cellStyle name="Input cel new 2 2 2 5 6" xfId="2289" xr:uid="{00000000-0005-0000-0000-000050000000}"/>
    <cellStyle name="Input cel new 2 2 2 5 6 2" xfId="7859" xr:uid="{00000000-0005-0000-0000-000050000000}"/>
    <cellStyle name="Input cel new 2 2 2 5 6 2 2" xfId="18404" xr:uid="{00000000-0005-0000-0000-000050000000}"/>
    <cellStyle name="Input cel new 2 2 2 5 6 3" xfId="13392" xr:uid="{00000000-0005-0000-0000-000050000000}"/>
    <cellStyle name="Input cel new 2 2 2 5 7" xfId="3486" xr:uid="{00000000-0005-0000-0000-000050000000}"/>
    <cellStyle name="Input cel new 2 2 2 5 7 2" xfId="9050" xr:uid="{00000000-0005-0000-0000-000050000000}"/>
    <cellStyle name="Input cel new 2 2 2 5 7 2 2" xfId="19596" xr:uid="{00000000-0005-0000-0000-000050000000}"/>
    <cellStyle name="Input cel new 2 2 2 5 7 3" xfId="13857" xr:uid="{00000000-0005-0000-0000-000050000000}"/>
    <cellStyle name="Input cel new 2 2 2 5 8" xfId="4933" xr:uid="{00000000-0005-0000-0000-000050000000}"/>
    <cellStyle name="Input cel new 2 2 2 5 8 2" xfId="10543" xr:uid="{00000000-0005-0000-0000-000050000000}"/>
    <cellStyle name="Input cel new 2 2 2 5 9" xfId="14889" xr:uid="{00000000-0005-0000-0000-000050000000}"/>
    <cellStyle name="Input cel new 2 2 2 5 9 2" xfId="11510" xr:uid="{00000000-0005-0000-0000-000050000000}"/>
    <cellStyle name="Input cel new 2 2 2 6" xfId="809" xr:uid="{00000000-0005-0000-0000-000050000000}"/>
    <cellStyle name="Input cel new 2 2 2 6 2" xfId="2035" xr:uid="{00000000-0005-0000-0000-000050000000}"/>
    <cellStyle name="Input cel new 2 2 2 6 2 2" xfId="3274" xr:uid="{00000000-0005-0000-0000-000050000000}"/>
    <cellStyle name="Input cel new 2 2 2 6 2 2 2" xfId="8844" xr:uid="{00000000-0005-0000-0000-000050000000}"/>
    <cellStyle name="Input cel new 2 2 2 6 2 2 2 2" xfId="19389" xr:uid="{00000000-0005-0000-0000-000050000000}"/>
    <cellStyle name="Input cel new 2 2 2 6 2 2 3" xfId="10948" xr:uid="{00000000-0005-0000-0000-000050000000}"/>
    <cellStyle name="Input cel new 2 2 2 6 2 3" xfId="4686" xr:uid="{00000000-0005-0000-0000-000050000000}"/>
    <cellStyle name="Input cel new 2 2 2 6 2 3 2" xfId="10179" xr:uid="{00000000-0005-0000-0000-000050000000}"/>
    <cellStyle name="Input cel new 2 2 2 6 2 3 2 2" xfId="20734" xr:uid="{00000000-0005-0000-0000-000050000000}"/>
    <cellStyle name="Input cel new 2 2 2 6 2 3 3" xfId="11255" xr:uid="{00000000-0005-0000-0000-000050000000}"/>
    <cellStyle name="Input cel new 2 2 2 6 2 4" xfId="7606" xr:uid="{00000000-0005-0000-0000-000050000000}"/>
    <cellStyle name="Input cel new 2 2 2 6 2 4 2" xfId="18151" xr:uid="{00000000-0005-0000-0000-000050000000}"/>
    <cellStyle name="Input cel new 2 2 2 6 2 5" xfId="6063" xr:uid="{00000000-0005-0000-0000-000050000000}"/>
    <cellStyle name="Input cel new 2 2 2 6 2 5 2" xfId="16585" xr:uid="{00000000-0005-0000-0000-000050000000}"/>
    <cellStyle name="Input cel new 2 2 2 6 2 6" xfId="11888" xr:uid="{00000000-0005-0000-0000-000050000000}"/>
    <cellStyle name="Input cel new 2 2 2 6 3" xfId="1329" xr:uid="{00000000-0005-0000-0000-000050000000}"/>
    <cellStyle name="Input cel new 2 2 2 6 3 2" xfId="2570" xr:uid="{00000000-0005-0000-0000-000050000000}"/>
    <cellStyle name="Input cel new 2 2 2 6 3 2 2" xfId="8140" xr:uid="{00000000-0005-0000-0000-000050000000}"/>
    <cellStyle name="Input cel new 2 2 2 6 3 2 2 2" xfId="18685" xr:uid="{00000000-0005-0000-0000-000050000000}"/>
    <cellStyle name="Input cel new 2 2 2 6 3 2 3" xfId="11000" xr:uid="{00000000-0005-0000-0000-000050000000}"/>
    <cellStyle name="Input cel new 2 2 2 6 3 3" xfId="3990" xr:uid="{00000000-0005-0000-0000-000050000000}"/>
    <cellStyle name="Input cel new 2 2 2 6 3 3 2" xfId="9528" xr:uid="{00000000-0005-0000-0000-000050000000}"/>
    <cellStyle name="Input cel new 2 2 2 6 3 3 2 2" xfId="20081" xr:uid="{00000000-0005-0000-0000-000050000000}"/>
    <cellStyle name="Input cel new 2 2 2 6 3 3 3" xfId="11424" xr:uid="{00000000-0005-0000-0000-000050000000}"/>
    <cellStyle name="Input cel new 2 2 2 6 3 4" xfId="6970" xr:uid="{00000000-0005-0000-0000-000050000000}"/>
    <cellStyle name="Input cel new 2 2 2 6 3 4 2" xfId="17515" xr:uid="{00000000-0005-0000-0000-000050000000}"/>
    <cellStyle name="Input cel new 2 2 2 6 3 5" xfId="5412" xr:uid="{00000000-0005-0000-0000-000050000000}"/>
    <cellStyle name="Input cel new 2 2 2 6 3 5 2" xfId="10687" xr:uid="{00000000-0005-0000-0000-000050000000}"/>
    <cellStyle name="Input cel new 2 2 2 6 3 6" xfId="14172" xr:uid="{00000000-0005-0000-0000-000050000000}"/>
    <cellStyle name="Input cel new 2 2 2 6 4" xfId="1109" xr:uid="{00000000-0005-0000-0000-000050000000}"/>
    <cellStyle name="Input cel new 2 2 2 6 4 2" xfId="6766" xr:uid="{00000000-0005-0000-0000-000050000000}"/>
    <cellStyle name="Input cel new 2 2 2 6 4 2 2" xfId="17311" xr:uid="{00000000-0005-0000-0000-000050000000}"/>
    <cellStyle name="Input cel new 2 2 2 6 4 3" xfId="14653" xr:uid="{00000000-0005-0000-0000-000050000000}"/>
    <cellStyle name="Input cel new 2 2 2 6 5" xfId="2352" xr:uid="{00000000-0005-0000-0000-000050000000}"/>
    <cellStyle name="Input cel new 2 2 2 6 5 2" xfId="7922" xr:uid="{00000000-0005-0000-0000-000050000000}"/>
    <cellStyle name="Input cel new 2 2 2 6 5 2 2" xfId="18467" xr:uid="{00000000-0005-0000-0000-000050000000}"/>
    <cellStyle name="Input cel new 2 2 2 6 5 3" xfId="15673" xr:uid="{00000000-0005-0000-0000-000050000000}"/>
    <cellStyle name="Input cel new 2 2 2 6 6" xfId="3777" xr:uid="{00000000-0005-0000-0000-000050000000}"/>
    <cellStyle name="Input cel new 2 2 2 6 6 2" xfId="9330" xr:uid="{00000000-0005-0000-0000-000050000000}"/>
    <cellStyle name="Input cel new 2 2 2 6 6 2 2" xfId="19882" xr:uid="{00000000-0005-0000-0000-000050000000}"/>
    <cellStyle name="Input cel new 2 2 2 6 6 3" xfId="12812" xr:uid="{00000000-0005-0000-0000-000050000000}"/>
    <cellStyle name="Input cel new 2 2 2 6 7" xfId="6470" xr:uid="{00000000-0005-0000-0000-000050000000}"/>
    <cellStyle name="Input cel new 2 2 2 6 7 2" xfId="15178" xr:uid="{00000000-0005-0000-0000-000050000000}"/>
    <cellStyle name="Input cel new 2 2 2 6 7 2 2" xfId="17015" xr:uid="{00000000-0005-0000-0000-000050000000}"/>
    <cellStyle name="Input cel new 2 2 2 6 7 3" xfId="11436" xr:uid="{00000000-0005-0000-0000-000050000000}"/>
    <cellStyle name="Input cel new 2 2 2 6 8" xfId="5214" xr:uid="{00000000-0005-0000-0000-000050000000}"/>
    <cellStyle name="Input cel new 2 2 2 6 8 2" xfId="12887" xr:uid="{00000000-0005-0000-0000-000050000000}"/>
    <cellStyle name="Input cel new 2 2 2 6 9" xfId="11038" xr:uid="{00000000-0005-0000-0000-000050000000}"/>
    <cellStyle name="Input cel new 2 2 2 7" xfId="577" xr:uid="{00000000-0005-0000-0000-000050000000}"/>
    <cellStyle name="Input cel new 2 2 2 7 2" xfId="1769" xr:uid="{00000000-0005-0000-0000-000050000000}"/>
    <cellStyle name="Input cel new 2 2 2 7 2 2" xfId="3008" xr:uid="{00000000-0005-0000-0000-000050000000}"/>
    <cellStyle name="Input cel new 2 2 2 7 2 2 2" xfId="8578" xr:uid="{00000000-0005-0000-0000-000050000000}"/>
    <cellStyle name="Input cel new 2 2 2 7 2 2 2 2" xfId="19123" xr:uid="{00000000-0005-0000-0000-000050000000}"/>
    <cellStyle name="Input cel new 2 2 2 7 2 2 3" xfId="12667" xr:uid="{00000000-0005-0000-0000-000050000000}"/>
    <cellStyle name="Input cel new 2 2 2 7 2 3" xfId="4420" xr:uid="{00000000-0005-0000-0000-000050000000}"/>
    <cellStyle name="Input cel new 2 2 2 7 2 3 2" xfId="9930" xr:uid="{00000000-0005-0000-0000-000050000000}"/>
    <cellStyle name="Input cel new 2 2 2 7 2 3 2 2" xfId="20486" xr:uid="{00000000-0005-0000-0000-000050000000}"/>
    <cellStyle name="Input cel new 2 2 2 7 2 3 3" xfId="12845" xr:uid="{00000000-0005-0000-0000-000050000000}"/>
    <cellStyle name="Input cel new 2 2 2 7 2 4" xfId="7371" xr:uid="{00000000-0005-0000-0000-000050000000}"/>
    <cellStyle name="Input cel new 2 2 2 7 2 4 2" xfId="17916" xr:uid="{00000000-0005-0000-0000-000050000000}"/>
    <cellStyle name="Input cel new 2 2 2 7 2 5" xfId="5814" xr:uid="{00000000-0005-0000-0000-000050000000}"/>
    <cellStyle name="Input cel new 2 2 2 7 2 5 2" xfId="16337" xr:uid="{00000000-0005-0000-0000-000050000000}"/>
    <cellStyle name="Input cel new 2 2 2 7 2 6" xfId="15800" xr:uid="{00000000-0005-0000-0000-000050000000}"/>
    <cellStyle name="Input cel new 2 2 2 7 3" xfId="1509" xr:uid="{00000000-0005-0000-0000-000050000000}"/>
    <cellStyle name="Input cel new 2 2 2 7 3 2" xfId="7131" xr:uid="{00000000-0005-0000-0000-000050000000}"/>
    <cellStyle name="Input cel new 2 2 2 7 3 2 2" xfId="17676" xr:uid="{00000000-0005-0000-0000-000050000000}"/>
    <cellStyle name="Input cel new 2 2 2 7 3 3" xfId="11930" xr:uid="{00000000-0005-0000-0000-000050000000}"/>
    <cellStyle name="Input cel new 2 2 2 7 4" xfId="2749" xr:uid="{00000000-0005-0000-0000-000050000000}"/>
    <cellStyle name="Input cel new 2 2 2 7 4 2" xfId="8319" xr:uid="{00000000-0005-0000-0000-000050000000}"/>
    <cellStyle name="Input cel new 2 2 2 7 4 2 2" xfId="18864" xr:uid="{00000000-0005-0000-0000-000050000000}"/>
    <cellStyle name="Input cel new 2 2 2 7 4 3" xfId="13195" xr:uid="{00000000-0005-0000-0000-000050000000}"/>
    <cellStyle name="Input cel new 2 2 2 7 5" xfId="4163" xr:uid="{00000000-0005-0000-0000-000050000000}"/>
    <cellStyle name="Input cel new 2 2 2 7 5 2" xfId="9687" xr:uid="{00000000-0005-0000-0000-000050000000}"/>
    <cellStyle name="Input cel new 2 2 2 7 5 2 2" xfId="20241" xr:uid="{00000000-0005-0000-0000-000050000000}"/>
    <cellStyle name="Input cel new 2 2 2 7 5 3" xfId="14759" xr:uid="{00000000-0005-0000-0000-000050000000}"/>
    <cellStyle name="Input cel new 2 2 2 7 6" xfId="6276" xr:uid="{00000000-0005-0000-0000-000050000000}"/>
    <cellStyle name="Input cel new 2 2 2 7 6 2" xfId="16821" xr:uid="{00000000-0005-0000-0000-000050000000}"/>
    <cellStyle name="Input cel new 2 2 2 7 7" xfId="5571" xr:uid="{00000000-0005-0000-0000-000050000000}"/>
    <cellStyle name="Input cel new 2 2 2 7 7 2" xfId="10966" xr:uid="{00000000-0005-0000-0000-000050000000}"/>
    <cellStyle name="Input cel new 2 2 2 7 8" xfId="12984" xr:uid="{00000000-0005-0000-0000-000050000000}"/>
    <cellStyle name="Input cel new 2 2 2 8" xfId="516" xr:uid="{00000000-0005-0000-0000-000050000000}"/>
    <cellStyle name="Input cel new 2 2 2 8 2" xfId="3592" xr:uid="{00000000-0005-0000-0000-000050000000}"/>
    <cellStyle name="Input cel new 2 2 2 8 2 2" xfId="9153" xr:uid="{00000000-0005-0000-0000-000050000000}"/>
    <cellStyle name="Input cel new 2 2 2 8 2 2 2" xfId="19700" xr:uid="{00000000-0005-0000-0000-000050000000}"/>
    <cellStyle name="Input cel new 2 2 2 8 2 3" xfId="11753" xr:uid="{00000000-0005-0000-0000-000050000000}"/>
    <cellStyle name="Input cel new 2 2 2 8 3" xfId="6251" xr:uid="{00000000-0005-0000-0000-000050000000}"/>
    <cellStyle name="Input cel new 2 2 2 8 3 2" xfId="16798" xr:uid="{00000000-0005-0000-0000-000050000000}"/>
    <cellStyle name="Input cel new 2 2 2 8 4" xfId="5037" xr:uid="{00000000-0005-0000-0000-000050000000}"/>
    <cellStyle name="Input cel new 2 2 2 8 4 2" xfId="13442" xr:uid="{00000000-0005-0000-0000-000050000000}"/>
    <cellStyle name="Input cel new 2 2 2 8 5" xfId="12040" xr:uid="{00000000-0005-0000-0000-000050000000}"/>
    <cellStyle name="Input cel new 2 2 2 9" xfId="524" xr:uid="{00000000-0005-0000-0000-000050000000}"/>
    <cellStyle name="Input cel new 2 2 2 9 2" xfId="6255" xr:uid="{00000000-0005-0000-0000-000050000000}"/>
    <cellStyle name="Input cel new 2 2 2 9 2 2" xfId="16801" xr:uid="{00000000-0005-0000-0000-000050000000}"/>
    <cellStyle name="Input cel new 2 2 2 9 3" xfId="12579" xr:uid="{00000000-0005-0000-0000-000050000000}"/>
    <cellStyle name="Input cel new 2 2 3" xfId="232" xr:uid="{00000000-0005-0000-0000-00004F000000}"/>
    <cellStyle name="Input cel new 2 2 3 10" xfId="14842" xr:uid="{00000000-0005-0000-0000-00004F000000}"/>
    <cellStyle name="Input cel new 2 2 3 10 2" xfId="13634" xr:uid="{00000000-0005-0000-0000-00004F000000}"/>
    <cellStyle name="Input cel new 2 2 3 2" xfId="369" xr:uid="{00000000-0005-0000-0000-00004F000000}"/>
    <cellStyle name="Input cel new 2 2 3 2 10" xfId="570" xr:uid="{00000000-0005-0000-0000-00004F000000}"/>
    <cellStyle name="Input cel new 2 2 3 2 10 2" xfId="6270" xr:uid="{00000000-0005-0000-0000-00004F000000}"/>
    <cellStyle name="Input cel new 2 2 3 2 10 2 2" xfId="16815" xr:uid="{00000000-0005-0000-0000-00004F000000}"/>
    <cellStyle name="Input cel new 2 2 3 2 10 3" xfId="10860" xr:uid="{00000000-0005-0000-0000-00004F000000}"/>
    <cellStyle name="Input cel new 2 2 3 2 11" xfId="3456" xr:uid="{00000000-0005-0000-0000-00004F000000}"/>
    <cellStyle name="Input cel new 2 2 3 2 11 2" xfId="9020" xr:uid="{00000000-0005-0000-0000-00004F000000}"/>
    <cellStyle name="Input cel new 2 2 3 2 11 2 2" xfId="19566" xr:uid="{00000000-0005-0000-0000-00004F000000}"/>
    <cellStyle name="Input cel new 2 2 3 2 12" xfId="4899" xr:uid="{00000000-0005-0000-0000-00004F000000}"/>
    <cellStyle name="Input cel new 2 2 3 2 12 2" xfId="11913" xr:uid="{00000000-0005-0000-0000-00004F000000}"/>
    <cellStyle name="Input cel new 2 2 3 2 13" xfId="10480" xr:uid="{00000000-0005-0000-0000-00004F000000}"/>
    <cellStyle name="Input cel new 2 2 3 2 2" xfId="715" xr:uid="{00000000-0005-0000-0000-00004F000000}"/>
    <cellStyle name="Input cel new 2 2 3 2 2 10" xfId="10915" xr:uid="{00000000-0005-0000-0000-00004F000000}"/>
    <cellStyle name="Input cel new 2 2 3 2 2 2" xfId="1626" xr:uid="{00000000-0005-0000-0000-00004F000000}"/>
    <cellStyle name="Input cel new 2 2 3 2 2 2 2" xfId="1941" xr:uid="{00000000-0005-0000-0000-00004F000000}"/>
    <cellStyle name="Input cel new 2 2 3 2 2 2 2 2" xfId="3180" xr:uid="{00000000-0005-0000-0000-00004F000000}"/>
    <cellStyle name="Input cel new 2 2 3 2 2 2 2 2 2" xfId="8750" xr:uid="{00000000-0005-0000-0000-00004F000000}"/>
    <cellStyle name="Input cel new 2 2 3 2 2 2 2 2 2 2" xfId="19295" xr:uid="{00000000-0005-0000-0000-00004F000000}"/>
    <cellStyle name="Input cel new 2 2 3 2 2 2 2 2 3" xfId="15085" xr:uid="{00000000-0005-0000-0000-00004F000000}"/>
    <cellStyle name="Input cel new 2 2 3 2 2 2 2 3" xfId="4592" xr:uid="{00000000-0005-0000-0000-00004F000000}"/>
    <cellStyle name="Input cel new 2 2 3 2 2 2 2 3 2" xfId="10091" xr:uid="{00000000-0005-0000-0000-00004F000000}"/>
    <cellStyle name="Input cel new 2 2 3 2 2 2 2 3 2 2" xfId="20646" xr:uid="{00000000-0005-0000-0000-00004F000000}"/>
    <cellStyle name="Input cel new 2 2 3 2 2 2 2 3 3" xfId="11590" xr:uid="{00000000-0005-0000-0000-00004F000000}"/>
    <cellStyle name="Input cel new 2 2 3 2 2 2 2 4" xfId="7518" xr:uid="{00000000-0005-0000-0000-00004F000000}"/>
    <cellStyle name="Input cel new 2 2 3 2 2 2 2 4 2" xfId="18063" xr:uid="{00000000-0005-0000-0000-00004F000000}"/>
    <cellStyle name="Input cel new 2 2 3 2 2 2 2 5" xfId="5975" xr:uid="{00000000-0005-0000-0000-00004F000000}"/>
    <cellStyle name="Input cel new 2 2 3 2 2 2 2 5 2" xfId="16497" xr:uid="{00000000-0005-0000-0000-00004F000000}"/>
    <cellStyle name="Input cel new 2 2 3 2 2 2 2 6" xfId="12471" xr:uid="{00000000-0005-0000-0000-00004F000000}"/>
    <cellStyle name="Input cel new 2 2 3 2 2 2 3" xfId="2866" xr:uid="{00000000-0005-0000-0000-00004F000000}"/>
    <cellStyle name="Input cel new 2 2 3 2 2 2 3 2" xfId="8436" xr:uid="{00000000-0005-0000-0000-00004F000000}"/>
    <cellStyle name="Input cel new 2 2 3 2 2 2 3 2 2" xfId="18981" xr:uid="{00000000-0005-0000-0000-00004F000000}"/>
    <cellStyle name="Input cel new 2 2 3 2 2 2 3 3" xfId="14312" xr:uid="{00000000-0005-0000-0000-00004F000000}"/>
    <cellStyle name="Input cel new 2 2 3 2 2 2 4" xfId="4279" xr:uid="{00000000-0005-0000-0000-00004F000000}"/>
    <cellStyle name="Input cel new 2 2 3 2 2 2 4 2" xfId="9797" xr:uid="{00000000-0005-0000-0000-00004F000000}"/>
    <cellStyle name="Input cel new 2 2 3 2 2 2 4 2 2" xfId="20351" xr:uid="{00000000-0005-0000-0000-00004F000000}"/>
    <cellStyle name="Input cel new 2 2 3 2 2 2 4 3" xfId="12177" xr:uid="{00000000-0005-0000-0000-00004F000000}"/>
    <cellStyle name="Input cel new 2 2 3 2 2 2 5" xfId="7234" xr:uid="{00000000-0005-0000-0000-00004F000000}"/>
    <cellStyle name="Input cel new 2 2 3 2 2 2 5 2" xfId="17779" xr:uid="{00000000-0005-0000-0000-00004F000000}"/>
    <cellStyle name="Input cel new 2 2 3 2 2 2 6" xfId="5681" xr:uid="{00000000-0005-0000-0000-00004F000000}"/>
    <cellStyle name="Input cel new 2 2 3 2 2 2 6 2" xfId="10422" xr:uid="{00000000-0005-0000-0000-00004F000000}"/>
    <cellStyle name="Input cel new 2 2 3 2 2 2 7" xfId="14349" xr:uid="{00000000-0005-0000-0000-00004F000000}"/>
    <cellStyle name="Input cel new 2 2 3 2 2 3" xfId="1807" xr:uid="{00000000-0005-0000-0000-00004F000000}"/>
    <cellStyle name="Input cel new 2 2 3 2 2 3 2" xfId="3046" xr:uid="{00000000-0005-0000-0000-00004F000000}"/>
    <cellStyle name="Input cel new 2 2 3 2 2 3 2 2" xfId="8616" xr:uid="{00000000-0005-0000-0000-00004F000000}"/>
    <cellStyle name="Input cel new 2 2 3 2 2 3 2 2 2" xfId="19161" xr:uid="{00000000-0005-0000-0000-00004F000000}"/>
    <cellStyle name="Input cel new 2 2 3 2 2 3 2 3" xfId="14994" xr:uid="{00000000-0005-0000-0000-00004F000000}"/>
    <cellStyle name="Input cel new 2 2 3 2 2 3 3" xfId="4458" xr:uid="{00000000-0005-0000-0000-00004F000000}"/>
    <cellStyle name="Input cel new 2 2 3 2 2 3 3 2" xfId="9966" xr:uid="{00000000-0005-0000-0000-00004F000000}"/>
    <cellStyle name="Input cel new 2 2 3 2 2 3 3 2 2" xfId="20522" xr:uid="{00000000-0005-0000-0000-00004F000000}"/>
    <cellStyle name="Input cel new 2 2 3 2 2 3 3 3" xfId="15648" xr:uid="{00000000-0005-0000-0000-00004F000000}"/>
    <cellStyle name="Input cel new 2 2 3 2 2 3 4" xfId="7407" xr:uid="{00000000-0005-0000-0000-00004F000000}"/>
    <cellStyle name="Input cel new 2 2 3 2 2 3 4 2" xfId="17952" xr:uid="{00000000-0005-0000-0000-00004F000000}"/>
    <cellStyle name="Input cel new 2 2 3 2 2 3 5" xfId="5850" xr:uid="{00000000-0005-0000-0000-00004F000000}"/>
    <cellStyle name="Input cel new 2 2 3 2 2 3 5 2" xfId="16373" xr:uid="{00000000-0005-0000-0000-00004F000000}"/>
    <cellStyle name="Input cel new 2 2 3 2 2 3 6" xfId="10732" xr:uid="{00000000-0005-0000-0000-00004F000000}"/>
    <cellStyle name="Input cel new 2 2 3 2 2 4" xfId="1399" xr:uid="{00000000-0005-0000-0000-00004F000000}"/>
    <cellStyle name="Input cel new 2 2 3 2 2 4 2" xfId="2640" xr:uid="{00000000-0005-0000-0000-00004F000000}"/>
    <cellStyle name="Input cel new 2 2 3 2 2 4 2 2" xfId="8210" xr:uid="{00000000-0005-0000-0000-00004F000000}"/>
    <cellStyle name="Input cel new 2 2 3 2 2 4 2 2 2" xfId="18755" xr:uid="{00000000-0005-0000-0000-00004F000000}"/>
    <cellStyle name="Input cel new 2 2 3 2 2 4 2 3" xfId="14033" xr:uid="{00000000-0005-0000-0000-00004F000000}"/>
    <cellStyle name="Input cel new 2 2 3 2 2 4 3" xfId="4060" xr:uid="{00000000-0005-0000-0000-00004F000000}"/>
    <cellStyle name="Input cel new 2 2 3 2 2 4 3 2" xfId="9593" xr:uid="{00000000-0005-0000-0000-00004F000000}"/>
    <cellStyle name="Input cel new 2 2 3 2 2 4 3 2 2" xfId="20146" xr:uid="{00000000-0005-0000-0000-00004F000000}"/>
    <cellStyle name="Input cel new 2 2 3 2 2 4 3 3" xfId="16115" xr:uid="{00000000-0005-0000-0000-00004F000000}"/>
    <cellStyle name="Input cel new 2 2 3 2 2 4 4" xfId="7034" xr:uid="{00000000-0005-0000-0000-00004F000000}"/>
    <cellStyle name="Input cel new 2 2 3 2 2 4 4 2" xfId="17579" xr:uid="{00000000-0005-0000-0000-00004F000000}"/>
    <cellStyle name="Input cel new 2 2 3 2 2 4 5" xfId="5477" xr:uid="{00000000-0005-0000-0000-00004F000000}"/>
    <cellStyle name="Input cel new 2 2 3 2 2 4 5 2" xfId="14040" xr:uid="{00000000-0005-0000-0000-00004F000000}"/>
    <cellStyle name="Input cel new 2 2 3 2 2 4 6" xfId="15246" xr:uid="{00000000-0005-0000-0000-00004F000000}"/>
    <cellStyle name="Input cel new 2 2 3 2 2 5" xfId="1015" xr:uid="{00000000-0005-0000-0000-00004F000000}"/>
    <cellStyle name="Input cel new 2 2 3 2 2 5 2" xfId="3683" xr:uid="{00000000-0005-0000-0000-00004F000000}"/>
    <cellStyle name="Input cel new 2 2 3 2 2 5 2 2" xfId="9242" xr:uid="{00000000-0005-0000-0000-00004F000000}"/>
    <cellStyle name="Input cel new 2 2 3 2 2 5 2 2 2" xfId="19791" xr:uid="{00000000-0005-0000-0000-00004F000000}"/>
    <cellStyle name="Input cel new 2 2 3 2 2 5 2 3" xfId="12251" xr:uid="{00000000-0005-0000-0000-00004F000000}"/>
    <cellStyle name="Input cel new 2 2 3 2 2 5 3" xfId="6675" xr:uid="{00000000-0005-0000-0000-00004F000000}"/>
    <cellStyle name="Input cel new 2 2 3 2 2 5 3 2" xfId="17220" xr:uid="{00000000-0005-0000-0000-00004F000000}"/>
    <cellStyle name="Input cel new 2 2 3 2 2 5 4" xfId="5126" xr:uid="{00000000-0005-0000-0000-00004F000000}"/>
    <cellStyle name="Input cel new 2 2 3 2 2 5 4 2" xfId="13428" xr:uid="{00000000-0005-0000-0000-00004F000000}"/>
    <cellStyle name="Input cel new 2 2 3 2 2 5 5" xfId="12361" xr:uid="{00000000-0005-0000-0000-00004F000000}"/>
    <cellStyle name="Input cel new 2 2 3 2 2 6" xfId="2258" xr:uid="{00000000-0005-0000-0000-00004F000000}"/>
    <cellStyle name="Input cel new 2 2 3 2 2 6 2" xfId="7828" xr:uid="{00000000-0005-0000-0000-00004F000000}"/>
    <cellStyle name="Input cel new 2 2 3 2 2 6 2 2" xfId="18373" xr:uid="{00000000-0005-0000-0000-00004F000000}"/>
    <cellStyle name="Input cel new 2 2 3 2 2 6 3" xfId="10583" xr:uid="{00000000-0005-0000-0000-00004F000000}"/>
    <cellStyle name="Input cel new 2 2 3 2 2 7" xfId="3545" xr:uid="{00000000-0005-0000-0000-00004F000000}"/>
    <cellStyle name="Input cel new 2 2 3 2 2 7 2" xfId="9109" xr:uid="{00000000-0005-0000-0000-00004F000000}"/>
    <cellStyle name="Input cel new 2 2 3 2 2 7 2 2" xfId="19655" xr:uid="{00000000-0005-0000-0000-00004F000000}"/>
    <cellStyle name="Input cel new 2 2 3 2 2 7 3" xfId="10619" xr:uid="{00000000-0005-0000-0000-00004F000000}"/>
    <cellStyle name="Input cel new 2 2 3 2 2 8" xfId="4992" xr:uid="{00000000-0005-0000-0000-00004F000000}"/>
    <cellStyle name="Input cel new 2 2 3 2 2 8 2" xfId="14746" xr:uid="{00000000-0005-0000-0000-00004F000000}"/>
    <cellStyle name="Input cel new 2 2 3 2 2 9" xfId="14900" xr:uid="{00000000-0005-0000-0000-00004F000000}"/>
    <cellStyle name="Input cel new 2 2 3 2 2 9 2" xfId="14055" xr:uid="{00000000-0005-0000-0000-00004F000000}"/>
    <cellStyle name="Input cel new 2 2 3 2 3" xfId="779" xr:uid="{00000000-0005-0000-0000-00004F000000}"/>
    <cellStyle name="Input cel new 2 2 3 2 3 2" xfId="2005" xr:uid="{00000000-0005-0000-0000-00004F000000}"/>
    <cellStyle name="Input cel new 2 2 3 2 3 2 2" xfId="3244" xr:uid="{00000000-0005-0000-0000-00004F000000}"/>
    <cellStyle name="Input cel new 2 2 3 2 3 2 2 2" xfId="8814" xr:uid="{00000000-0005-0000-0000-00004F000000}"/>
    <cellStyle name="Input cel new 2 2 3 2 3 2 2 2 2" xfId="19359" xr:uid="{00000000-0005-0000-0000-00004F000000}"/>
    <cellStyle name="Input cel new 2 2 3 2 3 2 2 3" xfId="11739" xr:uid="{00000000-0005-0000-0000-00004F000000}"/>
    <cellStyle name="Input cel new 2 2 3 2 3 2 3" xfId="4656" xr:uid="{00000000-0005-0000-0000-00004F000000}"/>
    <cellStyle name="Input cel new 2 2 3 2 3 2 3 2" xfId="10151" xr:uid="{00000000-0005-0000-0000-00004F000000}"/>
    <cellStyle name="Input cel new 2 2 3 2 3 2 3 2 2" xfId="20706" xr:uid="{00000000-0005-0000-0000-00004F000000}"/>
    <cellStyle name="Input cel new 2 2 3 2 3 2 3 3" xfId="12911" xr:uid="{00000000-0005-0000-0000-00004F000000}"/>
    <cellStyle name="Input cel new 2 2 3 2 3 2 4" xfId="7578" xr:uid="{00000000-0005-0000-0000-00004F000000}"/>
    <cellStyle name="Input cel new 2 2 3 2 3 2 4 2" xfId="18123" xr:uid="{00000000-0005-0000-0000-00004F000000}"/>
    <cellStyle name="Input cel new 2 2 3 2 3 2 5" xfId="6035" xr:uid="{00000000-0005-0000-0000-00004F000000}"/>
    <cellStyle name="Input cel new 2 2 3 2 3 2 5 2" xfId="16557" xr:uid="{00000000-0005-0000-0000-00004F000000}"/>
    <cellStyle name="Input cel new 2 2 3 2 3 2 6" xfId="13813" xr:uid="{00000000-0005-0000-0000-00004F000000}"/>
    <cellStyle name="Input cel new 2 2 3 2 3 3" xfId="1687" xr:uid="{00000000-0005-0000-0000-00004F000000}"/>
    <cellStyle name="Input cel new 2 2 3 2 3 3 2" xfId="2927" xr:uid="{00000000-0005-0000-0000-00004F000000}"/>
    <cellStyle name="Input cel new 2 2 3 2 3 3 2 2" xfId="8497" xr:uid="{00000000-0005-0000-0000-00004F000000}"/>
    <cellStyle name="Input cel new 2 2 3 2 3 3 2 2 2" xfId="19042" xr:uid="{00000000-0005-0000-0000-00004F000000}"/>
    <cellStyle name="Input cel new 2 2 3 2 3 3 2 3" xfId="14255" xr:uid="{00000000-0005-0000-0000-00004F000000}"/>
    <cellStyle name="Input cel new 2 2 3 2 3 3 3" xfId="4340" xr:uid="{00000000-0005-0000-0000-00004F000000}"/>
    <cellStyle name="Input cel new 2 2 3 2 3 3 3 2" xfId="9854" xr:uid="{00000000-0005-0000-0000-00004F000000}"/>
    <cellStyle name="Input cel new 2 2 3 2 3 3 3 2 2" xfId="20410" xr:uid="{00000000-0005-0000-0000-00004F000000}"/>
    <cellStyle name="Input cel new 2 2 3 2 3 3 3 3" xfId="12280" xr:uid="{00000000-0005-0000-0000-00004F000000}"/>
    <cellStyle name="Input cel new 2 2 3 2 3 3 4" xfId="7294" xr:uid="{00000000-0005-0000-0000-00004F000000}"/>
    <cellStyle name="Input cel new 2 2 3 2 3 3 4 2" xfId="17839" xr:uid="{00000000-0005-0000-0000-00004F000000}"/>
    <cellStyle name="Input cel new 2 2 3 2 3 3 5" xfId="5738" xr:uid="{00000000-0005-0000-0000-00004F000000}"/>
    <cellStyle name="Input cel new 2 2 3 2 3 3 5 2" xfId="16261" xr:uid="{00000000-0005-0000-0000-00004F000000}"/>
    <cellStyle name="Input cel new 2 2 3 2 3 3 6" xfId="14969" xr:uid="{00000000-0005-0000-0000-00004F000000}"/>
    <cellStyle name="Input cel new 2 2 3 2 3 4" xfId="1079" xr:uid="{00000000-0005-0000-0000-00004F000000}"/>
    <cellStyle name="Input cel new 2 2 3 2 3 4 2" xfId="6736" xr:uid="{00000000-0005-0000-0000-00004F000000}"/>
    <cellStyle name="Input cel new 2 2 3 2 3 4 2 2" xfId="17281" xr:uid="{00000000-0005-0000-0000-00004F000000}"/>
    <cellStyle name="Input cel new 2 2 3 2 3 4 3" xfId="14470" xr:uid="{00000000-0005-0000-0000-00004F000000}"/>
    <cellStyle name="Input cel new 2 2 3 2 3 5" xfId="2322" xr:uid="{00000000-0005-0000-0000-00004F000000}"/>
    <cellStyle name="Input cel new 2 2 3 2 3 5 2" xfId="7892" xr:uid="{00000000-0005-0000-0000-00004F000000}"/>
    <cellStyle name="Input cel new 2 2 3 2 3 5 2 2" xfId="18437" xr:uid="{00000000-0005-0000-0000-00004F000000}"/>
    <cellStyle name="Input cel new 2 2 3 2 3 5 3" xfId="14795" xr:uid="{00000000-0005-0000-0000-00004F000000}"/>
    <cellStyle name="Input cel new 2 2 3 2 3 6" xfId="3747" xr:uid="{00000000-0005-0000-0000-00004F000000}"/>
    <cellStyle name="Input cel new 2 2 3 2 3 6 2" xfId="9302" xr:uid="{00000000-0005-0000-0000-00004F000000}"/>
    <cellStyle name="Input cel new 2 2 3 2 3 6 2 2" xfId="19852" xr:uid="{00000000-0005-0000-0000-00004F000000}"/>
    <cellStyle name="Input cel new 2 2 3 2 3 6 3" xfId="12869" xr:uid="{00000000-0005-0000-0000-00004F000000}"/>
    <cellStyle name="Input cel new 2 2 3 2 3 7" xfId="6442" xr:uid="{00000000-0005-0000-0000-00004F000000}"/>
    <cellStyle name="Input cel new 2 2 3 2 3 7 2" xfId="15150" xr:uid="{00000000-0005-0000-0000-00004F000000}"/>
    <cellStyle name="Input cel new 2 2 3 2 3 7 2 2" xfId="16987" xr:uid="{00000000-0005-0000-0000-00004F000000}"/>
    <cellStyle name="Input cel new 2 2 3 2 3 7 3" xfId="13940" xr:uid="{00000000-0005-0000-0000-00004F000000}"/>
    <cellStyle name="Input cel new 2 2 3 2 3 8" xfId="5186" xr:uid="{00000000-0005-0000-0000-00004F000000}"/>
    <cellStyle name="Input cel new 2 2 3 2 3 8 2" xfId="14211" xr:uid="{00000000-0005-0000-0000-00004F000000}"/>
    <cellStyle name="Input cel new 2 2 3 2 3 9" xfId="10941" xr:uid="{00000000-0005-0000-0000-00004F000000}"/>
    <cellStyle name="Input cel new 2 2 3 2 4" xfId="841" xr:uid="{00000000-0005-0000-0000-00004F000000}"/>
    <cellStyle name="Input cel new 2 2 3 2 4 2" xfId="2067" xr:uid="{00000000-0005-0000-0000-00004F000000}"/>
    <cellStyle name="Input cel new 2 2 3 2 4 2 2" xfId="3306" xr:uid="{00000000-0005-0000-0000-00004F000000}"/>
    <cellStyle name="Input cel new 2 2 3 2 4 2 2 2" xfId="8876" xr:uid="{00000000-0005-0000-0000-00004F000000}"/>
    <cellStyle name="Input cel new 2 2 3 2 4 2 2 2 2" xfId="19421" xr:uid="{00000000-0005-0000-0000-00004F000000}"/>
    <cellStyle name="Input cel new 2 2 3 2 4 2 2 3" xfId="13682" xr:uid="{00000000-0005-0000-0000-00004F000000}"/>
    <cellStyle name="Input cel new 2 2 3 2 4 2 3" xfId="4718" xr:uid="{00000000-0005-0000-0000-00004F000000}"/>
    <cellStyle name="Input cel new 2 2 3 2 4 2 3 2" xfId="10210" xr:uid="{00000000-0005-0000-0000-00004F000000}"/>
    <cellStyle name="Input cel new 2 2 3 2 4 2 3 2 2" xfId="20765" xr:uid="{00000000-0005-0000-0000-00004F000000}"/>
    <cellStyle name="Input cel new 2 2 3 2 4 2 3 3" xfId="11772" xr:uid="{00000000-0005-0000-0000-00004F000000}"/>
    <cellStyle name="Input cel new 2 2 3 2 4 2 4" xfId="7637" xr:uid="{00000000-0005-0000-0000-00004F000000}"/>
    <cellStyle name="Input cel new 2 2 3 2 4 2 4 2" xfId="18182" xr:uid="{00000000-0005-0000-0000-00004F000000}"/>
    <cellStyle name="Input cel new 2 2 3 2 4 2 5" xfId="6094" xr:uid="{00000000-0005-0000-0000-00004F000000}"/>
    <cellStyle name="Input cel new 2 2 3 2 4 2 5 2" xfId="16616" xr:uid="{00000000-0005-0000-0000-00004F000000}"/>
    <cellStyle name="Input cel new 2 2 3 2 4 2 6" xfId="15698" xr:uid="{00000000-0005-0000-0000-00004F000000}"/>
    <cellStyle name="Input cel new 2 2 3 2 4 3" xfId="1745" xr:uid="{00000000-0005-0000-0000-00004F000000}"/>
    <cellStyle name="Input cel new 2 2 3 2 4 3 2" xfId="2984" xr:uid="{00000000-0005-0000-0000-00004F000000}"/>
    <cellStyle name="Input cel new 2 2 3 2 4 3 2 2" xfId="8554" xr:uid="{00000000-0005-0000-0000-00004F000000}"/>
    <cellStyle name="Input cel new 2 2 3 2 4 3 2 2 2" xfId="19099" xr:uid="{00000000-0005-0000-0000-00004F000000}"/>
    <cellStyle name="Input cel new 2 2 3 2 4 3 2 3" xfId="15069" xr:uid="{00000000-0005-0000-0000-00004F000000}"/>
    <cellStyle name="Input cel new 2 2 3 2 4 3 3" xfId="4396" xr:uid="{00000000-0005-0000-0000-00004F000000}"/>
    <cellStyle name="Input cel new 2 2 3 2 4 3 3 2" xfId="9907" xr:uid="{00000000-0005-0000-0000-00004F000000}"/>
    <cellStyle name="Input cel new 2 2 3 2 4 3 3 2 2" xfId="20463" xr:uid="{00000000-0005-0000-0000-00004F000000}"/>
    <cellStyle name="Input cel new 2 2 3 2 4 3 3 3" xfId="10390" xr:uid="{00000000-0005-0000-0000-00004F000000}"/>
    <cellStyle name="Input cel new 2 2 3 2 4 3 4" xfId="7348" xr:uid="{00000000-0005-0000-0000-00004F000000}"/>
    <cellStyle name="Input cel new 2 2 3 2 4 3 4 2" xfId="17893" xr:uid="{00000000-0005-0000-0000-00004F000000}"/>
    <cellStyle name="Input cel new 2 2 3 2 4 3 5" xfId="5791" xr:uid="{00000000-0005-0000-0000-00004F000000}"/>
    <cellStyle name="Input cel new 2 2 3 2 4 3 5 2" xfId="16314" xr:uid="{00000000-0005-0000-0000-00004F000000}"/>
    <cellStyle name="Input cel new 2 2 3 2 4 3 6" xfId="14279" xr:uid="{00000000-0005-0000-0000-00004F000000}"/>
    <cellStyle name="Input cel new 2 2 3 2 4 4" xfId="1141" xr:uid="{00000000-0005-0000-0000-00004F000000}"/>
    <cellStyle name="Input cel new 2 2 3 2 4 4 2" xfId="6798" xr:uid="{00000000-0005-0000-0000-00004F000000}"/>
    <cellStyle name="Input cel new 2 2 3 2 4 4 2 2" xfId="17343" xr:uid="{00000000-0005-0000-0000-00004F000000}"/>
    <cellStyle name="Input cel new 2 2 3 2 4 4 3" xfId="10938" xr:uid="{00000000-0005-0000-0000-00004F000000}"/>
    <cellStyle name="Input cel new 2 2 3 2 4 5" xfId="2384" xr:uid="{00000000-0005-0000-0000-00004F000000}"/>
    <cellStyle name="Input cel new 2 2 3 2 4 5 2" xfId="7954" xr:uid="{00000000-0005-0000-0000-00004F000000}"/>
    <cellStyle name="Input cel new 2 2 3 2 4 5 2 2" xfId="18499" xr:uid="{00000000-0005-0000-0000-00004F000000}"/>
    <cellStyle name="Input cel new 2 2 3 2 4 5 3" xfId="12897" xr:uid="{00000000-0005-0000-0000-00004F000000}"/>
    <cellStyle name="Input cel new 2 2 3 2 4 6" xfId="3809" xr:uid="{00000000-0005-0000-0000-00004F000000}"/>
    <cellStyle name="Input cel new 2 2 3 2 4 6 2" xfId="9361" xr:uid="{00000000-0005-0000-0000-00004F000000}"/>
    <cellStyle name="Input cel new 2 2 3 2 4 6 2 2" xfId="19914" xr:uid="{00000000-0005-0000-0000-00004F000000}"/>
    <cellStyle name="Input cel new 2 2 3 2 4 6 3" xfId="12950" xr:uid="{00000000-0005-0000-0000-00004F000000}"/>
    <cellStyle name="Input cel new 2 2 3 2 4 7" xfId="6501" xr:uid="{00000000-0005-0000-0000-00004F000000}"/>
    <cellStyle name="Input cel new 2 2 3 2 4 7 2" xfId="15209" xr:uid="{00000000-0005-0000-0000-00004F000000}"/>
    <cellStyle name="Input cel new 2 2 3 2 4 7 2 2" xfId="17046" xr:uid="{00000000-0005-0000-0000-00004F000000}"/>
    <cellStyle name="Input cel new 2 2 3 2 4 7 3" xfId="12806" xr:uid="{00000000-0005-0000-0000-00004F000000}"/>
    <cellStyle name="Input cel new 2 2 3 2 4 8" xfId="5245" xr:uid="{00000000-0005-0000-0000-00004F000000}"/>
    <cellStyle name="Input cel new 2 2 3 2 4 8 2" xfId="13640" xr:uid="{00000000-0005-0000-0000-00004F000000}"/>
    <cellStyle name="Input cel new 2 2 3 2 4 9" xfId="14060" xr:uid="{00000000-0005-0000-0000-00004F000000}"/>
    <cellStyle name="Input cel new 2 2 3 2 5" xfId="666" xr:uid="{00000000-0005-0000-0000-00004F000000}"/>
    <cellStyle name="Input cel new 2 2 3 2 5 2" xfId="1901" xr:uid="{00000000-0005-0000-0000-00004F000000}"/>
    <cellStyle name="Input cel new 2 2 3 2 5 2 2" xfId="3140" xr:uid="{00000000-0005-0000-0000-00004F000000}"/>
    <cellStyle name="Input cel new 2 2 3 2 5 2 2 2" xfId="8710" xr:uid="{00000000-0005-0000-0000-00004F000000}"/>
    <cellStyle name="Input cel new 2 2 3 2 5 2 2 2 2" xfId="19255" xr:uid="{00000000-0005-0000-0000-00004F000000}"/>
    <cellStyle name="Input cel new 2 2 3 2 5 2 2 3" xfId="11518" xr:uid="{00000000-0005-0000-0000-00004F000000}"/>
    <cellStyle name="Input cel new 2 2 3 2 5 2 3" xfId="4552" xr:uid="{00000000-0005-0000-0000-00004F000000}"/>
    <cellStyle name="Input cel new 2 2 3 2 5 2 3 2" xfId="10052" xr:uid="{00000000-0005-0000-0000-00004F000000}"/>
    <cellStyle name="Input cel new 2 2 3 2 5 2 3 2 2" xfId="20607" xr:uid="{00000000-0005-0000-0000-00004F000000}"/>
    <cellStyle name="Input cel new 2 2 3 2 5 2 3 3" xfId="13842" xr:uid="{00000000-0005-0000-0000-00004F000000}"/>
    <cellStyle name="Input cel new 2 2 3 2 5 2 4" xfId="7479" xr:uid="{00000000-0005-0000-0000-00004F000000}"/>
    <cellStyle name="Input cel new 2 2 3 2 5 2 4 2" xfId="18024" xr:uid="{00000000-0005-0000-0000-00004F000000}"/>
    <cellStyle name="Input cel new 2 2 3 2 5 2 5" xfId="5936" xr:uid="{00000000-0005-0000-0000-00004F000000}"/>
    <cellStyle name="Input cel new 2 2 3 2 5 2 5 2" xfId="16458" xr:uid="{00000000-0005-0000-0000-00004F000000}"/>
    <cellStyle name="Input cel new 2 2 3 2 5 2 6" xfId="14532" xr:uid="{00000000-0005-0000-0000-00004F000000}"/>
    <cellStyle name="Input cel new 2 2 3 2 5 3" xfId="1588" xr:uid="{00000000-0005-0000-0000-00004F000000}"/>
    <cellStyle name="Input cel new 2 2 3 2 5 3 2" xfId="7198" xr:uid="{00000000-0005-0000-0000-00004F000000}"/>
    <cellStyle name="Input cel new 2 2 3 2 5 3 2 2" xfId="17743" xr:uid="{00000000-0005-0000-0000-00004F000000}"/>
    <cellStyle name="Input cel new 2 2 3 2 5 3 3" xfId="15452" xr:uid="{00000000-0005-0000-0000-00004F000000}"/>
    <cellStyle name="Input cel new 2 2 3 2 5 4" xfId="2828" xr:uid="{00000000-0005-0000-0000-00004F000000}"/>
    <cellStyle name="Input cel new 2 2 3 2 5 4 2" xfId="8398" xr:uid="{00000000-0005-0000-0000-00004F000000}"/>
    <cellStyle name="Input cel new 2 2 3 2 5 4 2 2" xfId="18943" xr:uid="{00000000-0005-0000-0000-00004F000000}"/>
    <cellStyle name="Input cel new 2 2 3 2 5 4 3" xfId="12025" xr:uid="{00000000-0005-0000-0000-00004F000000}"/>
    <cellStyle name="Input cel new 2 2 3 2 5 5" xfId="4242" xr:uid="{00000000-0005-0000-0000-00004F000000}"/>
    <cellStyle name="Input cel new 2 2 3 2 5 5 2" xfId="9762" xr:uid="{00000000-0005-0000-0000-00004F000000}"/>
    <cellStyle name="Input cel new 2 2 3 2 5 5 2 2" xfId="20316" xr:uid="{00000000-0005-0000-0000-00004F000000}"/>
    <cellStyle name="Input cel new 2 2 3 2 5 5 3" xfId="14747" xr:uid="{00000000-0005-0000-0000-00004F000000}"/>
    <cellStyle name="Input cel new 2 2 3 2 5 6" xfId="6360" xr:uid="{00000000-0005-0000-0000-00004F000000}"/>
    <cellStyle name="Input cel new 2 2 3 2 5 6 2" xfId="16905" xr:uid="{00000000-0005-0000-0000-00004F000000}"/>
    <cellStyle name="Input cel new 2 2 3 2 5 7" xfId="5646" xr:uid="{00000000-0005-0000-0000-00004F000000}"/>
    <cellStyle name="Input cel new 2 2 3 2 5 7 2" xfId="10984" xr:uid="{00000000-0005-0000-0000-00004F000000}"/>
    <cellStyle name="Input cel new 2 2 3 2 5 8" xfId="11507" xr:uid="{00000000-0005-0000-0000-00004F000000}"/>
    <cellStyle name="Input cel new 2 2 3 2 6" xfId="1609" xr:uid="{00000000-0005-0000-0000-00004F000000}"/>
    <cellStyle name="Input cel new 2 2 3 2 6 2" xfId="2849" xr:uid="{00000000-0005-0000-0000-00004F000000}"/>
    <cellStyle name="Input cel new 2 2 3 2 6 2 2" xfId="8419" xr:uid="{00000000-0005-0000-0000-00004F000000}"/>
    <cellStyle name="Input cel new 2 2 3 2 6 2 2 2" xfId="18964" xr:uid="{00000000-0005-0000-0000-00004F000000}"/>
    <cellStyle name="Input cel new 2 2 3 2 6 2 3" xfId="13430" xr:uid="{00000000-0005-0000-0000-00004F000000}"/>
    <cellStyle name="Input cel new 2 2 3 2 6 3" xfId="4263" xr:uid="{00000000-0005-0000-0000-00004F000000}"/>
    <cellStyle name="Input cel new 2 2 3 2 6 3 2" xfId="9783" xr:uid="{00000000-0005-0000-0000-00004F000000}"/>
    <cellStyle name="Input cel new 2 2 3 2 6 3 2 2" xfId="20337" xr:uid="{00000000-0005-0000-0000-00004F000000}"/>
    <cellStyle name="Input cel new 2 2 3 2 6 3 3" xfId="13474" xr:uid="{00000000-0005-0000-0000-00004F000000}"/>
    <cellStyle name="Input cel new 2 2 3 2 6 4" xfId="7219" xr:uid="{00000000-0005-0000-0000-00004F000000}"/>
    <cellStyle name="Input cel new 2 2 3 2 6 4 2" xfId="17764" xr:uid="{00000000-0005-0000-0000-00004F000000}"/>
    <cellStyle name="Input cel new 2 2 3 2 6 5" xfId="5667" xr:uid="{00000000-0005-0000-0000-00004F000000}"/>
    <cellStyle name="Input cel new 2 2 3 2 6 5 2" xfId="15895" xr:uid="{00000000-0005-0000-0000-00004F000000}"/>
    <cellStyle name="Input cel new 2 2 3 2 6 6" xfId="14602" xr:uid="{00000000-0005-0000-0000-00004F000000}"/>
    <cellStyle name="Input cel new 2 2 3 2 7" xfId="1232" xr:uid="{00000000-0005-0000-0000-00004F000000}"/>
    <cellStyle name="Input cel new 2 2 3 2 7 2" xfId="2474" xr:uid="{00000000-0005-0000-0000-00004F000000}"/>
    <cellStyle name="Input cel new 2 2 3 2 7 2 2" xfId="8044" xr:uid="{00000000-0005-0000-0000-00004F000000}"/>
    <cellStyle name="Input cel new 2 2 3 2 7 2 2 2" xfId="18589" xr:uid="{00000000-0005-0000-0000-00004F000000}"/>
    <cellStyle name="Input cel new 2 2 3 2 7 2 3" xfId="15592" xr:uid="{00000000-0005-0000-0000-00004F000000}"/>
    <cellStyle name="Input cel new 2 2 3 2 7 3" xfId="3898" xr:uid="{00000000-0005-0000-0000-00004F000000}"/>
    <cellStyle name="Input cel new 2 2 3 2 7 3 2" xfId="9445" xr:uid="{00000000-0005-0000-0000-00004F000000}"/>
    <cellStyle name="Input cel new 2 2 3 2 7 3 2 2" xfId="19998" xr:uid="{00000000-0005-0000-0000-00004F000000}"/>
    <cellStyle name="Input cel new 2 2 3 2 7 3 3" xfId="12079" xr:uid="{00000000-0005-0000-0000-00004F000000}"/>
    <cellStyle name="Input cel new 2 2 3 2 7 4" xfId="6882" xr:uid="{00000000-0005-0000-0000-00004F000000}"/>
    <cellStyle name="Input cel new 2 2 3 2 7 4 2" xfId="17427" xr:uid="{00000000-0005-0000-0000-00004F000000}"/>
    <cellStyle name="Input cel new 2 2 3 2 7 5" xfId="5329" xr:uid="{00000000-0005-0000-0000-00004F000000}"/>
    <cellStyle name="Input cel new 2 2 3 2 7 5 2" xfId="10598" xr:uid="{00000000-0005-0000-0000-00004F000000}"/>
    <cellStyle name="Input cel new 2 2 3 2 7 6" xfId="10468" xr:uid="{00000000-0005-0000-0000-00004F000000}"/>
    <cellStyle name="Input cel new 2 2 3 2 8" xfId="967" xr:uid="{00000000-0005-0000-0000-00004F000000}"/>
    <cellStyle name="Input cel new 2 2 3 2 8 2" xfId="3635" xr:uid="{00000000-0005-0000-0000-00004F000000}"/>
    <cellStyle name="Input cel new 2 2 3 2 8 2 2" xfId="9195" xr:uid="{00000000-0005-0000-0000-00004F000000}"/>
    <cellStyle name="Input cel new 2 2 3 2 8 2 2 2" xfId="19743" xr:uid="{00000000-0005-0000-0000-00004F000000}"/>
    <cellStyle name="Input cel new 2 2 3 2 8 2 3" xfId="12644" xr:uid="{00000000-0005-0000-0000-00004F000000}"/>
    <cellStyle name="Input cel new 2 2 3 2 8 3" xfId="6627" xr:uid="{00000000-0005-0000-0000-00004F000000}"/>
    <cellStyle name="Input cel new 2 2 3 2 8 3 2" xfId="17172" xr:uid="{00000000-0005-0000-0000-00004F000000}"/>
    <cellStyle name="Input cel new 2 2 3 2 8 4" xfId="5079" xr:uid="{00000000-0005-0000-0000-00004F000000}"/>
    <cellStyle name="Input cel new 2 2 3 2 8 4 2" xfId="11667" xr:uid="{00000000-0005-0000-0000-00004F000000}"/>
    <cellStyle name="Input cel new 2 2 3 2 8 5" xfId="14299" xr:uid="{00000000-0005-0000-0000-00004F000000}"/>
    <cellStyle name="Input cel new 2 2 3 2 9" xfId="2210" xr:uid="{00000000-0005-0000-0000-00004F000000}"/>
    <cellStyle name="Input cel new 2 2 3 2 9 2" xfId="7780" xr:uid="{00000000-0005-0000-0000-00004F000000}"/>
    <cellStyle name="Input cel new 2 2 3 2 9 2 2" xfId="18325" xr:uid="{00000000-0005-0000-0000-00004F000000}"/>
    <cellStyle name="Input cel new 2 2 3 2 9 3" xfId="12052" xr:uid="{00000000-0005-0000-0000-00004F000000}"/>
    <cellStyle name="Input cel new 2 2 3 3" xfId="307" xr:uid="{00000000-0005-0000-0000-00004F000000}"/>
    <cellStyle name="Input cel new 2 2 3 3 2" xfId="1865" xr:uid="{00000000-0005-0000-0000-00004F000000}"/>
    <cellStyle name="Input cel new 2 2 3 3 2 2" xfId="3104" xr:uid="{00000000-0005-0000-0000-00004F000000}"/>
    <cellStyle name="Input cel new 2 2 3 3 2 2 2" xfId="4516" xr:uid="{00000000-0005-0000-0000-00004F000000}"/>
    <cellStyle name="Input cel new 2 2 3 3 2 2 2 2" xfId="10018" xr:uid="{00000000-0005-0000-0000-00004F000000}"/>
    <cellStyle name="Input cel new 2 2 3 3 2 2 2 2 2" xfId="20573" xr:uid="{00000000-0005-0000-0000-00004F000000}"/>
    <cellStyle name="Input cel new 2 2 3 3 2 2 2 3" xfId="11010" xr:uid="{00000000-0005-0000-0000-00004F000000}"/>
    <cellStyle name="Input cel new 2 2 3 3 2 2 3" xfId="8674" xr:uid="{00000000-0005-0000-0000-00004F000000}"/>
    <cellStyle name="Input cel new 2 2 3 3 2 2 3 2" xfId="19219" xr:uid="{00000000-0005-0000-0000-00004F000000}"/>
    <cellStyle name="Input cel new 2 2 3 3 2 2 4" xfId="5902" xr:uid="{00000000-0005-0000-0000-00004F000000}"/>
    <cellStyle name="Input cel new 2 2 3 3 2 2 4 2" xfId="16424" xr:uid="{00000000-0005-0000-0000-00004F000000}"/>
    <cellStyle name="Input cel new 2 2 3 3 2 2 5" xfId="14233" xr:uid="{00000000-0005-0000-0000-00004F000000}"/>
    <cellStyle name="Input cel new 2 2 3 3 2 3" xfId="3498" xr:uid="{00000000-0005-0000-0000-00004F000000}"/>
    <cellStyle name="Input cel new 2 2 3 3 2 3 2" xfId="9062" xr:uid="{00000000-0005-0000-0000-00004F000000}"/>
    <cellStyle name="Input cel new 2 2 3 3 2 3 2 2" xfId="19608" xr:uid="{00000000-0005-0000-0000-00004F000000}"/>
    <cellStyle name="Input cel new 2 2 3 3 2 3 3" xfId="11627" xr:uid="{00000000-0005-0000-0000-00004F000000}"/>
    <cellStyle name="Input cel new 2 2 3 3 2 4" xfId="4945" xr:uid="{00000000-0005-0000-0000-00004F000000}"/>
    <cellStyle name="Input cel new 2 2 3 3 2 4 2" xfId="12615" xr:uid="{00000000-0005-0000-0000-00004F000000}"/>
    <cellStyle name="Input cel new 2 2 3 3 2 5" xfId="15716" xr:uid="{00000000-0005-0000-0000-00004F000000}"/>
    <cellStyle name="Input cel new 2 2 3 3 3" xfId="1441" xr:uid="{00000000-0005-0000-0000-00004F000000}"/>
    <cellStyle name="Input cel new 2 2 3 3 3 2" xfId="2682" xr:uid="{00000000-0005-0000-0000-00004F000000}"/>
    <cellStyle name="Input cel new 2 2 3 3 3 2 2" xfId="8252" xr:uid="{00000000-0005-0000-0000-00004F000000}"/>
    <cellStyle name="Input cel new 2 2 3 3 3 2 2 2" xfId="18797" xr:uid="{00000000-0005-0000-0000-00004F000000}"/>
    <cellStyle name="Input cel new 2 2 3 3 3 2 3" xfId="11145" xr:uid="{00000000-0005-0000-0000-00004F000000}"/>
    <cellStyle name="Input cel new 2 2 3 3 3 3" xfId="4102" xr:uid="{00000000-0005-0000-0000-00004F000000}"/>
    <cellStyle name="Input cel new 2 2 3 3 3 3 2" xfId="9633" xr:uid="{00000000-0005-0000-0000-00004F000000}"/>
    <cellStyle name="Input cel new 2 2 3 3 3 3 2 2" xfId="20186" xr:uid="{00000000-0005-0000-0000-00004F000000}"/>
    <cellStyle name="Input cel new 2 2 3 3 3 3 3" xfId="13872" xr:uid="{00000000-0005-0000-0000-00004F000000}"/>
    <cellStyle name="Input cel new 2 2 3 3 3 4" xfId="7073" xr:uid="{00000000-0005-0000-0000-00004F000000}"/>
    <cellStyle name="Input cel new 2 2 3 3 3 4 2" xfId="17618" xr:uid="{00000000-0005-0000-0000-00004F000000}"/>
    <cellStyle name="Input cel new 2 2 3 3 3 5" xfId="5517" xr:uid="{00000000-0005-0000-0000-00004F000000}"/>
    <cellStyle name="Input cel new 2 2 3 3 3 5 2" xfId="13003" xr:uid="{00000000-0005-0000-0000-00004F000000}"/>
    <cellStyle name="Input cel new 2 2 3 3 3 6" xfId="13897" xr:uid="{00000000-0005-0000-0000-00004F000000}"/>
    <cellStyle name="Input cel new 2 2 3 3 4" xfId="899" xr:uid="{00000000-0005-0000-0000-00004F000000}"/>
    <cellStyle name="Input cel new 2 2 3 3 4 2" xfId="3349" xr:uid="{00000000-0005-0000-0000-00004F000000}"/>
    <cellStyle name="Input cel new 2 2 3 3 4 2 2" xfId="8918" xr:uid="{00000000-0005-0000-0000-00004F000000}"/>
    <cellStyle name="Input cel new 2 2 3 3 4 2 2 2" xfId="19463" xr:uid="{00000000-0005-0000-0000-00004F000000}"/>
    <cellStyle name="Input cel new 2 2 3 3 4 2 3" xfId="15723" xr:uid="{00000000-0005-0000-0000-00004F000000}"/>
    <cellStyle name="Input cel new 2 2 3 3 4 3" xfId="6559" xr:uid="{00000000-0005-0000-0000-00004F000000}"/>
    <cellStyle name="Input cel new 2 2 3 3 4 3 2" xfId="17104" xr:uid="{00000000-0005-0000-0000-00004F000000}"/>
    <cellStyle name="Input cel new 2 2 3 3 4 4" xfId="4783" xr:uid="{00000000-0005-0000-0000-00004F000000}"/>
    <cellStyle name="Input cel new 2 2 3 3 4 4 2" xfId="13427" xr:uid="{00000000-0005-0000-0000-00004F000000}"/>
    <cellStyle name="Input cel new 2 2 3 3 4 5" xfId="15943" xr:uid="{00000000-0005-0000-0000-00004F000000}"/>
    <cellStyle name="Input cel new 2 2 3 3 5" xfId="2142" xr:uid="{00000000-0005-0000-0000-00004F000000}"/>
    <cellStyle name="Input cel new 2 2 3 3 5 2" xfId="7712" xr:uid="{00000000-0005-0000-0000-00004F000000}"/>
    <cellStyle name="Input cel new 2 2 3 3 5 2 2" xfId="18257" xr:uid="{00000000-0005-0000-0000-00004F000000}"/>
    <cellStyle name="Input cel new 2 2 3 3 5 3" xfId="14691" xr:uid="{00000000-0005-0000-0000-00004F000000}"/>
    <cellStyle name="Input cel new 2 2 3 3 6" xfId="3422" xr:uid="{00000000-0005-0000-0000-00004F000000}"/>
    <cellStyle name="Input cel new 2 2 3 3 6 2" xfId="8987" xr:uid="{00000000-0005-0000-0000-00004F000000}"/>
    <cellStyle name="Input cel new 2 2 3 3 6 2 2" xfId="19533" xr:uid="{00000000-0005-0000-0000-00004F000000}"/>
    <cellStyle name="Input cel new 2 2 3 3 6 3" xfId="11745" xr:uid="{00000000-0005-0000-0000-00004F000000}"/>
    <cellStyle name="Input cel new 2 2 3 3 7" xfId="4854" xr:uid="{00000000-0005-0000-0000-00004F000000}"/>
    <cellStyle name="Input cel new 2 2 3 3 7 2" xfId="11176" xr:uid="{00000000-0005-0000-0000-00004F000000}"/>
    <cellStyle name="Input cel new 2 2 3 3 8" xfId="14857" xr:uid="{00000000-0005-0000-0000-00004F000000}"/>
    <cellStyle name="Input cel new 2 2 3 3 8 2" xfId="11522" xr:uid="{00000000-0005-0000-0000-00004F000000}"/>
    <cellStyle name="Input cel new 2 2 3 3 9" xfId="11211" xr:uid="{00000000-0005-0000-0000-00004F000000}"/>
    <cellStyle name="Input cel new 2 2 3 4" xfId="1843" xr:uid="{00000000-0005-0000-0000-00004F000000}"/>
    <cellStyle name="Input cel new 2 2 3 4 2" xfId="3082" xr:uid="{00000000-0005-0000-0000-00004F000000}"/>
    <cellStyle name="Input cel new 2 2 3 4 2 2" xfId="4494" xr:uid="{00000000-0005-0000-0000-00004F000000}"/>
    <cellStyle name="Input cel new 2 2 3 4 2 2 2" xfId="9997" xr:uid="{00000000-0005-0000-0000-00004F000000}"/>
    <cellStyle name="Input cel new 2 2 3 4 2 2 2 2" xfId="20553" xr:uid="{00000000-0005-0000-0000-00004F000000}"/>
    <cellStyle name="Input cel new 2 2 3 4 2 2 3" xfId="13517" xr:uid="{00000000-0005-0000-0000-00004F000000}"/>
    <cellStyle name="Input cel new 2 2 3 4 2 3" xfId="8652" xr:uid="{00000000-0005-0000-0000-00004F000000}"/>
    <cellStyle name="Input cel new 2 2 3 4 2 3 2" xfId="19197" xr:uid="{00000000-0005-0000-0000-00004F000000}"/>
    <cellStyle name="Input cel new 2 2 3 4 2 4" xfId="5881" xr:uid="{00000000-0005-0000-0000-00004F000000}"/>
    <cellStyle name="Input cel new 2 2 3 4 2 4 2" xfId="16404" xr:uid="{00000000-0005-0000-0000-00004F000000}"/>
    <cellStyle name="Input cel new 2 2 3 4 2 5" xfId="12966" xr:uid="{00000000-0005-0000-0000-00004F000000}"/>
    <cellStyle name="Input cel new 2 2 3 4 3" xfId="3391" xr:uid="{00000000-0005-0000-0000-00004F000000}"/>
    <cellStyle name="Input cel new 2 2 3 4 3 2" xfId="8959" xr:uid="{00000000-0005-0000-0000-00004F000000}"/>
    <cellStyle name="Input cel new 2 2 3 4 3 2 2" xfId="19503" xr:uid="{00000000-0005-0000-0000-00004F000000}"/>
    <cellStyle name="Input cel new 2 2 3 4 3 3" xfId="15035" xr:uid="{00000000-0005-0000-0000-00004F000000}"/>
    <cellStyle name="Input cel new 2 2 3 4 4" xfId="7434" xr:uid="{00000000-0005-0000-0000-00004F000000}"/>
    <cellStyle name="Input cel new 2 2 3 4 4 2" xfId="17979" xr:uid="{00000000-0005-0000-0000-00004F000000}"/>
    <cellStyle name="Input cel new 2 2 3 4 5" xfId="4824" xr:uid="{00000000-0005-0000-0000-00004F000000}"/>
    <cellStyle name="Input cel new 2 2 3 4 5 2" xfId="12185" xr:uid="{00000000-0005-0000-0000-00004F000000}"/>
    <cellStyle name="Input cel new 2 2 3 4 6" xfId="15316" xr:uid="{00000000-0005-0000-0000-00004F000000}"/>
    <cellStyle name="Input cel new 2 2 3 5" xfId="1499" xr:uid="{00000000-0005-0000-0000-00004F000000}"/>
    <cellStyle name="Input cel new 2 2 3 5 2" xfId="2739" xr:uid="{00000000-0005-0000-0000-00004F000000}"/>
    <cellStyle name="Input cel new 2 2 3 5 2 2" xfId="8309" xr:uid="{00000000-0005-0000-0000-00004F000000}"/>
    <cellStyle name="Input cel new 2 2 3 5 2 2 2" xfId="18854" xr:uid="{00000000-0005-0000-0000-00004F000000}"/>
    <cellStyle name="Input cel new 2 2 3 5 2 3" xfId="15472" xr:uid="{00000000-0005-0000-0000-00004F000000}"/>
    <cellStyle name="Input cel new 2 2 3 5 3" xfId="347" xr:uid="{00000000-0005-0000-0000-00004F000000}"/>
    <cellStyle name="Input cel new 2 2 3 5 3 2" xfId="6143" xr:uid="{00000000-0005-0000-0000-00004F000000}"/>
    <cellStyle name="Input cel new 2 2 3 5 3 2 2" xfId="16686" xr:uid="{00000000-0005-0000-0000-00004F000000}"/>
    <cellStyle name="Input cel new 2 2 3 5 3 3" xfId="15061" xr:uid="{00000000-0005-0000-0000-00004F000000}"/>
    <cellStyle name="Input cel new 2 2 3 5 4" xfId="7122" xr:uid="{00000000-0005-0000-0000-00004F000000}"/>
    <cellStyle name="Input cel new 2 2 3 5 4 2" xfId="17667" xr:uid="{00000000-0005-0000-0000-00004F000000}"/>
    <cellStyle name="Input cel new 2 2 3 5 5" xfId="4759" xr:uid="{00000000-0005-0000-0000-00004F000000}"/>
    <cellStyle name="Input cel new 2 2 3 5 5 2" xfId="13359" xr:uid="{00000000-0005-0000-0000-00004F000000}"/>
    <cellStyle name="Input cel new 2 2 3 5 6" xfId="15271" xr:uid="{00000000-0005-0000-0000-00004F000000}"/>
    <cellStyle name="Input cel new 2 2 3 6" xfId="877" xr:uid="{00000000-0005-0000-0000-00004F000000}"/>
    <cellStyle name="Input cel new 2 2 3 6 2" xfId="6537" xr:uid="{00000000-0005-0000-0000-00004F000000}"/>
    <cellStyle name="Input cel new 2 2 3 6 2 2" xfId="17082" xr:uid="{00000000-0005-0000-0000-00004F000000}"/>
    <cellStyle name="Input cel new 2 2 3 6 3" xfId="15720" xr:uid="{00000000-0005-0000-0000-00004F000000}"/>
    <cellStyle name="Input cel new 2 2 3 7" xfId="2121" xr:uid="{00000000-0005-0000-0000-00004F000000}"/>
    <cellStyle name="Input cel new 2 2 3 7 2" xfId="7691" xr:uid="{00000000-0005-0000-0000-00004F000000}"/>
    <cellStyle name="Input cel new 2 2 3 7 2 2" xfId="18236" xr:uid="{00000000-0005-0000-0000-00004F000000}"/>
    <cellStyle name="Input cel new 2 2 3 7 3" xfId="11228" xr:uid="{00000000-0005-0000-0000-00004F000000}"/>
    <cellStyle name="Input cel new 2 2 3 8" xfId="341" xr:uid="{00000000-0005-0000-0000-00004F000000}"/>
    <cellStyle name="Input cel new 2 2 3 8 2" xfId="14952" xr:uid="{00000000-0005-0000-0000-00004F000000}"/>
    <cellStyle name="Input cel new 2 2 3 8 2 2" xfId="16685" xr:uid="{00000000-0005-0000-0000-00004F000000}"/>
    <cellStyle name="Input cel new 2 2 3 8 3" xfId="10690" xr:uid="{00000000-0005-0000-0000-00004F000000}"/>
    <cellStyle name="Input cel new 2 2 3 8 4" xfId="14536" xr:uid="{00000000-0005-0000-0000-00004F000000}"/>
    <cellStyle name="Input cel new 2 2 3 9" xfId="6136" xr:uid="{00000000-0005-0000-0000-00004F000000}"/>
    <cellStyle name="Input cel new 2 2 3 9 2" xfId="14930" xr:uid="{00000000-0005-0000-0000-00004F000000}"/>
    <cellStyle name="Input cel new 2 2 3 9 3" xfId="16658" xr:uid="{00000000-0005-0000-0000-00004F000000}"/>
    <cellStyle name="Input cel new 2 2 4" xfId="1163" xr:uid="{00000000-0005-0000-0000-00005A000000}"/>
    <cellStyle name="Input cel new 2 2 4 2" xfId="2406" xr:uid="{00000000-0005-0000-0000-00005A000000}"/>
    <cellStyle name="Input cel new 2 2 4 2 2" xfId="7976" xr:uid="{00000000-0005-0000-0000-00005A000000}"/>
    <cellStyle name="Input cel new 2 2 4 2 2 2" xfId="18521" xr:uid="{00000000-0005-0000-0000-00005A000000}"/>
    <cellStyle name="Input cel new 2 2 4 2 3" xfId="13199" xr:uid="{00000000-0005-0000-0000-00005A000000}"/>
    <cellStyle name="Input cel new 2 2 4 3" xfId="3831" xr:uid="{00000000-0005-0000-0000-00005A000000}"/>
    <cellStyle name="Input cel new 2 2 4 3 2" xfId="9383" xr:uid="{00000000-0005-0000-0000-00005A000000}"/>
    <cellStyle name="Input cel new 2 2 4 3 2 2" xfId="19936" xr:uid="{00000000-0005-0000-0000-00005A000000}"/>
    <cellStyle name="Input cel new 2 2 4 3 3" xfId="14108" xr:uid="{00000000-0005-0000-0000-00005A000000}"/>
    <cellStyle name="Input cel new 2 2 4 4" xfId="6820" xr:uid="{00000000-0005-0000-0000-00005A000000}"/>
    <cellStyle name="Input cel new 2 2 4 4 2" xfId="17365" xr:uid="{00000000-0005-0000-0000-00005A000000}"/>
    <cellStyle name="Input cel new 2 2 4 5" xfId="5267" xr:uid="{00000000-0005-0000-0000-00005A000000}"/>
    <cellStyle name="Input cel new 2 2 4 5 2" xfId="12130" xr:uid="{00000000-0005-0000-0000-00005A000000}"/>
    <cellStyle name="Input cel new 2 2 4 6" xfId="10325" xr:uid="{00000000-0005-0000-0000-00005A000000}"/>
    <cellStyle name="Input cel new 2 2 5" xfId="298" xr:uid="{00000000-0005-0000-0000-00001E000000}"/>
    <cellStyle name="Input cel new 2 2 5 2" xfId="14939" xr:uid="{00000000-0005-0000-0000-00001E000000}"/>
    <cellStyle name="Input cel new 2 2 5 3" xfId="16667" xr:uid="{00000000-0005-0000-0000-00001E000000}"/>
    <cellStyle name="Input cel new 2 2 6" xfId="6123" xr:uid="{00000000-0005-0000-0000-00001E000000}"/>
    <cellStyle name="Input cel new 2 2 6 2" xfId="14917" xr:uid="{00000000-0005-0000-0000-00001E000000}"/>
    <cellStyle name="Input cel new 2 2 6 3" xfId="16645" xr:uid="{00000000-0005-0000-0000-00001E000000}"/>
    <cellStyle name="Input cel new 2 2 7" xfId="14829" xr:uid="{00000000-0005-0000-0000-00001E000000}"/>
    <cellStyle name="Input cel new 2 2 7 2" xfId="16147" xr:uid="{00000000-0005-0000-0000-00001E000000}"/>
    <cellStyle name="Input cel new 2 3" xfId="273" xr:uid="{00000000-0005-0000-0000-000051000000}"/>
    <cellStyle name="Input cel new 2 3 10" xfId="405" xr:uid="{00000000-0005-0000-0000-000051000000}"/>
    <cellStyle name="Input cel new 2 3 10 2" xfId="6154" xr:uid="{00000000-0005-0000-0000-000051000000}"/>
    <cellStyle name="Input cel new 2 3 10 2 2" xfId="16698" xr:uid="{00000000-0005-0000-0000-000051000000}"/>
    <cellStyle name="Input cel new 2 3 10 3" xfId="10363" xr:uid="{00000000-0005-0000-0000-000051000000}"/>
    <cellStyle name="Input cel new 2 3 11" xfId="4752" xr:uid="{00000000-0005-0000-0000-000051000000}"/>
    <cellStyle name="Input cel new 2 3 11 2" xfId="15599" xr:uid="{00000000-0005-0000-0000-000051000000}"/>
    <cellStyle name="Input cel new 2 3 12" xfId="10484" xr:uid="{00000000-0005-0000-0000-000051000000}"/>
    <cellStyle name="Input cel new 2 3 2" xfId="342" xr:uid="{00000000-0005-0000-0000-000051000000}"/>
    <cellStyle name="Input cel new 2 3 2 10" xfId="497" xr:uid="{00000000-0005-0000-0000-000051000000}"/>
    <cellStyle name="Input cel new 2 3 2 10 2" xfId="6235" xr:uid="{00000000-0005-0000-0000-000051000000}"/>
    <cellStyle name="Input cel new 2 3 2 10 2 2" xfId="16781" xr:uid="{00000000-0005-0000-0000-000051000000}"/>
    <cellStyle name="Input cel new 2 3 2 10 3" xfId="13917" xr:uid="{00000000-0005-0000-0000-000051000000}"/>
    <cellStyle name="Input cel new 2 3 2 11" xfId="3436" xr:uid="{00000000-0005-0000-0000-000051000000}"/>
    <cellStyle name="Input cel new 2 3 2 11 2" xfId="9000" xr:uid="{00000000-0005-0000-0000-000051000000}"/>
    <cellStyle name="Input cel new 2 3 2 11 2 2" xfId="19546" xr:uid="{00000000-0005-0000-0000-000051000000}"/>
    <cellStyle name="Input cel new 2 3 2 12" xfId="4875" xr:uid="{00000000-0005-0000-0000-000051000000}"/>
    <cellStyle name="Input cel new 2 3 2 12 2" xfId="13485" xr:uid="{00000000-0005-0000-0000-000051000000}"/>
    <cellStyle name="Input cel new 2 3 2 13" xfId="13366" xr:uid="{00000000-0005-0000-0000-000051000000}"/>
    <cellStyle name="Input cel new 2 3 2 2" xfId="551" xr:uid="{00000000-0005-0000-0000-000051000000}"/>
    <cellStyle name="Input cel new 2 3 2 2 10" xfId="11612" xr:uid="{00000000-0005-0000-0000-000051000000}"/>
    <cellStyle name="Input cel new 2 3 2 2 2" xfId="648" xr:uid="{00000000-0005-0000-0000-000051000000}"/>
    <cellStyle name="Input cel new 2 3 2 2 2 2" xfId="1570" xr:uid="{00000000-0005-0000-0000-000051000000}"/>
    <cellStyle name="Input cel new 2 3 2 2 2 2 2" xfId="7180" xr:uid="{00000000-0005-0000-0000-000051000000}"/>
    <cellStyle name="Input cel new 2 3 2 2 2 2 2 2" xfId="17725" xr:uid="{00000000-0005-0000-0000-000051000000}"/>
    <cellStyle name="Input cel new 2 3 2 2 2 2 3" xfId="11872" xr:uid="{00000000-0005-0000-0000-000051000000}"/>
    <cellStyle name="Input cel new 2 3 2 2 2 3" xfId="2810" xr:uid="{00000000-0005-0000-0000-000051000000}"/>
    <cellStyle name="Input cel new 2 3 2 2 2 3 2" xfId="8380" xr:uid="{00000000-0005-0000-0000-000051000000}"/>
    <cellStyle name="Input cel new 2 3 2 2 2 3 2 2" xfId="18925" xr:uid="{00000000-0005-0000-0000-000051000000}"/>
    <cellStyle name="Input cel new 2 3 2 2 2 3 3" xfId="13537" xr:uid="{00000000-0005-0000-0000-000051000000}"/>
    <cellStyle name="Input cel new 2 3 2 2 2 4" xfId="4224" xr:uid="{00000000-0005-0000-0000-000051000000}"/>
    <cellStyle name="Input cel new 2 3 2 2 2 4 2" xfId="9745" xr:uid="{00000000-0005-0000-0000-000051000000}"/>
    <cellStyle name="Input cel new 2 3 2 2 2 4 2 2" xfId="20299" xr:uid="{00000000-0005-0000-0000-000051000000}"/>
    <cellStyle name="Input cel new 2 3 2 2 2 4 3" xfId="11906" xr:uid="{00000000-0005-0000-0000-000051000000}"/>
    <cellStyle name="Input cel new 2 3 2 2 2 5" xfId="6343" xr:uid="{00000000-0005-0000-0000-000051000000}"/>
    <cellStyle name="Input cel new 2 3 2 2 2 5 2" xfId="15052" xr:uid="{00000000-0005-0000-0000-000051000000}"/>
    <cellStyle name="Input cel new 2 3 2 2 2 5 2 2" xfId="16888" xr:uid="{00000000-0005-0000-0000-000051000000}"/>
    <cellStyle name="Input cel new 2 3 2 2 2 5 3" xfId="15795" xr:uid="{00000000-0005-0000-0000-000051000000}"/>
    <cellStyle name="Input cel new 2 3 2 2 2 6" xfId="5629" xr:uid="{00000000-0005-0000-0000-000051000000}"/>
    <cellStyle name="Input cel new 2 3 2 2 2 6 2" xfId="14708" xr:uid="{00000000-0005-0000-0000-000051000000}"/>
    <cellStyle name="Input cel new 2 3 2 2 2 7" xfId="15430" xr:uid="{00000000-0005-0000-0000-000051000000}"/>
    <cellStyle name="Input cel new 2 3 2 2 3" xfId="1487" xr:uid="{00000000-0005-0000-0000-000051000000}"/>
    <cellStyle name="Input cel new 2 3 2 2 3 2" xfId="2727" xr:uid="{00000000-0005-0000-0000-000051000000}"/>
    <cellStyle name="Input cel new 2 3 2 2 3 2 2" xfId="8297" xr:uid="{00000000-0005-0000-0000-000051000000}"/>
    <cellStyle name="Input cel new 2 3 2 2 3 2 2 2" xfId="18842" xr:uid="{00000000-0005-0000-0000-000051000000}"/>
    <cellStyle name="Input cel new 2 3 2 2 3 2 3" xfId="12893" xr:uid="{00000000-0005-0000-0000-000051000000}"/>
    <cellStyle name="Input cel new 2 3 2 2 3 3" xfId="4143" xr:uid="{00000000-0005-0000-0000-000051000000}"/>
    <cellStyle name="Input cel new 2 3 2 2 3 3 2" xfId="9670" xr:uid="{00000000-0005-0000-0000-000051000000}"/>
    <cellStyle name="Input cel new 2 3 2 2 3 3 2 2" xfId="20224" xr:uid="{00000000-0005-0000-0000-000051000000}"/>
    <cellStyle name="Input cel new 2 3 2 2 3 3 3" xfId="13155" xr:uid="{00000000-0005-0000-0000-000051000000}"/>
    <cellStyle name="Input cel new 2 3 2 2 3 4" xfId="7112" xr:uid="{00000000-0005-0000-0000-000051000000}"/>
    <cellStyle name="Input cel new 2 3 2 2 3 4 2" xfId="17657" xr:uid="{00000000-0005-0000-0000-000051000000}"/>
    <cellStyle name="Input cel new 2 3 2 2 3 5" xfId="5554" xr:uid="{00000000-0005-0000-0000-000051000000}"/>
    <cellStyle name="Input cel new 2 3 2 2 3 5 2" xfId="15571" xr:uid="{00000000-0005-0000-0000-000051000000}"/>
    <cellStyle name="Input cel new 2 3 2 2 3 6" xfId="11988" xr:uid="{00000000-0005-0000-0000-000051000000}"/>
    <cellStyle name="Input cel new 2 3 2 2 4" xfId="1782" xr:uid="{00000000-0005-0000-0000-000051000000}"/>
    <cellStyle name="Input cel new 2 3 2 2 4 2" xfId="3021" xr:uid="{00000000-0005-0000-0000-000051000000}"/>
    <cellStyle name="Input cel new 2 3 2 2 4 2 2" xfId="8591" xr:uid="{00000000-0005-0000-0000-000051000000}"/>
    <cellStyle name="Input cel new 2 3 2 2 4 2 2 2" xfId="19136" xr:uid="{00000000-0005-0000-0000-000051000000}"/>
    <cellStyle name="Input cel new 2 3 2 2 4 2 3" xfId="15345" xr:uid="{00000000-0005-0000-0000-000051000000}"/>
    <cellStyle name="Input cel new 2 3 2 2 4 3" xfId="4433" xr:uid="{00000000-0005-0000-0000-000051000000}"/>
    <cellStyle name="Input cel new 2 3 2 2 4 3 2" xfId="9943" xr:uid="{00000000-0005-0000-0000-000051000000}"/>
    <cellStyle name="Input cel new 2 3 2 2 4 3 2 2" xfId="20499" xr:uid="{00000000-0005-0000-0000-000051000000}"/>
    <cellStyle name="Input cel new 2 3 2 2 4 3 3" xfId="12458" xr:uid="{00000000-0005-0000-0000-000051000000}"/>
    <cellStyle name="Input cel new 2 3 2 2 4 4" xfId="7384" xr:uid="{00000000-0005-0000-0000-000051000000}"/>
    <cellStyle name="Input cel new 2 3 2 2 4 4 2" xfId="17929" xr:uid="{00000000-0005-0000-0000-000051000000}"/>
    <cellStyle name="Input cel new 2 3 2 2 4 5" xfId="5827" xr:uid="{00000000-0005-0000-0000-000051000000}"/>
    <cellStyle name="Input cel new 2 3 2 2 4 5 2" xfId="16350" xr:uid="{00000000-0005-0000-0000-000051000000}"/>
    <cellStyle name="Input cel new 2 3 2 2 4 6" xfId="15746" xr:uid="{00000000-0005-0000-0000-000051000000}"/>
    <cellStyle name="Input cel new 2 3 2 2 5" xfId="1309" xr:uid="{00000000-0005-0000-0000-000051000000}"/>
    <cellStyle name="Input cel new 2 3 2 2 5 2" xfId="2550" xr:uid="{00000000-0005-0000-0000-000051000000}"/>
    <cellStyle name="Input cel new 2 3 2 2 5 2 2" xfId="8120" xr:uid="{00000000-0005-0000-0000-000051000000}"/>
    <cellStyle name="Input cel new 2 3 2 2 5 2 2 2" xfId="18665" xr:uid="{00000000-0005-0000-0000-000051000000}"/>
    <cellStyle name="Input cel new 2 3 2 2 5 2 3" xfId="13511" xr:uid="{00000000-0005-0000-0000-000051000000}"/>
    <cellStyle name="Input cel new 2 3 2 2 5 3" xfId="3970" xr:uid="{00000000-0005-0000-0000-000051000000}"/>
    <cellStyle name="Input cel new 2 3 2 2 5 3 2" xfId="9510" xr:uid="{00000000-0005-0000-0000-000051000000}"/>
    <cellStyle name="Input cel new 2 3 2 2 5 3 2 2" xfId="20063" xr:uid="{00000000-0005-0000-0000-000051000000}"/>
    <cellStyle name="Input cel new 2 3 2 2 5 3 3" xfId="14778" xr:uid="{00000000-0005-0000-0000-000051000000}"/>
    <cellStyle name="Input cel new 2 3 2 2 5 4" xfId="6952" xr:uid="{00000000-0005-0000-0000-000051000000}"/>
    <cellStyle name="Input cel new 2 3 2 2 5 4 2" xfId="17497" xr:uid="{00000000-0005-0000-0000-000051000000}"/>
    <cellStyle name="Input cel new 2 3 2 2 5 5" xfId="5394" xr:uid="{00000000-0005-0000-0000-000051000000}"/>
    <cellStyle name="Input cel new 2 3 2 2 5 5 2" xfId="11685" xr:uid="{00000000-0005-0000-0000-000051000000}"/>
    <cellStyle name="Input cel new 2 3 2 2 5 6" xfId="10833" xr:uid="{00000000-0005-0000-0000-000051000000}"/>
    <cellStyle name="Input cel new 2 3 2 2 6" xfId="949" xr:uid="{00000000-0005-0000-0000-000051000000}"/>
    <cellStyle name="Input cel new 2 3 2 2 6 2" xfId="3617" xr:uid="{00000000-0005-0000-0000-000051000000}"/>
    <cellStyle name="Input cel new 2 3 2 2 6 2 2" xfId="9178" xr:uid="{00000000-0005-0000-0000-000051000000}"/>
    <cellStyle name="Input cel new 2 3 2 2 6 2 2 2" xfId="19725" xr:uid="{00000000-0005-0000-0000-000051000000}"/>
    <cellStyle name="Input cel new 2 3 2 2 6 2 3" xfId="13094" xr:uid="{00000000-0005-0000-0000-000051000000}"/>
    <cellStyle name="Input cel new 2 3 2 2 6 3" xfId="6609" xr:uid="{00000000-0005-0000-0000-000051000000}"/>
    <cellStyle name="Input cel new 2 3 2 2 6 3 2" xfId="17154" xr:uid="{00000000-0005-0000-0000-000051000000}"/>
    <cellStyle name="Input cel new 2 3 2 2 6 4" xfId="5062" xr:uid="{00000000-0005-0000-0000-000051000000}"/>
    <cellStyle name="Input cel new 2 3 2 2 6 4 2" xfId="14623" xr:uid="{00000000-0005-0000-0000-000051000000}"/>
    <cellStyle name="Input cel new 2 3 2 2 6 5" xfId="13403" xr:uid="{00000000-0005-0000-0000-000051000000}"/>
    <cellStyle name="Input cel new 2 3 2 2 7" xfId="2192" xr:uid="{00000000-0005-0000-0000-000051000000}"/>
    <cellStyle name="Input cel new 2 3 2 2 7 2" xfId="7762" xr:uid="{00000000-0005-0000-0000-000051000000}"/>
    <cellStyle name="Input cel new 2 3 2 2 7 2 2" xfId="18307" xr:uid="{00000000-0005-0000-0000-000051000000}"/>
    <cellStyle name="Input cel new 2 3 2 2 7 3" xfId="12710" xr:uid="{00000000-0005-0000-0000-000051000000}"/>
    <cellStyle name="Input cel new 2 3 2 2 8" xfId="3520" xr:uid="{00000000-0005-0000-0000-000051000000}"/>
    <cellStyle name="Input cel new 2 3 2 2 8 2" xfId="9084" xr:uid="{00000000-0005-0000-0000-000051000000}"/>
    <cellStyle name="Input cel new 2 3 2 2 8 2 2" xfId="19630" xr:uid="{00000000-0005-0000-0000-000051000000}"/>
    <cellStyle name="Input cel new 2 3 2 2 8 3" xfId="11871" xr:uid="{00000000-0005-0000-0000-000051000000}"/>
    <cellStyle name="Input cel new 2 3 2 2 9" xfId="4967" xr:uid="{00000000-0005-0000-0000-000051000000}"/>
    <cellStyle name="Input cel new 2 3 2 2 9 2" xfId="13783" xr:uid="{00000000-0005-0000-0000-000051000000}"/>
    <cellStyle name="Input cel new 2 3 2 3" xfId="697" xr:uid="{00000000-0005-0000-0000-000051000000}"/>
    <cellStyle name="Input cel new 2 3 2 3 10" xfId="11460" xr:uid="{00000000-0005-0000-0000-000051000000}"/>
    <cellStyle name="Input cel new 2 3 2 3 2" xfId="1923" xr:uid="{00000000-0005-0000-0000-000051000000}"/>
    <cellStyle name="Input cel new 2 3 2 3 2 2" xfId="3162" xr:uid="{00000000-0005-0000-0000-000051000000}"/>
    <cellStyle name="Input cel new 2 3 2 3 2 2 2" xfId="8732" xr:uid="{00000000-0005-0000-0000-000051000000}"/>
    <cellStyle name="Input cel new 2 3 2 3 2 2 2 2" xfId="19277" xr:uid="{00000000-0005-0000-0000-000051000000}"/>
    <cellStyle name="Input cel new 2 3 2 3 2 2 3" xfId="15690" xr:uid="{00000000-0005-0000-0000-000051000000}"/>
    <cellStyle name="Input cel new 2 3 2 3 2 3" xfId="4574" xr:uid="{00000000-0005-0000-0000-000051000000}"/>
    <cellStyle name="Input cel new 2 3 2 3 2 3 2" xfId="10074" xr:uid="{00000000-0005-0000-0000-000051000000}"/>
    <cellStyle name="Input cel new 2 3 2 3 2 3 2 2" xfId="20629" xr:uid="{00000000-0005-0000-0000-000051000000}"/>
    <cellStyle name="Input cel new 2 3 2 3 2 3 3" xfId="13338" xr:uid="{00000000-0005-0000-0000-000051000000}"/>
    <cellStyle name="Input cel new 2 3 2 3 2 4" xfId="7501" xr:uid="{00000000-0005-0000-0000-000051000000}"/>
    <cellStyle name="Input cel new 2 3 2 3 2 4 2" xfId="18046" xr:uid="{00000000-0005-0000-0000-000051000000}"/>
    <cellStyle name="Input cel new 2 3 2 3 2 5" xfId="5958" xr:uid="{00000000-0005-0000-0000-000051000000}"/>
    <cellStyle name="Input cel new 2 3 2 3 2 5 2" xfId="16480" xr:uid="{00000000-0005-0000-0000-000051000000}"/>
    <cellStyle name="Input cel new 2 3 2 3 2 6" xfId="11581" xr:uid="{00000000-0005-0000-0000-000051000000}"/>
    <cellStyle name="Input cel new 2 3 2 3 3" xfId="1452" xr:uid="{00000000-0005-0000-0000-000051000000}"/>
    <cellStyle name="Input cel new 2 3 2 3 3 2" xfId="2693" xr:uid="{00000000-0005-0000-0000-000051000000}"/>
    <cellStyle name="Input cel new 2 3 2 3 3 2 2" xfId="8263" xr:uid="{00000000-0005-0000-0000-000051000000}"/>
    <cellStyle name="Input cel new 2 3 2 3 3 2 2 2" xfId="18808" xr:uid="{00000000-0005-0000-0000-000051000000}"/>
    <cellStyle name="Input cel new 2 3 2 3 3 2 3" xfId="13337" xr:uid="{00000000-0005-0000-0000-000051000000}"/>
    <cellStyle name="Input cel new 2 3 2 3 3 3" xfId="4111" xr:uid="{00000000-0005-0000-0000-000051000000}"/>
    <cellStyle name="Input cel new 2 3 2 3 3 3 2" xfId="9641" xr:uid="{00000000-0005-0000-0000-000051000000}"/>
    <cellStyle name="Input cel new 2 3 2 3 3 3 2 2" xfId="20194" xr:uid="{00000000-0005-0000-0000-000051000000}"/>
    <cellStyle name="Input cel new 2 3 2 3 3 3 3" xfId="14725" xr:uid="{00000000-0005-0000-0000-000051000000}"/>
    <cellStyle name="Input cel new 2 3 2 3 3 4" xfId="7083" xr:uid="{00000000-0005-0000-0000-000051000000}"/>
    <cellStyle name="Input cel new 2 3 2 3 3 4 2" xfId="17628" xr:uid="{00000000-0005-0000-0000-000051000000}"/>
    <cellStyle name="Input cel new 2 3 2 3 3 5" xfId="5525" xr:uid="{00000000-0005-0000-0000-000051000000}"/>
    <cellStyle name="Input cel new 2 3 2 3 3 5 2" xfId="11272" xr:uid="{00000000-0005-0000-0000-000051000000}"/>
    <cellStyle name="Input cel new 2 3 2 3 3 6" xfId="12377" xr:uid="{00000000-0005-0000-0000-000051000000}"/>
    <cellStyle name="Input cel new 2 3 2 3 4" xfId="1371" xr:uid="{00000000-0005-0000-0000-000051000000}"/>
    <cellStyle name="Input cel new 2 3 2 3 4 2" xfId="2612" xr:uid="{00000000-0005-0000-0000-000051000000}"/>
    <cellStyle name="Input cel new 2 3 2 3 4 2 2" xfId="8182" xr:uid="{00000000-0005-0000-0000-000051000000}"/>
    <cellStyle name="Input cel new 2 3 2 3 4 2 2 2" xfId="18727" xr:uid="{00000000-0005-0000-0000-000051000000}"/>
    <cellStyle name="Input cel new 2 3 2 3 4 2 3" xfId="13253" xr:uid="{00000000-0005-0000-0000-000051000000}"/>
    <cellStyle name="Input cel new 2 3 2 3 4 3" xfId="4032" xr:uid="{00000000-0005-0000-0000-000051000000}"/>
    <cellStyle name="Input cel new 2 3 2 3 4 3 2" xfId="9567" xr:uid="{00000000-0005-0000-0000-000051000000}"/>
    <cellStyle name="Input cel new 2 3 2 3 4 3 2 2" xfId="20120" xr:uid="{00000000-0005-0000-0000-000051000000}"/>
    <cellStyle name="Input cel new 2 3 2 3 4 3 3" xfId="10490" xr:uid="{00000000-0005-0000-0000-000051000000}"/>
    <cellStyle name="Input cel new 2 3 2 3 4 4" xfId="7008" xr:uid="{00000000-0005-0000-0000-000051000000}"/>
    <cellStyle name="Input cel new 2 3 2 3 4 4 2" xfId="17553" xr:uid="{00000000-0005-0000-0000-000051000000}"/>
    <cellStyle name="Input cel new 2 3 2 3 4 5" xfId="5451" xr:uid="{00000000-0005-0000-0000-000051000000}"/>
    <cellStyle name="Input cel new 2 3 2 3 4 5 2" xfId="12982" xr:uid="{00000000-0005-0000-0000-000051000000}"/>
    <cellStyle name="Input cel new 2 3 2 3 4 6" xfId="14761" xr:uid="{00000000-0005-0000-0000-000051000000}"/>
    <cellStyle name="Input cel new 2 3 2 3 5" xfId="997" xr:uid="{00000000-0005-0000-0000-000051000000}"/>
    <cellStyle name="Input cel new 2 3 2 3 5 2" xfId="6657" xr:uid="{00000000-0005-0000-0000-000051000000}"/>
    <cellStyle name="Input cel new 2 3 2 3 5 2 2" xfId="17202" xr:uid="{00000000-0005-0000-0000-000051000000}"/>
    <cellStyle name="Input cel new 2 3 2 3 5 3" xfId="13279" xr:uid="{00000000-0005-0000-0000-000051000000}"/>
    <cellStyle name="Input cel new 2 3 2 3 6" xfId="2240" xr:uid="{00000000-0005-0000-0000-000051000000}"/>
    <cellStyle name="Input cel new 2 3 2 3 6 2" xfId="7810" xr:uid="{00000000-0005-0000-0000-000051000000}"/>
    <cellStyle name="Input cel new 2 3 2 3 6 2 2" xfId="18355" xr:uid="{00000000-0005-0000-0000-000051000000}"/>
    <cellStyle name="Input cel new 2 3 2 3 6 3" xfId="12879" xr:uid="{00000000-0005-0000-0000-000051000000}"/>
    <cellStyle name="Input cel new 2 3 2 3 7" xfId="3665" xr:uid="{00000000-0005-0000-0000-000051000000}"/>
    <cellStyle name="Input cel new 2 3 2 3 7 2" xfId="9225" xr:uid="{00000000-0005-0000-0000-000051000000}"/>
    <cellStyle name="Input cel new 2 3 2 3 7 2 2" xfId="19773" xr:uid="{00000000-0005-0000-0000-000051000000}"/>
    <cellStyle name="Input cel new 2 3 2 3 7 3" xfId="10971" xr:uid="{00000000-0005-0000-0000-000051000000}"/>
    <cellStyle name="Input cel new 2 3 2 3 8" xfId="6391" xr:uid="{00000000-0005-0000-0000-000051000000}"/>
    <cellStyle name="Input cel new 2 3 2 3 8 2" xfId="15099" xr:uid="{00000000-0005-0000-0000-000051000000}"/>
    <cellStyle name="Input cel new 2 3 2 3 8 2 2" xfId="16936" xr:uid="{00000000-0005-0000-0000-000051000000}"/>
    <cellStyle name="Input cel new 2 3 2 3 8 3" xfId="14089" xr:uid="{00000000-0005-0000-0000-000051000000}"/>
    <cellStyle name="Input cel new 2 3 2 3 9" xfId="5109" xr:uid="{00000000-0005-0000-0000-000051000000}"/>
    <cellStyle name="Input cel new 2 3 2 3 9 2" xfId="14183" xr:uid="{00000000-0005-0000-0000-000051000000}"/>
    <cellStyle name="Input cel new 2 3 2 4" xfId="761" xr:uid="{00000000-0005-0000-0000-000051000000}"/>
    <cellStyle name="Input cel new 2 3 2 4 2" xfId="1987" xr:uid="{00000000-0005-0000-0000-000051000000}"/>
    <cellStyle name="Input cel new 2 3 2 4 2 2" xfId="3226" xr:uid="{00000000-0005-0000-0000-000051000000}"/>
    <cellStyle name="Input cel new 2 3 2 4 2 2 2" xfId="8796" xr:uid="{00000000-0005-0000-0000-000051000000}"/>
    <cellStyle name="Input cel new 2 3 2 4 2 2 2 2" xfId="19341" xr:uid="{00000000-0005-0000-0000-000051000000}"/>
    <cellStyle name="Input cel new 2 3 2 4 2 2 3" xfId="13215" xr:uid="{00000000-0005-0000-0000-000051000000}"/>
    <cellStyle name="Input cel new 2 3 2 4 2 3" xfId="4638" xr:uid="{00000000-0005-0000-0000-000051000000}"/>
    <cellStyle name="Input cel new 2 3 2 4 2 3 2" xfId="10134" xr:uid="{00000000-0005-0000-0000-000051000000}"/>
    <cellStyle name="Input cel new 2 3 2 4 2 3 2 2" xfId="20689" xr:uid="{00000000-0005-0000-0000-000051000000}"/>
    <cellStyle name="Input cel new 2 3 2 4 2 3 3" xfId="13346" xr:uid="{00000000-0005-0000-0000-000051000000}"/>
    <cellStyle name="Input cel new 2 3 2 4 2 4" xfId="7561" xr:uid="{00000000-0005-0000-0000-000051000000}"/>
    <cellStyle name="Input cel new 2 3 2 4 2 4 2" xfId="18106" xr:uid="{00000000-0005-0000-0000-000051000000}"/>
    <cellStyle name="Input cel new 2 3 2 4 2 5" xfId="6018" xr:uid="{00000000-0005-0000-0000-000051000000}"/>
    <cellStyle name="Input cel new 2 3 2 4 2 5 2" xfId="16540" xr:uid="{00000000-0005-0000-0000-000051000000}"/>
    <cellStyle name="Input cel new 2 3 2 4 2 6" xfId="12414" xr:uid="{00000000-0005-0000-0000-000051000000}"/>
    <cellStyle name="Input cel new 2 3 2 4 3" xfId="1669" xr:uid="{00000000-0005-0000-0000-000051000000}"/>
    <cellStyle name="Input cel new 2 3 2 4 3 2" xfId="2909" xr:uid="{00000000-0005-0000-0000-000051000000}"/>
    <cellStyle name="Input cel new 2 3 2 4 3 2 2" xfId="8479" xr:uid="{00000000-0005-0000-0000-000051000000}"/>
    <cellStyle name="Input cel new 2 3 2 4 3 2 2 2" xfId="19024" xr:uid="{00000000-0005-0000-0000-000051000000}"/>
    <cellStyle name="Input cel new 2 3 2 4 3 2 3" xfId="14660" xr:uid="{00000000-0005-0000-0000-000051000000}"/>
    <cellStyle name="Input cel new 2 3 2 4 3 3" xfId="4322" xr:uid="{00000000-0005-0000-0000-000051000000}"/>
    <cellStyle name="Input cel new 2 3 2 4 3 3 2" xfId="9837" xr:uid="{00000000-0005-0000-0000-000051000000}"/>
    <cellStyle name="Input cel new 2 3 2 4 3 3 2 2" xfId="20393" xr:uid="{00000000-0005-0000-0000-000051000000}"/>
    <cellStyle name="Input cel new 2 3 2 4 3 3 3" xfId="13204" xr:uid="{00000000-0005-0000-0000-000051000000}"/>
    <cellStyle name="Input cel new 2 3 2 4 3 4" xfId="7277" xr:uid="{00000000-0005-0000-0000-000051000000}"/>
    <cellStyle name="Input cel new 2 3 2 4 3 4 2" xfId="17822" xr:uid="{00000000-0005-0000-0000-000051000000}"/>
    <cellStyle name="Input cel new 2 3 2 4 3 5" xfId="5721" xr:uid="{00000000-0005-0000-0000-000051000000}"/>
    <cellStyle name="Input cel new 2 3 2 4 3 5 2" xfId="16244" xr:uid="{00000000-0005-0000-0000-000051000000}"/>
    <cellStyle name="Input cel new 2 3 2 4 3 6" xfId="15845" xr:uid="{00000000-0005-0000-0000-000051000000}"/>
    <cellStyle name="Input cel new 2 3 2 4 4" xfId="1061" xr:uid="{00000000-0005-0000-0000-000051000000}"/>
    <cellStyle name="Input cel new 2 3 2 4 4 2" xfId="6718" xr:uid="{00000000-0005-0000-0000-000051000000}"/>
    <cellStyle name="Input cel new 2 3 2 4 4 2 2" xfId="17263" xr:uid="{00000000-0005-0000-0000-000051000000}"/>
    <cellStyle name="Input cel new 2 3 2 4 4 3" xfId="12513" xr:uid="{00000000-0005-0000-0000-000051000000}"/>
    <cellStyle name="Input cel new 2 3 2 4 5" xfId="2304" xr:uid="{00000000-0005-0000-0000-000051000000}"/>
    <cellStyle name="Input cel new 2 3 2 4 5 2" xfId="7874" xr:uid="{00000000-0005-0000-0000-000051000000}"/>
    <cellStyle name="Input cel new 2 3 2 4 5 2 2" xfId="18419" xr:uid="{00000000-0005-0000-0000-000051000000}"/>
    <cellStyle name="Input cel new 2 3 2 4 5 3" xfId="15068" xr:uid="{00000000-0005-0000-0000-000051000000}"/>
    <cellStyle name="Input cel new 2 3 2 4 6" xfId="3729" xr:uid="{00000000-0005-0000-0000-000051000000}"/>
    <cellStyle name="Input cel new 2 3 2 4 6 2" xfId="9285" xr:uid="{00000000-0005-0000-0000-000051000000}"/>
    <cellStyle name="Input cel new 2 3 2 4 6 2 2" xfId="19834" xr:uid="{00000000-0005-0000-0000-000051000000}"/>
    <cellStyle name="Input cel new 2 3 2 4 6 3" xfId="12581" xr:uid="{00000000-0005-0000-0000-000051000000}"/>
    <cellStyle name="Input cel new 2 3 2 4 7" xfId="6425" xr:uid="{00000000-0005-0000-0000-000051000000}"/>
    <cellStyle name="Input cel new 2 3 2 4 7 2" xfId="15133" xr:uid="{00000000-0005-0000-0000-000051000000}"/>
    <cellStyle name="Input cel new 2 3 2 4 7 2 2" xfId="16970" xr:uid="{00000000-0005-0000-0000-000051000000}"/>
    <cellStyle name="Input cel new 2 3 2 4 7 3" xfId="11794" xr:uid="{00000000-0005-0000-0000-000051000000}"/>
    <cellStyle name="Input cel new 2 3 2 4 8" xfId="5169" xr:uid="{00000000-0005-0000-0000-000051000000}"/>
    <cellStyle name="Input cel new 2 3 2 4 8 2" xfId="14681" xr:uid="{00000000-0005-0000-0000-000051000000}"/>
    <cellStyle name="Input cel new 2 3 2 4 9" xfId="14541" xr:uid="{00000000-0005-0000-0000-000051000000}"/>
    <cellStyle name="Input cel new 2 3 2 5" xfId="823" xr:uid="{00000000-0005-0000-0000-000051000000}"/>
    <cellStyle name="Input cel new 2 3 2 5 2" xfId="2049" xr:uid="{00000000-0005-0000-0000-000051000000}"/>
    <cellStyle name="Input cel new 2 3 2 5 2 2" xfId="3288" xr:uid="{00000000-0005-0000-0000-000051000000}"/>
    <cellStyle name="Input cel new 2 3 2 5 2 2 2" xfId="8858" xr:uid="{00000000-0005-0000-0000-000051000000}"/>
    <cellStyle name="Input cel new 2 3 2 5 2 2 2 2" xfId="19403" xr:uid="{00000000-0005-0000-0000-000051000000}"/>
    <cellStyle name="Input cel new 2 3 2 5 2 2 3" xfId="13656" xr:uid="{00000000-0005-0000-0000-000051000000}"/>
    <cellStyle name="Input cel new 2 3 2 5 2 3" xfId="4700" xr:uid="{00000000-0005-0000-0000-000051000000}"/>
    <cellStyle name="Input cel new 2 3 2 5 2 3 2" xfId="10193" xr:uid="{00000000-0005-0000-0000-000051000000}"/>
    <cellStyle name="Input cel new 2 3 2 5 2 3 2 2" xfId="20748" xr:uid="{00000000-0005-0000-0000-000051000000}"/>
    <cellStyle name="Input cel new 2 3 2 5 2 3 3" xfId="12648" xr:uid="{00000000-0005-0000-0000-000051000000}"/>
    <cellStyle name="Input cel new 2 3 2 5 2 4" xfId="7620" xr:uid="{00000000-0005-0000-0000-000051000000}"/>
    <cellStyle name="Input cel new 2 3 2 5 2 4 2" xfId="18165" xr:uid="{00000000-0005-0000-0000-000051000000}"/>
    <cellStyle name="Input cel new 2 3 2 5 2 5" xfId="6077" xr:uid="{00000000-0005-0000-0000-000051000000}"/>
    <cellStyle name="Input cel new 2 3 2 5 2 5 2" xfId="16599" xr:uid="{00000000-0005-0000-0000-000051000000}"/>
    <cellStyle name="Input cel new 2 3 2 5 2 6" xfId="16039" xr:uid="{00000000-0005-0000-0000-000051000000}"/>
    <cellStyle name="Input cel new 2 3 2 5 3" xfId="1727" xr:uid="{00000000-0005-0000-0000-000051000000}"/>
    <cellStyle name="Input cel new 2 3 2 5 3 2" xfId="2966" xr:uid="{00000000-0005-0000-0000-000051000000}"/>
    <cellStyle name="Input cel new 2 3 2 5 3 2 2" xfId="8536" xr:uid="{00000000-0005-0000-0000-000051000000}"/>
    <cellStyle name="Input cel new 2 3 2 5 3 2 2 2" xfId="19081" xr:uid="{00000000-0005-0000-0000-000051000000}"/>
    <cellStyle name="Input cel new 2 3 2 5 3 2 3" xfId="13685" xr:uid="{00000000-0005-0000-0000-000051000000}"/>
    <cellStyle name="Input cel new 2 3 2 5 3 3" xfId="4378" xr:uid="{00000000-0005-0000-0000-000051000000}"/>
    <cellStyle name="Input cel new 2 3 2 5 3 3 2" xfId="9890" xr:uid="{00000000-0005-0000-0000-000051000000}"/>
    <cellStyle name="Input cel new 2 3 2 5 3 3 2 2" xfId="20446" xr:uid="{00000000-0005-0000-0000-000051000000}"/>
    <cellStyle name="Input cel new 2 3 2 5 3 3 3" xfId="16195" xr:uid="{00000000-0005-0000-0000-000051000000}"/>
    <cellStyle name="Input cel new 2 3 2 5 3 4" xfId="7331" xr:uid="{00000000-0005-0000-0000-000051000000}"/>
    <cellStyle name="Input cel new 2 3 2 5 3 4 2" xfId="17876" xr:uid="{00000000-0005-0000-0000-000051000000}"/>
    <cellStyle name="Input cel new 2 3 2 5 3 5" xfId="5774" xr:uid="{00000000-0005-0000-0000-000051000000}"/>
    <cellStyle name="Input cel new 2 3 2 5 3 5 2" xfId="16297" xr:uid="{00000000-0005-0000-0000-000051000000}"/>
    <cellStyle name="Input cel new 2 3 2 5 3 6" xfId="13197" xr:uid="{00000000-0005-0000-0000-000051000000}"/>
    <cellStyle name="Input cel new 2 3 2 5 4" xfId="1123" xr:uid="{00000000-0005-0000-0000-000051000000}"/>
    <cellStyle name="Input cel new 2 3 2 5 4 2" xfId="6780" xr:uid="{00000000-0005-0000-0000-000051000000}"/>
    <cellStyle name="Input cel new 2 3 2 5 4 2 2" xfId="17325" xr:uid="{00000000-0005-0000-0000-000051000000}"/>
    <cellStyle name="Input cel new 2 3 2 5 4 3" xfId="14236" xr:uid="{00000000-0005-0000-0000-000051000000}"/>
    <cellStyle name="Input cel new 2 3 2 5 5" xfId="2366" xr:uid="{00000000-0005-0000-0000-000051000000}"/>
    <cellStyle name="Input cel new 2 3 2 5 5 2" xfId="7936" xr:uid="{00000000-0005-0000-0000-000051000000}"/>
    <cellStyle name="Input cel new 2 3 2 5 5 2 2" xfId="18481" xr:uid="{00000000-0005-0000-0000-000051000000}"/>
    <cellStyle name="Input cel new 2 3 2 5 5 3" xfId="14965" xr:uid="{00000000-0005-0000-0000-000051000000}"/>
    <cellStyle name="Input cel new 2 3 2 5 6" xfId="3791" xr:uid="{00000000-0005-0000-0000-000051000000}"/>
    <cellStyle name="Input cel new 2 3 2 5 6 2" xfId="9344" xr:uid="{00000000-0005-0000-0000-000051000000}"/>
    <cellStyle name="Input cel new 2 3 2 5 6 2 2" xfId="19896" xr:uid="{00000000-0005-0000-0000-000051000000}"/>
    <cellStyle name="Input cel new 2 3 2 5 6 3" xfId="15004" xr:uid="{00000000-0005-0000-0000-000051000000}"/>
    <cellStyle name="Input cel new 2 3 2 5 7" xfId="6484" xr:uid="{00000000-0005-0000-0000-000051000000}"/>
    <cellStyle name="Input cel new 2 3 2 5 7 2" xfId="15192" xr:uid="{00000000-0005-0000-0000-000051000000}"/>
    <cellStyle name="Input cel new 2 3 2 5 7 2 2" xfId="17029" xr:uid="{00000000-0005-0000-0000-000051000000}"/>
    <cellStyle name="Input cel new 2 3 2 5 7 3" xfId="16160" xr:uid="{00000000-0005-0000-0000-000051000000}"/>
    <cellStyle name="Input cel new 2 3 2 5 8" xfId="5228" xr:uid="{00000000-0005-0000-0000-000051000000}"/>
    <cellStyle name="Input cel new 2 3 2 5 8 2" xfId="12853" xr:uid="{00000000-0005-0000-0000-000051000000}"/>
    <cellStyle name="Input cel new 2 3 2 5 9" xfId="15236" xr:uid="{00000000-0005-0000-0000-000051000000}"/>
    <cellStyle name="Input cel new 2 3 2 6" xfId="628" xr:uid="{00000000-0005-0000-0000-000051000000}"/>
    <cellStyle name="Input cel new 2 3 2 6 2" xfId="1551" xr:uid="{00000000-0005-0000-0000-000051000000}"/>
    <cellStyle name="Input cel new 2 3 2 6 2 2" xfId="7161" xr:uid="{00000000-0005-0000-0000-000051000000}"/>
    <cellStyle name="Input cel new 2 3 2 6 2 2 2" xfId="17706" xr:uid="{00000000-0005-0000-0000-000051000000}"/>
    <cellStyle name="Input cel new 2 3 2 6 2 3" xfId="13437" xr:uid="{00000000-0005-0000-0000-000051000000}"/>
    <cellStyle name="Input cel new 2 3 2 6 3" xfId="2791" xr:uid="{00000000-0005-0000-0000-000051000000}"/>
    <cellStyle name="Input cel new 2 3 2 6 3 2" xfId="8361" xr:uid="{00000000-0005-0000-0000-000051000000}"/>
    <cellStyle name="Input cel new 2 3 2 6 3 2 2" xfId="18906" xr:uid="{00000000-0005-0000-0000-000051000000}"/>
    <cellStyle name="Input cel new 2 3 2 6 3 3" xfId="15798" xr:uid="{00000000-0005-0000-0000-000051000000}"/>
    <cellStyle name="Input cel new 2 3 2 6 4" xfId="4205" xr:uid="{00000000-0005-0000-0000-000051000000}"/>
    <cellStyle name="Input cel new 2 3 2 6 4 2" xfId="9726" xr:uid="{00000000-0005-0000-0000-000051000000}"/>
    <cellStyle name="Input cel new 2 3 2 6 4 2 2" xfId="20280" xr:uid="{00000000-0005-0000-0000-000051000000}"/>
    <cellStyle name="Input cel new 2 3 2 6 4 3" xfId="13658" xr:uid="{00000000-0005-0000-0000-000051000000}"/>
    <cellStyle name="Input cel new 2 3 2 6 5" xfId="6324" xr:uid="{00000000-0005-0000-0000-000051000000}"/>
    <cellStyle name="Input cel new 2 3 2 6 5 2" xfId="16869" xr:uid="{00000000-0005-0000-0000-000051000000}"/>
    <cellStyle name="Input cel new 2 3 2 6 6" xfId="5610" xr:uid="{00000000-0005-0000-0000-000051000000}"/>
    <cellStyle name="Input cel new 2 3 2 6 6 2" xfId="11532" xr:uid="{00000000-0005-0000-0000-000051000000}"/>
    <cellStyle name="Input cel new 2 3 2 6 7" xfId="15881" xr:uid="{00000000-0005-0000-0000-000051000000}"/>
    <cellStyle name="Input cel new 2 3 2 7" xfId="1192" xr:uid="{00000000-0005-0000-0000-000051000000}"/>
    <cellStyle name="Input cel new 2 3 2 7 2" xfId="2435" xr:uid="{00000000-0005-0000-0000-000051000000}"/>
    <cellStyle name="Input cel new 2 3 2 7 2 2" xfId="8005" xr:uid="{00000000-0005-0000-0000-000051000000}"/>
    <cellStyle name="Input cel new 2 3 2 7 2 2 2" xfId="18550" xr:uid="{00000000-0005-0000-0000-000051000000}"/>
    <cellStyle name="Input cel new 2 3 2 7 2 3" xfId="15556" xr:uid="{00000000-0005-0000-0000-000051000000}"/>
    <cellStyle name="Input cel new 2 3 2 7 3" xfId="3860" xr:uid="{00000000-0005-0000-0000-000051000000}"/>
    <cellStyle name="Input cel new 2 3 2 7 3 2" xfId="9410" xr:uid="{00000000-0005-0000-0000-000051000000}"/>
    <cellStyle name="Input cel new 2 3 2 7 3 2 2" xfId="19963" xr:uid="{00000000-0005-0000-0000-000051000000}"/>
    <cellStyle name="Input cel new 2 3 2 7 3 3" xfId="11908" xr:uid="{00000000-0005-0000-0000-000051000000}"/>
    <cellStyle name="Input cel new 2 3 2 7 4" xfId="6847" xr:uid="{00000000-0005-0000-0000-000051000000}"/>
    <cellStyle name="Input cel new 2 3 2 7 4 2" xfId="17392" xr:uid="{00000000-0005-0000-0000-000051000000}"/>
    <cellStyle name="Input cel new 2 3 2 7 5" xfId="5294" xr:uid="{00000000-0005-0000-0000-000051000000}"/>
    <cellStyle name="Input cel new 2 3 2 7 5 2" xfId="15851" xr:uid="{00000000-0005-0000-0000-000051000000}"/>
    <cellStyle name="Input cel new 2 3 2 7 6" xfId="10296" xr:uid="{00000000-0005-0000-0000-000051000000}"/>
    <cellStyle name="Input cel new 2 3 2 8" xfId="926" xr:uid="{00000000-0005-0000-0000-000051000000}"/>
    <cellStyle name="Input cel new 2 3 2 8 2" xfId="3393" xr:uid="{00000000-0005-0000-0000-000051000000}"/>
    <cellStyle name="Input cel new 2 3 2 8 2 2" xfId="8961" xr:uid="{00000000-0005-0000-0000-000051000000}"/>
    <cellStyle name="Input cel new 2 3 2 8 2 2 2" xfId="19505" xr:uid="{00000000-0005-0000-0000-000051000000}"/>
    <cellStyle name="Input cel new 2 3 2 8 2 3" xfId="10433" xr:uid="{00000000-0005-0000-0000-000051000000}"/>
    <cellStyle name="Input cel new 2 3 2 8 3" xfId="6586" xr:uid="{00000000-0005-0000-0000-000051000000}"/>
    <cellStyle name="Input cel new 2 3 2 8 3 2" xfId="17131" xr:uid="{00000000-0005-0000-0000-000051000000}"/>
    <cellStyle name="Input cel new 2 3 2 8 4" xfId="4826" xr:uid="{00000000-0005-0000-0000-000051000000}"/>
    <cellStyle name="Input cel new 2 3 2 8 4 2" xfId="14680" xr:uid="{00000000-0005-0000-0000-000051000000}"/>
    <cellStyle name="Input cel new 2 3 2 8 5" xfId="11075" xr:uid="{00000000-0005-0000-0000-000051000000}"/>
    <cellStyle name="Input cel new 2 3 2 9" xfId="2169" xr:uid="{00000000-0005-0000-0000-000051000000}"/>
    <cellStyle name="Input cel new 2 3 2 9 2" xfId="7739" xr:uid="{00000000-0005-0000-0000-000051000000}"/>
    <cellStyle name="Input cel new 2 3 2 9 2 2" xfId="18284" xr:uid="{00000000-0005-0000-0000-000051000000}"/>
    <cellStyle name="Input cel new 2 3 2 9 3" xfId="13431" xr:uid="{00000000-0005-0000-0000-000051000000}"/>
    <cellStyle name="Input cel new 2 3 3" xfId="387" xr:uid="{00000000-0005-0000-0000-000051000000}"/>
    <cellStyle name="Input cel new 2 3 3 10" xfId="2151" xr:uid="{00000000-0005-0000-0000-000051000000}"/>
    <cellStyle name="Input cel new 2 3 3 10 2" xfId="7721" xr:uid="{00000000-0005-0000-0000-000051000000}"/>
    <cellStyle name="Input cel new 2 3 3 10 2 2" xfId="18266" xr:uid="{00000000-0005-0000-0000-000051000000}"/>
    <cellStyle name="Input cel new 2 3 3 10 3" xfId="12574" xr:uid="{00000000-0005-0000-0000-000051000000}"/>
    <cellStyle name="Input cel new 2 3 3 11" xfId="479" xr:uid="{00000000-0005-0000-0000-000051000000}"/>
    <cellStyle name="Input cel new 2 3 3 11 2" xfId="6217" xr:uid="{00000000-0005-0000-0000-000051000000}"/>
    <cellStyle name="Input cel new 2 3 3 11 2 2" xfId="16763" xr:uid="{00000000-0005-0000-0000-000051000000}"/>
    <cellStyle name="Input cel new 2 3 3 11 3" xfId="10644" xr:uid="{00000000-0005-0000-0000-000051000000}"/>
    <cellStyle name="Input cel new 2 3 3 12" xfId="3469" xr:uid="{00000000-0005-0000-0000-000051000000}"/>
    <cellStyle name="Input cel new 2 3 3 12 2" xfId="9033" xr:uid="{00000000-0005-0000-0000-000051000000}"/>
    <cellStyle name="Input cel new 2 3 3 12 2 2" xfId="19579" xr:uid="{00000000-0005-0000-0000-000051000000}"/>
    <cellStyle name="Input cel new 2 3 3 13" xfId="4915" xr:uid="{00000000-0005-0000-0000-000051000000}"/>
    <cellStyle name="Input cel new 2 3 3 13 2" xfId="11917" xr:uid="{00000000-0005-0000-0000-000051000000}"/>
    <cellStyle name="Input cel new 2 3 3 14" xfId="15387" xr:uid="{00000000-0005-0000-0000-000051000000}"/>
    <cellStyle name="Input cel new 2 3 3 2" xfId="534" xr:uid="{00000000-0005-0000-0000-000051000000}"/>
    <cellStyle name="Input cel new 2 3 3 2 2" xfId="680" xr:uid="{00000000-0005-0000-0000-000051000000}"/>
    <cellStyle name="Input cel new 2 3 3 2 2 2" xfId="1906" xr:uid="{00000000-0005-0000-0000-000051000000}"/>
    <cellStyle name="Input cel new 2 3 3 2 2 2 2" xfId="3145" xr:uid="{00000000-0005-0000-0000-000051000000}"/>
    <cellStyle name="Input cel new 2 3 3 2 2 2 2 2" xfId="8715" xr:uid="{00000000-0005-0000-0000-000051000000}"/>
    <cellStyle name="Input cel new 2 3 3 2 2 2 2 2 2" xfId="19260" xr:uid="{00000000-0005-0000-0000-000051000000}"/>
    <cellStyle name="Input cel new 2 3 3 2 2 2 2 3" xfId="16029" xr:uid="{00000000-0005-0000-0000-000051000000}"/>
    <cellStyle name="Input cel new 2 3 3 2 2 2 3" xfId="4557" xr:uid="{00000000-0005-0000-0000-000051000000}"/>
    <cellStyle name="Input cel new 2 3 3 2 2 2 3 2" xfId="10057" xr:uid="{00000000-0005-0000-0000-000051000000}"/>
    <cellStyle name="Input cel new 2 3 3 2 2 2 3 2 2" xfId="20612" xr:uid="{00000000-0005-0000-0000-000051000000}"/>
    <cellStyle name="Input cel new 2 3 3 2 2 2 3 3" xfId="11725" xr:uid="{00000000-0005-0000-0000-000051000000}"/>
    <cellStyle name="Input cel new 2 3 3 2 2 2 4" xfId="7484" xr:uid="{00000000-0005-0000-0000-000051000000}"/>
    <cellStyle name="Input cel new 2 3 3 2 2 2 4 2" xfId="18029" xr:uid="{00000000-0005-0000-0000-000051000000}"/>
    <cellStyle name="Input cel new 2 3 3 2 2 2 5" xfId="5941" xr:uid="{00000000-0005-0000-0000-000051000000}"/>
    <cellStyle name="Input cel new 2 3 3 2 2 2 5 2" xfId="16463" xr:uid="{00000000-0005-0000-0000-000051000000}"/>
    <cellStyle name="Input cel new 2 3 3 2 2 2 6" xfId="13044" xr:uid="{00000000-0005-0000-0000-000051000000}"/>
    <cellStyle name="Input cel new 2 3 3 2 2 3" xfId="1601" xr:uid="{00000000-0005-0000-0000-000051000000}"/>
    <cellStyle name="Input cel new 2 3 3 2 2 3 2" xfId="7211" xr:uid="{00000000-0005-0000-0000-000051000000}"/>
    <cellStyle name="Input cel new 2 3 3 2 2 3 2 2" xfId="17756" xr:uid="{00000000-0005-0000-0000-000051000000}"/>
    <cellStyle name="Input cel new 2 3 3 2 2 3 3" xfId="13672" xr:uid="{00000000-0005-0000-0000-000051000000}"/>
    <cellStyle name="Input cel new 2 3 3 2 2 4" xfId="2841" xr:uid="{00000000-0005-0000-0000-000051000000}"/>
    <cellStyle name="Input cel new 2 3 3 2 2 4 2" xfId="8411" xr:uid="{00000000-0005-0000-0000-000051000000}"/>
    <cellStyle name="Input cel new 2 3 3 2 2 4 2 2" xfId="18956" xr:uid="{00000000-0005-0000-0000-000051000000}"/>
    <cellStyle name="Input cel new 2 3 3 2 2 4 3" xfId="13353" xr:uid="{00000000-0005-0000-0000-000051000000}"/>
    <cellStyle name="Input cel new 2 3 3 2 2 5" xfId="4255" xr:uid="{00000000-0005-0000-0000-000051000000}"/>
    <cellStyle name="Input cel new 2 3 3 2 2 5 2" xfId="9775" xr:uid="{00000000-0005-0000-0000-000051000000}"/>
    <cellStyle name="Input cel new 2 3 3 2 2 5 2 2" xfId="20329" xr:uid="{00000000-0005-0000-0000-000051000000}"/>
    <cellStyle name="Input cel new 2 3 3 2 2 5 3" xfId="14563" xr:uid="{00000000-0005-0000-0000-000051000000}"/>
    <cellStyle name="Input cel new 2 3 3 2 2 6" xfId="6374" xr:uid="{00000000-0005-0000-0000-000051000000}"/>
    <cellStyle name="Input cel new 2 3 3 2 2 6 2" xfId="16919" xr:uid="{00000000-0005-0000-0000-000051000000}"/>
    <cellStyle name="Input cel new 2 3 3 2 2 7" xfId="5659" xr:uid="{00000000-0005-0000-0000-000051000000}"/>
    <cellStyle name="Input cel new 2 3 3 2 2 7 2" xfId="15627" xr:uid="{00000000-0005-0000-0000-000051000000}"/>
    <cellStyle name="Input cel new 2 3 3 2 2 8" xfId="15580" xr:uid="{00000000-0005-0000-0000-000051000000}"/>
    <cellStyle name="Input cel new 2 3 3 2 3" xfId="1821" xr:uid="{00000000-0005-0000-0000-000051000000}"/>
    <cellStyle name="Input cel new 2 3 3 2 3 2" xfId="3060" xr:uid="{00000000-0005-0000-0000-000051000000}"/>
    <cellStyle name="Input cel new 2 3 3 2 3 2 2" xfId="8630" xr:uid="{00000000-0005-0000-0000-000051000000}"/>
    <cellStyle name="Input cel new 2 3 3 2 3 2 2 2" xfId="19175" xr:uid="{00000000-0005-0000-0000-000051000000}"/>
    <cellStyle name="Input cel new 2 3 3 2 3 2 3" xfId="12695" xr:uid="{00000000-0005-0000-0000-000051000000}"/>
    <cellStyle name="Input cel new 2 3 3 2 3 3" xfId="4472" xr:uid="{00000000-0005-0000-0000-000051000000}"/>
    <cellStyle name="Input cel new 2 3 3 2 3 3 2" xfId="9979" xr:uid="{00000000-0005-0000-0000-000051000000}"/>
    <cellStyle name="Input cel new 2 3 3 2 3 3 2 2" xfId="20535" xr:uid="{00000000-0005-0000-0000-000051000000}"/>
    <cellStyle name="Input cel new 2 3 3 2 3 3 3" xfId="11267" xr:uid="{00000000-0005-0000-0000-000051000000}"/>
    <cellStyle name="Input cel new 2 3 3 2 3 4" xfId="7420" xr:uid="{00000000-0005-0000-0000-000051000000}"/>
    <cellStyle name="Input cel new 2 3 3 2 3 4 2" xfId="17965" xr:uid="{00000000-0005-0000-0000-000051000000}"/>
    <cellStyle name="Input cel new 2 3 3 2 3 5" xfId="5863" xr:uid="{00000000-0005-0000-0000-000051000000}"/>
    <cellStyle name="Input cel new 2 3 3 2 3 5 2" xfId="16386" xr:uid="{00000000-0005-0000-0000-000051000000}"/>
    <cellStyle name="Input cel new 2 3 3 2 3 6" xfId="15084" xr:uid="{00000000-0005-0000-0000-000051000000}"/>
    <cellStyle name="Input cel new 2 3 3 2 4" xfId="1354" xr:uid="{00000000-0005-0000-0000-000051000000}"/>
    <cellStyle name="Input cel new 2 3 3 2 4 2" xfId="2595" xr:uid="{00000000-0005-0000-0000-000051000000}"/>
    <cellStyle name="Input cel new 2 3 3 2 4 2 2" xfId="8165" xr:uid="{00000000-0005-0000-0000-000051000000}"/>
    <cellStyle name="Input cel new 2 3 3 2 4 2 2 2" xfId="18710" xr:uid="{00000000-0005-0000-0000-000051000000}"/>
    <cellStyle name="Input cel new 2 3 3 2 4 2 3" xfId="10586" xr:uid="{00000000-0005-0000-0000-000051000000}"/>
    <cellStyle name="Input cel new 2 3 3 2 4 3" xfId="4015" xr:uid="{00000000-0005-0000-0000-000051000000}"/>
    <cellStyle name="Input cel new 2 3 3 2 4 3 2" xfId="9550" xr:uid="{00000000-0005-0000-0000-000051000000}"/>
    <cellStyle name="Input cel new 2 3 3 2 4 3 2 2" xfId="20103" xr:uid="{00000000-0005-0000-0000-000051000000}"/>
    <cellStyle name="Input cel new 2 3 3 2 4 3 3" xfId="13041" xr:uid="{00000000-0005-0000-0000-000051000000}"/>
    <cellStyle name="Input cel new 2 3 3 2 4 4" xfId="6991" xr:uid="{00000000-0005-0000-0000-000051000000}"/>
    <cellStyle name="Input cel new 2 3 3 2 4 4 2" xfId="17536" xr:uid="{00000000-0005-0000-0000-000051000000}"/>
    <cellStyle name="Input cel new 2 3 3 2 4 5" xfId="5434" xr:uid="{00000000-0005-0000-0000-000051000000}"/>
    <cellStyle name="Input cel new 2 3 3 2 4 5 2" xfId="10442" xr:uid="{00000000-0005-0000-0000-000051000000}"/>
    <cellStyle name="Input cel new 2 3 3 2 4 6" xfId="14022" xr:uid="{00000000-0005-0000-0000-000051000000}"/>
    <cellStyle name="Input cel new 2 3 3 2 5" xfId="980" xr:uid="{00000000-0005-0000-0000-000051000000}"/>
    <cellStyle name="Input cel new 2 3 3 2 5 2" xfId="3648" xr:uid="{00000000-0005-0000-0000-000051000000}"/>
    <cellStyle name="Input cel new 2 3 3 2 5 2 2" xfId="9208" xr:uid="{00000000-0005-0000-0000-000051000000}"/>
    <cellStyle name="Input cel new 2 3 3 2 5 2 2 2" xfId="19756" xr:uid="{00000000-0005-0000-0000-000051000000}"/>
    <cellStyle name="Input cel new 2 3 3 2 5 2 3" xfId="12584" xr:uid="{00000000-0005-0000-0000-000051000000}"/>
    <cellStyle name="Input cel new 2 3 3 2 5 3" xfId="6640" xr:uid="{00000000-0005-0000-0000-000051000000}"/>
    <cellStyle name="Input cel new 2 3 3 2 5 3 2" xfId="17185" xr:uid="{00000000-0005-0000-0000-000051000000}"/>
    <cellStyle name="Input cel new 2 3 3 2 5 4" xfId="5092" xr:uid="{00000000-0005-0000-0000-000051000000}"/>
    <cellStyle name="Input cel new 2 3 3 2 5 4 2" xfId="15288" xr:uid="{00000000-0005-0000-0000-000051000000}"/>
    <cellStyle name="Input cel new 2 3 3 2 5 5" xfId="12751" xr:uid="{00000000-0005-0000-0000-000051000000}"/>
    <cellStyle name="Input cel new 2 3 3 2 6" xfId="2223" xr:uid="{00000000-0005-0000-0000-000051000000}"/>
    <cellStyle name="Input cel new 2 3 3 2 6 2" xfId="7793" xr:uid="{00000000-0005-0000-0000-000051000000}"/>
    <cellStyle name="Input cel new 2 3 3 2 6 2 2" xfId="18338" xr:uid="{00000000-0005-0000-0000-000051000000}"/>
    <cellStyle name="Input cel new 2 3 3 2 6 3" xfId="11775" xr:uid="{00000000-0005-0000-0000-000051000000}"/>
    <cellStyle name="Input cel new 2 3 3 2 7" xfId="3561" xr:uid="{00000000-0005-0000-0000-000051000000}"/>
    <cellStyle name="Input cel new 2 3 3 2 7 2" xfId="9124" xr:uid="{00000000-0005-0000-0000-000051000000}"/>
    <cellStyle name="Input cel new 2 3 3 2 7 2 2" xfId="19670" xr:uid="{00000000-0005-0000-0000-000051000000}"/>
    <cellStyle name="Input cel new 2 3 3 2 7 3" xfId="10523" xr:uid="{00000000-0005-0000-0000-000051000000}"/>
    <cellStyle name="Input cel new 2 3 3 2 8" xfId="5007" xr:uid="{00000000-0005-0000-0000-000051000000}"/>
    <cellStyle name="Input cel new 2 3 3 2 8 2" xfId="12101" xr:uid="{00000000-0005-0000-0000-000051000000}"/>
    <cellStyle name="Input cel new 2 3 3 2 9" xfId="11439" xr:uid="{00000000-0005-0000-0000-000051000000}"/>
    <cellStyle name="Input cel new 2 3 3 3" xfId="729" xr:uid="{00000000-0005-0000-0000-000051000000}"/>
    <cellStyle name="Input cel new 2 3 3 3 10" xfId="15710" xr:uid="{00000000-0005-0000-0000-000051000000}"/>
    <cellStyle name="Input cel new 2 3 3 3 2" xfId="1640" xr:uid="{00000000-0005-0000-0000-000051000000}"/>
    <cellStyle name="Input cel new 2 3 3 3 2 2" xfId="2880" xr:uid="{00000000-0005-0000-0000-000051000000}"/>
    <cellStyle name="Input cel new 2 3 3 3 2 2 2" xfId="8450" xr:uid="{00000000-0005-0000-0000-000051000000}"/>
    <cellStyle name="Input cel new 2 3 3 3 2 2 2 2" xfId="18995" xr:uid="{00000000-0005-0000-0000-000051000000}"/>
    <cellStyle name="Input cel new 2 3 3 3 2 2 3" xfId="13566" xr:uid="{00000000-0005-0000-0000-000051000000}"/>
    <cellStyle name="Input cel new 2 3 3 3 2 3" xfId="4293" xr:uid="{00000000-0005-0000-0000-000051000000}"/>
    <cellStyle name="Input cel new 2 3 3 3 2 3 2" xfId="9810" xr:uid="{00000000-0005-0000-0000-000051000000}"/>
    <cellStyle name="Input cel new 2 3 3 3 2 3 2 2" xfId="20365" xr:uid="{00000000-0005-0000-0000-000051000000}"/>
    <cellStyle name="Input cel new 2 3 3 3 2 3 3" xfId="11347" xr:uid="{00000000-0005-0000-0000-000051000000}"/>
    <cellStyle name="Input cel new 2 3 3 3 2 4" xfId="7248" xr:uid="{00000000-0005-0000-0000-000051000000}"/>
    <cellStyle name="Input cel new 2 3 3 3 2 4 2" xfId="17793" xr:uid="{00000000-0005-0000-0000-000051000000}"/>
    <cellStyle name="Input cel new 2 3 3 3 2 5" xfId="5694" xr:uid="{00000000-0005-0000-0000-000051000000}"/>
    <cellStyle name="Input cel new 2 3 3 3 2 5 2" xfId="16217" xr:uid="{00000000-0005-0000-0000-000051000000}"/>
    <cellStyle name="Input cel new 2 3 3 3 2 6" xfId="13284" xr:uid="{00000000-0005-0000-0000-000051000000}"/>
    <cellStyle name="Input cel new 2 3 3 3 3" xfId="1955" xr:uid="{00000000-0005-0000-0000-000051000000}"/>
    <cellStyle name="Input cel new 2 3 3 3 3 2" xfId="3194" xr:uid="{00000000-0005-0000-0000-000051000000}"/>
    <cellStyle name="Input cel new 2 3 3 3 3 2 2" xfId="8764" xr:uid="{00000000-0005-0000-0000-000051000000}"/>
    <cellStyle name="Input cel new 2 3 3 3 3 2 2 2" xfId="19309" xr:uid="{00000000-0005-0000-0000-000051000000}"/>
    <cellStyle name="Input cel new 2 3 3 3 3 2 3" xfId="12523" xr:uid="{00000000-0005-0000-0000-000051000000}"/>
    <cellStyle name="Input cel new 2 3 3 3 3 3" xfId="4606" xr:uid="{00000000-0005-0000-0000-000051000000}"/>
    <cellStyle name="Input cel new 2 3 3 3 3 3 2" xfId="10104" xr:uid="{00000000-0005-0000-0000-000051000000}"/>
    <cellStyle name="Input cel new 2 3 3 3 3 3 2 2" xfId="20659" xr:uid="{00000000-0005-0000-0000-000051000000}"/>
    <cellStyle name="Input cel new 2 3 3 3 3 3 3" xfId="15791" xr:uid="{00000000-0005-0000-0000-000051000000}"/>
    <cellStyle name="Input cel new 2 3 3 3 3 4" xfId="7531" xr:uid="{00000000-0005-0000-0000-000051000000}"/>
    <cellStyle name="Input cel new 2 3 3 3 3 4 2" xfId="18076" xr:uid="{00000000-0005-0000-0000-000051000000}"/>
    <cellStyle name="Input cel new 2 3 3 3 3 5" xfId="5988" xr:uid="{00000000-0005-0000-0000-000051000000}"/>
    <cellStyle name="Input cel new 2 3 3 3 3 5 2" xfId="16510" xr:uid="{00000000-0005-0000-0000-000051000000}"/>
    <cellStyle name="Input cel new 2 3 3 3 3 6" xfId="12550" xr:uid="{00000000-0005-0000-0000-000051000000}"/>
    <cellStyle name="Input cel new 2 3 3 3 4" xfId="1414" xr:uid="{00000000-0005-0000-0000-000051000000}"/>
    <cellStyle name="Input cel new 2 3 3 3 4 2" xfId="2655" xr:uid="{00000000-0005-0000-0000-000051000000}"/>
    <cellStyle name="Input cel new 2 3 3 3 4 2 2" xfId="8225" xr:uid="{00000000-0005-0000-0000-000051000000}"/>
    <cellStyle name="Input cel new 2 3 3 3 4 2 2 2" xfId="18770" xr:uid="{00000000-0005-0000-0000-000051000000}"/>
    <cellStyle name="Input cel new 2 3 3 3 4 2 3" xfId="11098" xr:uid="{00000000-0005-0000-0000-000051000000}"/>
    <cellStyle name="Input cel new 2 3 3 3 4 3" xfId="4075" xr:uid="{00000000-0005-0000-0000-000051000000}"/>
    <cellStyle name="Input cel new 2 3 3 3 4 3 2" xfId="9608" xr:uid="{00000000-0005-0000-0000-000051000000}"/>
    <cellStyle name="Input cel new 2 3 3 3 4 3 2 2" xfId="20161" xr:uid="{00000000-0005-0000-0000-000051000000}"/>
    <cellStyle name="Input cel new 2 3 3 3 4 3 3" xfId="12030" xr:uid="{00000000-0005-0000-0000-000051000000}"/>
    <cellStyle name="Input cel new 2 3 3 3 4 4" xfId="7049" xr:uid="{00000000-0005-0000-0000-000051000000}"/>
    <cellStyle name="Input cel new 2 3 3 3 4 4 2" xfId="17594" xr:uid="{00000000-0005-0000-0000-000051000000}"/>
    <cellStyle name="Input cel new 2 3 3 3 4 5" xfId="5492" xr:uid="{00000000-0005-0000-0000-000051000000}"/>
    <cellStyle name="Input cel new 2 3 3 3 4 5 2" xfId="12827" xr:uid="{00000000-0005-0000-0000-000051000000}"/>
    <cellStyle name="Input cel new 2 3 3 3 4 6" xfId="11336" xr:uid="{00000000-0005-0000-0000-000051000000}"/>
    <cellStyle name="Input cel new 2 3 3 3 5" xfId="1029" xr:uid="{00000000-0005-0000-0000-000051000000}"/>
    <cellStyle name="Input cel new 2 3 3 3 5 2" xfId="6688" xr:uid="{00000000-0005-0000-0000-000051000000}"/>
    <cellStyle name="Input cel new 2 3 3 3 5 2 2" xfId="17233" xr:uid="{00000000-0005-0000-0000-000051000000}"/>
    <cellStyle name="Input cel new 2 3 3 3 5 3" xfId="15670" xr:uid="{00000000-0005-0000-0000-000051000000}"/>
    <cellStyle name="Input cel new 2 3 3 3 6" xfId="2272" xr:uid="{00000000-0005-0000-0000-000051000000}"/>
    <cellStyle name="Input cel new 2 3 3 3 6 2" xfId="7842" xr:uid="{00000000-0005-0000-0000-000051000000}"/>
    <cellStyle name="Input cel new 2 3 3 3 6 2 2" xfId="18387" xr:uid="{00000000-0005-0000-0000-000051000000}"/>
    <cellStyle name="Input cel new 2 3 3 3 6 3" xfId="12237" xr:uid="{00000000-0005-0000-0000-000051000000}"/>
    <cellStyle name="Input cel new 2 3 3 3 7" xfId="3697" xr:uid="{00000000-0005-0000-0000-000051000000}"/>
    <cellStyle name="Input cel new 2 3 3 3 7 2" xfId="9255" xr:uid="{00000000-0005-0000-0000-000051000000}"/>
    <cellStyle name="Input cel new 2 3 3 3 7 2 2" xfId="19804" xr:uid="{00000000-0005-0000-0000-000051000000}"/>
    <cellStyle name="Input cel new 2 3 3 3 7 3" xfId="14303" xr:uid="{00000000-0005-0000-0000-000051000000}"/>
    <cellStyle name="Input cel new 2 3 3 3 8" xfId="6408" xr:uid="{00000000-0005-0000-0000-000051000000}"/>
    <cellStyle name="Input cel new 2 3 3 3 8 2" xfId="15116" xr:uid="{00000000-0005-0000-0000-000051000000}"/>
    <cellStyle name="Input cel new 2 3 3 3 8 2 2" xfId="16953" xr:uid="{00000000-0005-0000-0000-000051000000}"/>
    <cellStyle name="Input cel new 2 3 3 3 8 3" xfId="11663" xr:uid="{00000000-0005-0000-0000-000051000000}"/>
    <cellStyle name="Input cel new 2 3 3 3 9" xfId="5139" xr:uid="{00000000-0005-0000-0000-000051000000}"/>
    <cellStyle name="Input cel new 2 3 3 3 9 2" xfId="13587" xr:uid="{00000000-0005-0000-0000-000051000000}"/>
    <cellStyle name="Input cel new 2 3 3 4" xfId="793" xr:uid="{00000000-0005-0000-0000-000051000000}"/>
    <cellStyle name="Input cel new 2 3 3 4 2" xfId="2019" xr:uid="{00000000-0005-0000-0000-000051000000}"/>
    <cellStyle name="Input cel new 2 3 3 4 2 2" xfId="3258" xr:uid="{00000000-0005-0000-0000-000051000000}"/>
    <cellStyle name="Input cel new 2 3 3 4 2 2 2" xfId="8828" xr:uid="{00000000-0005-0000-0000-000051000000}"/>
    <cellStyle name="Input cel new 2 3 3 4 2 2 2 2" xfId="19373" xr:uid="{00000000-0005-0000-0000-000051000000}"/>
    <cellStyle name="Input cel new 2 3 3 4 2 2 3" xfId="11720" xr:uid="{00000000-0005-0000-0000-000051000000}"/>
    <cellStyle name="Input cel new 2 3 3 4 2 3" xfId="4670" xr:uid="{00000000-0005-0000-0000-000051000000}"/>
    <cellStyle name="Input cel new 2 3 3 4 2 3 2" xfId="10164" xr:uid="{00000000-0005-0000-0000-000051000000}"/>
    <cellStyle name="Input cel new 2 3 3 4 2 3 2 2" xfId="20719" xr:uid="{00000000-0005-0000-0000-000051000000}"/>
    <cellStyle name="Input cel new 2 3 3 4 2 3 3" xfId="12495" xr:uid="{00000000-0005-0000-0000-000051000000}"/>
    <cellStyle name="Input cel new 2 3 3 4 2 4" xfId="7591" xr:uid="{00000000-0005-0000-0000-000051000000}"/>
    <cellStyle name="Input cel new 2 3 3 4 2 4 2" xfId="18136" xr:uid="{00000000-0005-0000-0000-000051000000}"/>
    <cellStyle name="Input cel new 2 3 3 4 2 5" xfId="6048" xr:uid="{00000000-0005-0000-0000-000051000000}"/>
    <cellStyle name="Input cel new 2 3 3 4 2 5 2" xfId="16570" xr:uid="{00000000-0005-0000-0000-000051000000}"/>
    <cellStyle name="Input cel new 2 3 3 4 2 6" xfId="14667" xr:uid="{00000000-0005-0000-0000-000051000000}"/>
    <cellStyle name="Input cel new 2 3 3 4 3" xfId="1701" xr:uid="{00000000-0005-0000-0000-000051000000}"/>
    <cellStyle name="Input cel new 2 3 3 4 3 2" xfId="2941" xr:uid="{00000000-0005-0000-0000-000051000000}"/>
    <cellStyle name="Input cel new 2 3 3 4 3 2 2" xfId="8511" xr:uid="{00000000-0005-0000-0000-000051000000}"/>
    <cellStyle name="Input cel new 2 3 3 4 3 2 2 2" xfId="19056" xr:uid="{00000000-0005-0000-0000-000051000000}"/>
    <cellStyle name="Input cel new 2 3 3 4 3 2 3" xfId="15366" xr:uid="{00000000-0005-0000-0000-000051000000}"/>
    <cellStyle name="Input cel new 2 3 3 4 3 3" xfId="4354" xr:uid="{00000000-0005-0000-0000-000051000000}"/>
    <cellStyle name="Input cel new 2 3 3 4 3 3 2" xfId="9867" xr:uid="{00000000-0005-0000-0000-000051000000}"/>
    <cellStyle name="Input cel new 2 3 3 4 3 3 2 2" xfId="20423" xr:uid="{00000000-0005-0000-0000-000051000000}"/>
    <cellStyle name="Input cel new 2 3 3 4 3 3 3" xfId="11661" xr:uid="{00000000-0005-0000-0000-000051000000}"/>
    <cellStyle name="Input cel new 2 3 3 4 3 4" xfId="7307" xr:uid="{00000000-0005-0000-0000-000051000000}"/>
    <cellStyle name="Input cel new 2 3 3 4 3 4 2" xfId="17852" xr:uid="{00000000-0005-0000-0000-000051000000}"/>
    <cellStyle name="Input cel new 2 3 3 4 3 5" xfId="5751" xr:uid="{00000000-0005-0000-0000-000051000000}"/>
    <cellStyle name="Input cel new 2 3 3 4 3 5 2" xfId="16274" xr:uid="{00000000-0005-0000-0000-000051000000}"/>
    <cellStyle name="Input cel new 2 3 3 4 3 6" xfId="12694" xr:uid="{00000000-0005-0000-0000-000051000000}"/>
    <cellStyle name="Input cel new 2 3 3 4 4" xfId="1093" xr:uid="{00000000-0005-0000-0000-000051000000}"/>
    <cellStyle name="Input cel new 2 3 3 4 4 2" xfId="6750" xr:uid="{00000000-0005-0000-0000-000051000000}"/>
    <cellStyle name="Input cel new 2 3 3 4 4 2 2" xfId="17295" xr:uid="{00000000-0005-0000-0000-000051000000}"/>
    <cellStyle name="Input cel new 2 3 3 4 4 3" xfId="13205" xr:uid="{00000000-0005-0000-0000-000051000000}"/>
    <cellStyle name="Input cel new 2 3 3 4 5" xfId="2336" xr:uid="{00000000-0005-0000-0000-000051000000}"/>
    <cellStyle name="Input cel new 2 3 3 4 5 2" xfId="7906" xr:uid="{00000000-0005-0000-0000-000051000000}"/>
    <cellStyle name="Input cel new 2 3 3 4 5 2 2" xfId="18451" xr:uid="{00000000-0005-0000-0000-000051000000}"/>
    <cellStyle name="Input cel new 2 3 3 4 5 3" xfId="13523" xr:uid="{00000000-0005-0000-0000-000051000000}"/>
    <cellStyle name="Input cel new 2 3 3 4 6" xfId="3761" xr:uid="{00000000-0005-0000-0000-000051000000}"/>
    <cellStyle name="Input cel new 2 3 3 4 6 2" xfId="9315" xr:uid="{00000000-0005-0000-0000-000051000000}"/>
    <cellStyle name="Input cel new 2 3 3 4 6 2 2" xfId="19866" xr:uid="{00000000-0005-0000-0000-000051000000}"/>
    <cellStyle name="Input cel new 2 3 3 4 6 3" xfId="15896" xr:uid="{00000000-0005-0000-0000-000051000000}"/>
    <cellStyle name="Input cel new 2 3 3 4 7" xfId="6455" xr:uid="{00000000-0005-0000-0000-000051000000}"/>
    <cellStyle name="Input cel new 2 3 3 4 7 2" xfId="15163" xr:uid="{00000000-0005-0000-0000-000051000000}"/>
    <cellStyle name="Input cel new 2 3 3 4 7 2 2" xfId="17000" xr:uid="{00000000-0005-0000-0000-000051000000}"/>
    <cellStyle name="Input cel new 2 3 3 4 7 3" xfId="11208" xr:uid="{00000000-0005-0000-0000-000051000000}"/>
    <cellStyle name="Input cel new 2 3 3 4 8" xfId="5199" xr:uid="{00000000-0005-0000-0000-000051000000}"/>
    <cellStyle name="Input cel new 2 3 3 4 8 2" xfId="14461" xr:uid="{00000000-0005-0000-0000-000051000000}"/>
    <cellStyle name="Input cel new 2 3 3 4 9" xfId="13625" xr:uid="{00000000-0005-0000-0000-000051000000}"/>
    <cellStyle name="Input cel new 2 3 3 5" xfId="854" xr:uid="{00000000-0005-0000-0000-000051000000}"/>
    <cellStyle name="Input cel new 2 3 3 5 2" xfId="2080" xr:uid="{00000000-0005-0000-0000-000051000000}"/>
    <cellStyle name="Input cel new 2 3 3 5 2 2" xfId="3319" xr:uid="{00000000-0005-0000-0000-000051000000}"/>
    <cellStyle name="Input cel new 2 3 3 5 2 2 2" xfId="8889" xr:uid="{00000000-0005-0000-0000-000051000000}"/>
    <cellStyle name="Input cel new 2 3 3 5 2 2 2 2" xfId="19434" xr:uid="{00000000-0005-0000-0000-000051000000}"/>
    <cellStyle name="Input cel new 2 3 3 5 2 2 3" xfId="15477" xr:uid="{00000000-0005-0000-0000-000051000000}"/>
    <cellStyle name="Input cel new 2 3 3 5 2 3" xfId="4731" xr:uid="{00000000-0005-0000-0000-000051000000}"/>
    <cellStyle name="Input cel new 2 3 3 5 2 3 2" xfId="10223" xr:uid="{00000000-0005-0000-0000-000051000000}"/>
    <cellStyle name="Input cel new 2 3 3 5 2 3 2 2" xfId="20778" xr:uid="{00000000-0005-0000-0000-000051000000}"/>
    <cellStyle name="Input cel new 2 3 3 5 2 3 3" xfId="12876" xr:uid="{00000000-0005-0000-0000-000051000000}"/>
    <cellStyle name="Input cel new 2 3 3 5 2 4" xfId="7650" xr:uid="{00000000-0005-0000-0000-000051000000}"/>
    <cellStyle name="Input cel new 2 3 3 5 2 4 2" xfId="18195" xr:uid="{00000000-0005-0000-0000-000051000000}"/>
    <cellStyle name="Input cel new 2 3 3 5 2 5" xfId="6107" xr:uid="{00000000-0005-0000-0000-000051000000}"/>
    <cellStyle name="Input cel new 2 3 3 5 2 5 2" xfId="16629" xr:uid="{00000000-0005-0000-0000-000051000000}"/>
    <cellStyle name="Input cel new 2 3 3 5 2 6" xfId="11314" xr:uid="{00000000-0005-0000-0000-000051000000}"/>
    <cellStyle name="Input cel new 2 3 3 5 3" xfId="1758" xr:uid="{00000000-0005-0000-0000-000051000000}"/>
    <cellStyle name="Input cel new 2 3 3 5 3 2" xfId="2997" xr:uid="{00000000-0005-0000-0000-000051000000}"/>
    <cellStyle name="Input cel new 2 3 3 5 3 2 2" xfId="8567" xr:uid="{00000000-0005-0000-0000-000051000000}"/>
    <cellStyle name="Input cel new 2 3 3 5 3 2 2 2" xfId="19112" xr:uid="{00000000-0005-0000-0000-000051000000}"/>
    <cellStyle name="Input cel new 2 3 3 5 3 2 3" xfId="15785" xr:uid="{00000000-0005-0000-0000-000051000000}"/>
    <cellStyle name="Input cel new 2 3 3 5 3 3" xfId="4409" xr:uid="{00000000-0005-0000-0000-000051000000}"/>
    <cellStyle name="Input cel new 2 3 3 5 3 3 2" xfId="9920" xr:uid="{00000000-0005-0000-0000-000051000000}"/>
    <cellStyle name="Input cel new 2 3 3 5 3 3 2 2" xfId="20476" xr:uid="{00000000-0005-0000-0000-000051000000}"/>
    <cellStyle name="Input cel new 2 3 3 5 3 3 3" xfId="10264" xr:uid="{00000000-0005-0000-0000-000051000000}"/>
    <cellStyle name="Input cel new 2 3 3 5 3 4" xfId="7361" xr:uid="{00000000-0005-0000-0000-000051000000}"/>
    <cellStyle name="Input cel new 2 3 3 5 3 4 2" xfId="17906" xr:uid="{00000000-0005-0000-0000-000051000000}"/>
    <cellStyle name="Input cel new 2 3 3 5 3 5" xfId="5804" xr:uid="{00000000-0005-0000-0000-000051000000}"/>
    <cellStyle name="Input cel new 2 3 3 5 3 5 2" xfId="16327" xr:uid="{00000000-0005-0000-0000-000051000000}"/>
    <cellStyle name="Input cel new 2 3 3 5 3 6" xfId="12788" xr:uid="{00000000-0005-0000-0000-000051000000}"/>
    <cellStyle name="Input cel new 2 3 3 5 4" xfId="1154" xr:uid="{00000000-0005-0000-0000-000051000000}"/>
    <cellStyle name="Input cel new 2 3 3 5 4 2" xfId="6811" xr:uid="{00000000-0005-0000-0000-000051000000}"/>
    <cellStyle name="Input cel new 2 3 3 5 4 2 2" xfId="17356" xr:uid="{00000000-0005-0000-0000-000051000000}"/>
    <cellStyle name="Input cel new 2 3 3 5 4 3" xfId="10334" xr:uid="{00000000-0005-0000-0000-000051000000}"/>
    <cellStyle name="Input cel new 2 3 3 5 5" xfId="2397" xr:uid="{00000000-0005-0000-0000-000051000000}"/>
    <cellStyle name="Input cel new 2 3 3 5 5 2" xfId="7967" xr:uid="{00000000-0005-0000-0000-000051000000}"/>
    <cellStyle name="Input cel new 2 3 3 5 5 2 2" xfId="18512" xr:uid="{00000000-0005-0000-0000-000051000000}"/>
    <cellStyle name="Input cel new 2 3 3 5 5 3" xfId="14081" xr:uid="{00000000-0005-0000-0000-000051000000}"/>
    <cellStyle name="Input cel new 2 3 3 5 6" xfId="3822" xr:uid="{00000000-0005-0000-0000-000051000000}"/>
    <cellStyle name="Input cel new 2 3 3 5 6 2" xfId="9374" xr:uid="{00000000-0005-0000-0000-000051000000}"/>
    <cellStyle name="Input cel new 2 3 3 5 6 2 2" xfId="19927" xr:uid="{00000000-0005-0000-0000-000051000000}"/>
    <cellStyle name="Input cel new 2 3 3 5 6 3" xfId="11965" xr:uid="{00000000-0005-0000-0000-000051000000}"/>
    <cellStyle name="Input cel new 2 3 3 5 7" xfId="6514" xr:uid="{00000000-0005-0000-0000-000051000000}"/>
    <cellStyle name="Input cel new 2 3 3 5 7 2" xfId="15222" xr:uid="{00000000-0005-0000-0000-000051000000}"/>
    <cellStyle name="Input cel new 2 3 3 5 7 2 2" xfId="17059" xr:uid="{00000000-0005-0000-0000-000051000000}"/>
    <cellStyle name="Input cel new 2 3 3 5 7 3" xfId="13547" xr:uid="{00000000-0005-0000-0000-000051000000}"/>
    <cellStyle name="Input cel new 2 3 3 5 8" xfId="5258" xr:uid="{00000000-0005-0000-0000-000051000000}"/>
    <cellStyle name="Input cel new 2 3 3 5 8 2" xfId="11916" xr:uid="{00000000-0005-0000-0000-000051000000}"/>
    <cellStyle name="Input cel new 2 3 3 5 9" xfId="13365" xr:uid="{00000000-0005-0000-0000-000051000000}"/>
    <cellStyle name="Input cel new 2 3 3 6" xfId="610" xr:uid="{00000000-0005-0000-0000-000051000000}"/>
    <cellStyle name="Input cel new 2 3 3 6 2" xfId="1533" xr:uid="{00000000-0005-0000-0000-000051000000}"/>
    <cellStyle name="Input cel new 2 3 3 6 2 2" xfId="7144" xr:uid="{00000000-0005-0000-0000-000051000000}"/>
    <cellStyle name="Input cel new 2 3 3 6 2 2 2" xfId="17689" xr:uid="{00000000-0005-0000-0000-000051000000}"/>
    <cellStyle name="Input cel new 2 3 3 6 2 3" xfId="14710" xr:uid="{00000000-0005-0000-0000-000051000000}"/>
    <cellStyle name="Input cel new 2 3 3 6 3" xfId="2773" xr:uid="{00000000-0005-0000-0000-000051000000}"/>
    <cellStyle name="Input cel new 2 3 3 6 3 2" xfId="8343" xr:uid="{00000000-0005-0000-0000-000051000000}"/>
    <cellStyle name="Input cel new 2 3 3 6 3 2 2" xfId="18888" xr:uid="{00000000-0005-0000-0000-000051000000}"/>
    <cellStyle name="Input cel new 2 3 3 6 3 3" xfId="11337" xr:uid="{00000000-0005-0000-0000-000051000000}"/>
    <cellStyle name="Input cel new 2 3 3 6 4" xfId="4187" xr:uid="{00000000-0005-0000-0000-000051000000}"/>
    <cellStyle name="Input cel new 2 3 3 6 4 2" xfId="9708" xr:uid="{00000000-0005-0000-0000-000051000000}"/>
    <cellStyle name="Input cel new 2 3 3 6 4 2 2" xfId="20262" xr:uid="{00000000-0005-0000-0000-000051000000}"/>
    <cellStyle name="Input cel new 2 3 3 6 4 3" xfId="14074" xr:uid="{00000000-0005-0000-0000-000051000000}"/>
    <cellStyle name="Input cel new 2 3 3 6 5" xfId="6306" xr:uid="{00000000-0005-0000-0000-000051000000}"/>
    <cellStyle name="Input cel new 2 3 3 6 5 2" xfId="16851" xr:uid="{00000000-0005-0000-0000-000051000000}"/>
    <cellStyle name="Input cel new 2 3 3 6 6" xfId="5592" xr:uid="{00000000-0005-0000-0000-000051000000}"/>
    <cellStyle name="Input cel new 2 3 3 6 6 2" xfId="12472" xr:uid="{00000000-0005-0000-0000-000051000000}"/>
    <cellStyle name="Input cel new 2 3 3 6 7" xfId="10680" xr:uid="{00000000-0005-0000-0000-000051000000}"/>
    <cellStyle name="Input cel new 2 3 3 7" xfId="1220" xr:uid="{00000000-0005-0000-0000-000051000000}"/>
    <cellStyle name="Input cel new 2 3 3 7 2" xfId="2462" xr:uid="{00000000-0005-0000-0000-000051000000}"/>
    <cellStyle name="Input cel new 2 3 3 7 2 2" xfId="8032" xr:uid="{00000000-0005-0000-0000-000051000000}"/>
    <cellStyle name="Input cel new 2 3 3 7 2 2 2" xfId="18577" xr:uid="{00000000-0005-0000-0000-000051000000}"/>
    <cellStyle name="Input cel new 2 3 3 7 2 3" xfId="14459" xr:uid="{00000000-0005-0000-0000-000051000000}"/>
    <cellStyle name="Input cel new 2 3 3 7 3" xfId="3886" xr:uid="{00000000-0005-0000-0000-000051000000}"/>
    <cellStyle name="Input cel new 2 3 3 7 3 2" xfId="9435" xr:uid="{00000000-0005-0000-0000-000051000000}"/>
    <cellStyle name="Input cel new 2 3 3 7 3 2 2" xfId="19988" xr:uid="{00000000-0005-0000-0000-000051000000}"/>
    <cellStyle name="Input cel new 2 3 3 7 3 3" xfId="16083" xr:uid="{00000000-0005-0000-0000-000051000000}"/>
    <cellStyle name="Input cel new 2 3 3 7 4" xfId="6873" xr:uid="{00000000-0005-0000-0000-000051000000}"/>
    <cellStyle name="Input cel new 2 3 3 7 4 2" xfId="17418" xr:uid="{00000000-0005-0000-0000-000051000000}"/>
    <cellStyle name="Input cel new 2 3 3 7 5" xfId="5319" xr:uid="{00000000-0005-0000-0000-000051000000}"/>
    <cellStyle name="Input cel new 2 3 3 7 5 2" xfId="12174" xr:uid="{00000000-0005-0000-0000-000051000000}"/>
    <cellStyle name="Input cel new 2 3 3 7 6" xfId="11618" xr:uid="{00000000-0005-0000-0000-000051000000}"/>
    <cellStyle name="Input cel new 2 3 3 8" xfId="1178" xr:uid="{00000000-0005-0000-0000-000051000000}"/>
    <cellStyle name="Input cel new 2 3 3 8 2" xfId="2421" xr:uid="{00000000-0005-0000-0000-000051000000}"/>
    <cellStyle name="Input cel new 2 3 3 8 2 2" xfId="7991" xr:uid="{00000000-0005-0000-0000-000051000000}"/>
    <cellStyle name="Input cel new 2 3 3 8 2 2 2" xfId="18536" xr:uid="{00000000-0005-0000-0000-000051000000}"/>
    <cellStyle name="Input cel new 2 3 3 8 2 3" xfId="12143" xr:uid="{00000000-0005-0000-0000-000051000000}"/>
    <cellStyle name="Input cel new 2 3 3 8 3" xfId="3846" xr:uid="{00000000-0005-0000-0000-000051000000}"/>
    <cellStyle name="Input cel new 2 3 3 8 3 2" xfId="9397" xr:uid="{00000000-0005-0000-0000-000051000000}"/>
    <cellStyle name="Input cel new 2 3 3 8 3 2 2" xfId="19950" xr:uid="{00000000-0005-0000-0000-000051000000}"/>
    <cellStyle name="Input cel new 2 3 3 8 3 3" xfId="12857" xr:uid="{00000000-0005-0000-0000-000051000000}"/>
    <cellStyle name="Input cel new 2 3 3 8 4" xfId="6834" xr:uid="{00000000-0005-0000-0000-000051000000}"/>
    <cellStyle name="Input cel new 2 3 3 8 4 2" xfId="17379" xr:uid="{00000000-0005-0000-0000-000051000000}"/>
    <cellStyle name="Input cel new 2 3 3 8 5" xfId="5281" xr:uid="{00000000-0005-0000-0000-000051000000}"/>
    <cellStyle name="Input cel new 2 3 3 8 5 2" xfId="16020" xr:uid="{00000000-0005-0000-0000-000051000000}"/>
    <cellStyle name="Input cel new 2 3 3 8 6" xfId="10310" xr:uid="{00000000-0005-0000-0000-000051000000}"/>
    <cellStyle name="Input cel new 2 3 3 9" xfId="908" xr:uid="{00000000-0005-0000-0000-000051000000}"/>
    <cellStyle name="Input cel new 2 3 3 9 2" xfId="3334" xr:uid="{00000000-0005-0000-0000-000051000000}"/>
    <cellStyle name="Input cel new 2 3 3 9 2 2" xfId="8903" xr:uid="{00000000-0005-0000-0000-000051000000}"/>
    <cellStyle name="Input cel new 2 3 3 9 2 2 2" xfId="19448" xr:uid="{00000000-0005-0000-0000-000051000000}"/>
    <cellStyle name="Input cel new 2 3 3 9 2 3" xfId="12718" xr:uid="{00000000-0005-0000-0000-000051000000}"/>
    <cellStyle name="Input cel new 2 3 3 9 3" xfId="6568" xr:uid="{00000000-0005-0000-0000-000051000000}"/>
    <cellStyle name="Input cel new 2 3 3 9 3 2" xfId="17113" xr:uid="{00000000-0005-0000-0000-000051000000}"/>
    <cellStyle name="Input cel new 2 3 3 9 4" xfId="4769" xr:uid="{00000000-0005-0000-0000-000051000000}"/>
    <cellStyle name="Input cel new 2 3 3 9 4 2" xfId="15391" xr:uid="{00000000-0005-0000-0000-000051000000}"/>
    <cellStyle name="Input cel new 2 3 3 9 5" xfId="10439" xr:uid="{00000000-0005-0000-0000-000051000000}"/>
    <cellStyle name="Input cel new 2 3 4" xfId="362" xr:uid="{00000000-0005-0000-0000-000051000000}"/>
    <cellStyle name="Input cel new 2 3 4 2" xfId="1438" xr:uid="{00000000-0005-0000-0000-000051000000}"/>
    <cellStyle name="Input cel new 2 3 4 2 2" xfId="2679" xr:uid="{00000000-0005-0000-0000-000051000000}"/>
    <cellStyle name="Input cel new 2 3 4 2 2 2" xfId="4099" xr:uid="{00000000-0005-0000-0000-000051000000}"/>
    <cellStyle name="Input cel new 2 3 4 2 2 2 2" xfId="9630" xr:uid="{00000000-0005-0000-0000-000051000000}"/>
    <cellStyle name="Input cel new 2 3 4 2 2 2 2 2" xfId="20183" xr:uid="{00000000-0005-0000-0000-000051000000}"/>
    <cellStyle name="Input cel new 2 3 4 2 2 2 3" xfId="13571" xr:uid="{00000000-0005-0000-0000-000051000000}"/>
    <cellStyle name="Input cel new 2 3 4 2 2 3" xfId="8249" xr:uid="{00000000-0005-0000-0000-000051000000}"/>
    <cellStyle name="Input cel new 2 3 4 2 2 3 2" xfId="18794" xr:uid="{00000000-0005-0000-0000-000051000000}"/>
    <cellStyle name="Input cel new 2 3 4 2 2 4" xfId="5514" xr:uid="{00000000-0005-0000-0000-000051000000}"/>
    <cellStyle name="Input cel new 2 3 4 2 2 4 2" xfId="11585" xr:uid="{00000000-0005-0000-0000-000051000000}"/>
    <cellStyle name="Input cel new 2 3 4 2 2 5" xfId="13515" xr:uid="{00000000-0005-0000-0000-000051000000}"/>
    <cellStyle name="Input cel new 2 3 4 2 3" xfId="3538" xr:uid="{00000000-0005-0000-0000-000051000000}"/>
    <cellStyle name="Input cel new 2 3 4 2 3 2" xfId="9102" xr:uid="{00000000-0005-0000-0000-000051000000}"/>
    <cellStyle name="Input cel new 2 3 4 2 3 2 2" xfId="19648" xr:uid="{00000000-0005-0000-0000-000051000000}"/>
    <cellStyle name="Input cel new 2 3 4 2 3 3" xfId="14451" xr:uid="{00000000-0005-0000-0000-000051000000}"/>
    <cellStyle name="Input cel new 2 3 4 2 4" xfId="4985" xr:uid="{00000000-0005-0000-0000-000051000000}"/>
    <cellStyle name="Input cel new 2 3 4 2 4 2" xfId="12497" xr:uid="{00000000-0005-0000-0000-000051000000}"/>
    <cellStyle name="Input cel new 2 3 4 2 5" xfId="13595" xr:uid="{00000000-0005-0000-0000-000051000000}"/>
    <cellStyle name="Input cel new 2 3 4 3" xfId="1384" xr:uid="{00000000-0005-0000-0000-000051000000}"/>
    <cellStyle name="Input cel new 2 3 4 3 2" xfId="2625" xr:uid="{00000000-0005-0000-0000-000051000000}"/>
    <cellStyle name="Input cel new 2 3 4 3 2 2" xfId="8195" xr:uid="{00000000-0005-0000-0000-000051000000}"/>
    <cellStyle name="Input cel new 2 3 4 3 2 2 2" xfId="18740" xr:uid="{00000000-0005-0000-0000-000051000000}"/>
    <cellStyle name="Input cel new 2 3 4 3 2 3" xfId="15466" xr:uid="{00000000-0005-0000-0000-000051000000}"/>
    <cellStyle name="Input cel new 2 3 4 3 3" xfId="4045" xr:uid="{00000000-0005-0000-0000-000051000000}"/>
    <cellStyle name="Input cel new 2 3 4 3 3 2" xfId="9579" xr:uid="{00000000-0005-0000-0000-000051000000}"/>
    <cellStyle name="Input cel new 2 3 4 3 3 2 2" xfId="20132" xr:uid="{00000000-0005-0000-0000-000051000000}"/>
    <cellStyle name="Input cel new 2 3 4 3 3 3" xfId="12240" xr:uid="{00000000-0005-0000-0000-000051000000}"/>
    <cellStyle name="Input cel new 2 3 4 3 4" xfId="7020" xr:uid="{00000000-0005-0000-0000-000051000000}"/>
    <cellStyle name="Input cel new 2 3 4 3 4 2" xfId="17565" xr:uid="{00000000-0005-0000-0000-000051000000}"/>
    <cellStyle name="Input cel new 2 3 4 3 5" xfId="5463" xr:uid="{00000000-0005-0000-0000-000051000000}"/>
    <cellStyle name="Input cel new 2 3 4 3 5 2" xfId="14021" xr:uid="{00000000-0005-0000-0000-000051000000}"/>
    <cellStyle name="Input cel new 2 3 4 3 6" xfId="15817" xr:uid="{00000000-0005-0000-0000-000051000000}"/>
    <cellStyle name="Input cel new 2 3 4 4" xfId="434" xr:uid="{00000000-0005-0000-0000-000051000000}"/>
    <cellStyle name="Input cel new 2 3 4 4 2" xfId="3413" xr:uid="{00000000-0005-0000-0000-000051000000}"/>
    <cellStyle name="Input cel new 2 3 4 4 2 2" xfId="8979" xr:uid="{00000000-0005-0000-0000-000051000000}"/>
    <cellStyle name="Input cel new 2 3 4 4 2 2 2" xfId="19525" xr:uid="{00000000-0005-0000-0000-000051000000}"/>
    <cellStyle name="Input cel new 2 3 4 4 2 3" xfId="11523" xr:uid="{00000000-0005-0000-0000-000051000000}"/>
    <cellStyle name="Input cel new 2 3 4 4 3" xfId="6179" xr:uid="{00000000-0005-0000-0000-000051000000}"/>
    <cellStyle name="Input cel new 2 3 4 4 3 2" xfId="16724" xr:uid="{00000000-0005-0000-0000-000051000000}"/>
    <cellStyle name="Input cel new 2 3 4 4 4" xfId="4844" xr:uid="{00000000-0005-0000-0000-000051000000}"/>
    <cellStyle name="Input cel new 2 3 4 4 4 2" xfId="12804" xr:uid="{00000000-0005-0000-0000-000051000000}"/>
    <cellStyle name="Input cel new 2 3 4 4 5" xfId="14798" xr:uid="{00000000-0005-0000-0000-000051000000}"/>
    <cellStyle name="Input cel new 2 3 4 5" xfId="2087" xr:uid="{00000000-0005-0000-0000-000051000000}"/>
    <cellStyle name="Input cel new 2 3 4 5 2" xfId="7657" xr:uid="{00000000-0005-0000-0000-000051000000}"/>
    <cellStyle name="Input cel new 2 3 4 5 2 2" xfId="18202" xr:uid="{00000000-0005-0000-0000-000051000000}"/>
    <cellStyle name="Input cel new 2 3 4 5 3" xfId="14277" xr:uid="{00000000-0005-0000-0000-000051000000}"/>
    <cellStyle name="Input cel new 2 3 4 6" xfId="468" xr:uid="{00000000-0005-0000-0000-000051000000}"/>
    <cellStyle name="Input cel new 2 3 4 6 2" xfId="6207" xr:uid="{00000000-0005-0000-0000-000051000000}"/>
    <cellStyle name="Input cel new 2 3 4 6 2 2" xfId="16753" xr:uid="{00000000-0005-0000-0000-000051000000}"/>
    <cellStyle name="Input cel new 2 3 4 6 3" xfId="11397" xr:uid="{00000000-0005-0000-0000-000051000000}"/>
    <cellStyle name="Input cel new 2 3 4 7" xfId="4892" xr:uid="{00000000-0005-0000-0000-000051000000}"/>
    <cellStyle name="Input cel new 2 3 4 7 2" xfId="13670" xr:uid="{00000000-0005-0000-0000-000051000000}"/>
    <cellStyle name="Input cel new 2 3 4 8" xfId="14872" xr:uid="{00000000-0005-0000-0000-000051000000}"/>
    <cellStyle name="Input cel new 2 3 4 8 2" xfId="16106" xr:uid="{00000000-0005-0000-0000-000051000000}"/>
    <cellStyle name="Input cel new 2 3 4 9" xfId="12454" xr:uid="{00000000-0005-0000-0000-000051000000}"/>
    <cellStyle name="Input cel new 2 3 5" xfId="743" xr:uid="{00000000-0005-0000-0000-000051000000}"/>
    <cellStyle name="Input cel new 2 3 5 10" xfId="14147" xr:uid="{00000000-0005-0000-0000-000051000000}"/>
    <cellStyle name="Input cel new 2 3 5 2" xfId="1651" xr:uid="{00000000-0005-0000-0000-000051000000}"/>
    <cellStyle name="Input cel new 2 3 5 2 2" xfId="1969" xr:uid="{00000000-0005-0000-0000-000051000000}"/>
    <cellStyle name="Input cel new 2 3 5 2 2 2" xfId="3208" xr:uid="{00000000-0005-0000-0000-000051000000}"/>
    <cellStyle name="Input cel new 2 3 5 2 2 2 2" xfId="8778" xr:uid="{00000000-0005-0000-0000-000051000000}"/>
    <cellStyle name="Input cel new 2 3 5 2 2 2 2 2" xfId="19323" xr:uid="{00000000-0005-0000-0000-000051000000}"/>
    <cellStyle name="Input cel new 2 3 5 2 2 2 3" xfId="11260" xr:uid="{00000000-0005-0000-0000-000051000000}"/>
    <cellStyle name="Input cel new 2 3 5 2 2 3" xfId="4620" xr:uid="{00000000-0005-0000-0000-000051000000}"/>
    <cellStyle name="Input cel new 2 3 5 2 2 3 2" xfId="10117" xr:uid="{00000000-0005-0000-0000-000051000000}"/>
    <cellStyle name="Input cel new 2 3 5 2 2 3 2 2" xfId="20672" xr:uid="{00000000-0005-0000-0000-000051000000}"/>
    <cellStyle name="Input cel new 2 3 5 2 2 3 3" xfId="14448" xr:uid="{00000000-0005-0000-0000-000051000000}"/>
    <cellStyle name="Input cel new 2 3 5 2 2 4" xfId="7544" xr:uid="{00000000-0005-0000-0000-000051000000}"/>
    <cellStyle name="Input cel new 2 3 5 2 2 4 2" xfId="18089" xr:uid="{00000000-0005-0000-0000-000051000000}"/>
    <cellStyle name="Input cel new 2 3 5 2 2 5" xfId="6001" xr:uid="{00000000-0005-0000-0000-000051000000}"/>
    <cellStyle name="Input cel new 2 3 5 2 2 5 2" xfId="16523" xr:uid="{00000000-0005-0000-0000-000051000000}"/>
    <cellStyle name="Input cel new 2 3 5 2 2 6" xfId="13126" xr:uid="{00000000-0005-0000-0000-000051000000}"/>
    <cellStyle name="Input cel new 2 3 5 2 3" xfId="2891" xr:uid="{00000000-0005-0000-0000-000051000000}"/>
    <cellStyle name="Input cel new 2 3 5 2 3 2" xfId="8461" xr:uid="{00000000-0005-0000-0000-000051000000}"/>
    <cellStyle name="Input cel new 2 3 5 2 3 2 2" xfId="19006" xr:uid="{00000000-0005-0000-0000-000051000000}"/>
    <cellStyle name="Input cel new 2 3 5 2 3 3" xfId="15997" xr:uid="{00000000-0005-0000-0000-000051000000}"/>
    <cellStyle name="Input cel new 2 3 5 2 4" xfId="4304" xr:uid="{00000000-0005-0000-0000-000051000000}"/>
    <cellStyle name="Input cel new 2 3 5 2 4 2" xfId="9820" xr:uid="{00000000-0005-0000-0000-000051000000}"/>
    <cellStyle name="Input cel new 2 3 5 2 4 2 2" xfId="20376" xr:uid="{00000000-0005-0000-0000-000051000000}"/>
    <cellStyle name="Input cel new 2 3 5 2 4 3" xfId="11249" xr:uid="{00000000-0005-0000-0000-000051000000}"/>
    <cellStyle name="Input cel new 2 3 5 2 5" xfId="7259" xr:uid="{00000000-0005-0000-0000-000051000000}"/>
    <cellStyle name="Input cel new 2 3 5 2 5 2" xfId="17804" xr:uid="{00000000-0005-0000-0000-000051000000}"/>
    <cellStyle name="Input cel new 2 3 5 2 6" xfId="5704" xr:uid="{00000000-0005-0000-0000-000051000000}"/>
    <cellStyle name="Input cel new 2 3 5 2 6 2" xfId="16227" xr:uid="{00000000-0005-0000-0000-000051000000}"/>
    <cellStyle name="Input cel new 2 3 5 2 7" xfId="15732" xr:uid="{00000000-0005-0000-0000-000051000000}"/>
    <cellStyle name="Input cel new 2 3 5 3" xfId="1267" xr:uid="{00000000-0005-0000-0000-000051000000}"/>
    <cellStyle name="Input cel new 2 3 5 3 2" xfId="2508" xr:uid="{00000000-0005-0000-0000-000051000000}"/>
    <cellStyle name="Input cel new 2 3 5 3 2 2" xfId="8078" xr:uid="{00000000-0005-0000-0000-000051000000}"/>
    <cellStyle name="Input cel new 2 3 5 3 2 2 2" xfId="18623" xr:uid="{00000000-0005-0000-0000-000051000000}"/>
    <cellStyle name="Input cel new 2 3 5 3 2 3" xfId="11125" xr:uid="{00000000-0005-0000-0000-000051000000}"/>
    <cellStyle name="Input cel new 2 3 5 3 3" xfId="3929" xr:uid="{00000000-0005-0000-0000-000051000000}"/>
    <cellStyle name="Input cel new 2 3 5 3 3 2" xfId="9473" xr:uid="{00000000-0005-0000-0000-000051000000}"/>
    <cellStyle name="Input cel new 2 3 5 3 3 2 2" xfId="20026" xr:uid="{00000000-0005-0000-0000-000051000000}"/>
    <cellStyle name="Input cel new 2 3 5 3 3 3" xfId="11406" xr:uid="{00000000-0005-0000-0000-000051000000}"/>
    <cellStyle name="Input cel new 2 3 5 3 4" xfId="6914" xr:uid="{00000000-0005-0000-0000-000051000000}"/>
    <cellStyle name="Input cel new 2 3 5 3 4 2" xfId="17459" xr:uid="{00000000-0005-0000-0000-000051000000}"/>
    <cellStyle name="Input cel new 2 3 5 3 5" xfId="5357" xr:uid="{00000000-0005-0000-0000-000051000000}"/>
    <cellStyle name="Input cel new 2 3 5 3 5 2" xfId="11194" xr:uid="{00000000-0005-0000-0000-000051000000}"/>
    <cellStyle name="Input cel new 2 3 5 3 6" xfId="14213" xr:uid="{00000000-0005-0000-0000-000051000000}"/>
    <cellStyle name="Input cel new 2 3 5 4" xfId="1289" xr:uid="{00000000-0005-0000-0000-000051000000}"/>
    <cellStyle name="Input cel new 2 3 5 4 2" xfId="2530" xr:uid="{00000000-0005-0000-0000-000051000000}"/>
    <cellStyle name="Input cel new 2 3 5 4 2 2" xfId="8100" xr:uid="{00000000-0005-0000-0000-000051000000}"/>
    <cellStyle name="Input cel new 2 3 5 4 2 2 2" xfId="18645" xr:uid="{00000000-0005-0000-0000-000051000000}"/>
    <cellStyle name="Input cel new 2 3 5 4 2 3" xfId="11548" xr:uid="{00000000-0005-0000-0000-000051000000}"/>
    <cellStyle name="Input cel new 2 3 5 4 3" xfId="3951" xr:uid="{00000000-0005-0000-0000-000051000000}"/>
    <cellStyle name="Input cel new 2 3 5 4 3 2" xfId="9492" xr:uid="{00000000-0005-0000-0000-000051000000}"/>
    <cellStyle name="Input cel new 2 3 5 4 3 2 2" xfId="20045" xr:uid="{00000000-0005-0000-0000-000051000000}"/>
    <cellStyle name="Input cel new 2 3 5 4 3 3" xfId="11354" xr:uid="{00000000-0005-0000-0000-000051000000}"/>
    <cellStyle name="Input cel new 2 3 5 4 4" xfId="6932" xr:uid="{00000000-0005-0000-0000-000051000000}"/>
    <cellStyle name="Input cel new 2 3 5 4 4 2" xfId="17477" xr:uid="{00000000-0005-0000-0000-000051000000}"/>
    <cellStyle name="Input cel new 2 3 5 4 5" xfId="5376" xr:uid="{00000000-0005-0000-0000-000051000000}"/>
    <cellStyle name="Input cel new 2 3 5 4 5 2" xfId="11771" xr:uid="{00000000-0005-0000-0000-000051000000}"/>
    <cellStyle name="Input cel new 2 3 5 4 6" xfId="14343" xr:uid="{00000000-0005-0000-0000-000051000000}"/>
    <cellStyle name="Input cel new 2 3 5 5" xfId="1043" xr:uid="{00000000-0005-0000-0000-000051000000}"/>
    <cellStyle name="Input cel new 2 3 5 5 2" xfId="3711" xr:uid="{00000000-0005-0000-0000-000051000000}"/>
    <cellStyle name="Input cel new 2 3 5 5 2 2" xfId="9268" xr:uid="{00000000-0005-0000-0000-000051000000}"/>
    <cellStyle name="Input cel new 2 3 5 5 2 2 2" xfId="19817" xr:uid="{00000000-0005-0000-0000-000051000000}"/>
    <cellStyle name="Input cel new 2 3 5 5 2 3" xfId="13664" xr:uid="{00000000-0005-0000-0000-000051000000}"/>
    <cellStyle name="Input cel new 2 3 5 5 3" xfId="6701" xr:uid="{00000000-0005-0000-0000-000051000000}"/>
    <cellStyle name="Input cel new 2 3 5 5 3 2" xfId="17246" xr:uid="{00000000-0005-0000-0000-000051000000}"/>
    <cellStyle name="Input cel new 2 3 5 5 4" xfId="5152" xr:uid="{00000000-0005-0000-0000-000051000000}"/>
    <cellStyle name="Input cel new 2 3 5 5 4 2" xfId="13528" xr:uid="{00000000-0005-0000-0000-000051000000}"/>
    <cellStyle name="Input cel new 2 3 5 5 5" xfId="15514" xr:uid="{00000000-0005-0000-0000-000051000000}"/>
    <cellStyle name="Input cel new 2 3 5 6" xfId="2286" xr:uid="{00000000-0005-0000-0000-000051000000}"/>
    <cellStyle name="Input cel new 2 3 5 6 2" xfId="7856" xr:uid="{00000000-0005-0000-0000-000051000000}"/>
    <cellStyle name="Input cel new 2 3 5 6 2 2" xfId="18401" xr:uid="{00000000-0005-0000-0000-000051000000}"/>
    <cellStyle name="Input cel new 2 3 5 6 3" xfId="13694" xr:uid="{00000000-0005-0000-0000-000051000000}"/>
    <cellStyle name="Input cel new 2 3 5 7" xfId="3483" xr:uid="{00000000-0005-0000-0000-000051000000}"/>
    <cellStyle name="Input cel new 2 3 5 7 2" xfId="9047" xr:uid="{00000000-0005-0000-0000-000051000000}"/>
    <cellStyle name="Input cel new 2 3 5 7 2 2" xfId="19593" xr:uid="{00000000-0005-0000-0000-000051000000}"/>
    <cellStyle name="Input cel new 2 3 5 7 3" xfId="13557" xr:uid="{00000000-0005-0000-0000-000051000000}"/>
    <cellStyle name="Input cel new 2 3 5 8" xfId="4930" xr:uid="{00000000-0005-0000-0000-000051000000}"/>
    <cellStyle name="Input cel new 2 3 5 8 2" xfId="13379" xr:uid="{00000000-0005-0000-0000-000051000000}"/>
    <cellStyle name="Input cel new 2 3 5 9" xfId="14886" xr:uid="{00000000-0005-0000-0000-000051000000}"/>
    <cellStyle name="Input cel new 2 3 5 9 2" xfId="13893" xr:uid="{00000000-0005-0000-0000-000051000000}"/>
    <cellStyle name="Input cel new 2 3 6" xfId="806" xr:uid="{00000000-0005-0000-0000-000051000000}"/>
    <cellStyle name="Input cel new 2 3 6 2" xfId="2032" xr:uid="{00000000-0005-0000-0000-000051000000}"/>
    <cellStyle name="Input cel new 2 3 6 2 2" xfId="3271" xr:uid="{00000000-0005-0000-0000-000051000000}"/>
    <cellStyle name="Input cel new 2 3 6 2 2 2" xfId="8841" xr:uid="{00000000-0005-0000-0000-000051000000}"/>
    <cellStyle name="Input cel new 2 3 6 2 2 2 2" xfId="19386" xr:uid="{00000000-0005-0000-0000-000051000000}"/>
    <cellStyle name="Input cel new 2 3 6 2 2 3" xfId="10709" xr:uid="{00000000-0005-0000-0000-000051000000}"/>
    <cellStyle name="Input cel new 2 3 6 2 3" xfId="4683" xr:uid="{00000000-0005-0000-0000-000051000000}"/>
    <cellStyle name="Input cel new 2 3 6 2 3 2" xfId="10176" xr:uid="{00000000-0005-0000-0000-000051000000}"/>
    <cellStyle name="Input cel new 2 3 6 2 3 2 2" xfId="20731" xr:uid="{00000000-0005-0000-0000-000051000000}"/>
    <cellStyle name="Input cel new 2 3 6 2 3 3" xfId="11938" xr:uid="{00000000-0005-0000-0000-000051000000}"/>
    <cellStyle name="Input cel new 2 3 6 2 4" xfId="7603" xr:uid="{00000000-0005-0000-0000-000051000000}"/>
    <cellStyle name="Input cel new 2 3 6 2 4 2" xfId="18148" xr:uid="{00000000-0005-0000-0000-000051000000}"/>
    <cellStyle name="Input cel new 2 3 6 2 5" xfId="6060" xr:uid="{00000000-0005-0000-0000-000051000000}"/>
    <cellStyle name="Input cel new 2 3 6 2 5 2" xfId="16582" xr:uid="{00000000-0005-0000-0000-000051000000}"/>
    <cellStyle name="Input cel new 2 3 6 2 6" xfId="14998" xr:uid="{00000000-0005-0000-0000-000051000000}"/>
    <cellStyle name="Input cel new 2 3 6 3" xfId="1326" xr:uid="{00000000-0005-0000-0000-000051000000}"/>
    <cellStyle name="Input cel new 2 3 6 3 2" xfId="2567" xr:uid="{00000000-0005-0000-0000-000051000000}"/>
    <cellStyle name="Input cel new 2 3 6 3 2 2" xfId="8137" xr:uid="{00000000-0005-0000-0000-000051000000}"/>
    <cellStyle name="Input cel new 2 3 6 3 2 2 2" xfId="18682" xr:uid="{00000000-0005-0000-0000-000051000000}"/>
    <cellStyle name="Input cel new 2 3 6 3 2 3" xfId="13451" xr:uid="{00000000-0005-0000-0000-000051000000}"/>
    <cellStyle name="Input cel new 2 3 6 3 3" xfId="3987" xr:uid="{00000000-0005-0000-0000-000051000000}"/>
    <cellStyle name="Input cel new 2 3 6 3 3 2" xfId="9525" xr:uid="{00000000-0005-0000-0000-000051000000}"/>
    <cellStyle name="Input cel new 2 3 6 3 3 2 2" xfId="20078" xr:uid="{00000000-0005-0000-0000-000051000000}"/>
    <cellStyle name="Input cel new 2 3 6 3 3 3" xfId="13804" xr:uid="{00000000-0005-0000-0000-000051000000}"/>
    <cellStyle name="Input cel new 2 3 6 3 4" xfId="6967" xr:uid="{00000000-0005-0000-0000-000051000000}"/>
    <cellStyle name="Input cel new 2 3 6 3 4 2" xfId="17512" xr:uid="{00000000-0005-0000-0000-000051000000}"/>
    <cellStyle name="Input cel new 2 3 6 3 5" xfId="5409" xr:uid="{00000000-0005-0000-0000-000051000000}"/>
    <cellStyle name="Input cel new 2 3 6 3 5 2" xfId="16146" xr:uid="{00000000-0005-0000-0000-000051000000}"/>
    <cellStyle name="Input cel new 2 3 6 3 6" xfId="13818" xr:uid="{00000000-0005-0000-0000-000051000000}"/>
    <cellStyle name="Input cel new 2 3 6 4" xfId="1106" xr:uid="{00000000-0005-0000-0000-000051000000}"/>
    <cellStyle name="Input cel new 2 3 6 4 2" xfId="6763" xr:uid="{00000000-0005-0000-0000-000051000000}"/>
    <cellStyle name="Input cel new 2 3 6 4 2 2" xfId="17308" xr:uid="{00000000-0005-0000-0000-000051000000}"/>
    <cellStyle name="Input cel new 2 3 6 4 3" xfId="12928" xr:uid="{00000000-0005-0000-0000-000051000000}"/>
    <cellStyle name="Input cel new 2 3 6 5" xfId="2349" xr:uid="{00000000-0005-0000-0000-000051000000}"/>
    <cellStyle name="Input cel new 2 3 6 5 2" xfId="7919" xr:uid="{00000000-0005-0000-0000-000051000000}"/>
    <cellStyle name="Input cel new 2 3 6 5 2 2" xfId="18464" xr:uid="{00000000-0005-0000-0000-000051000000}"/>
    <cellStyle name="Input cel new 2 3 6 5 3" xfId="14515" xr:uid="{00000000-0005-0000-0000-000051000000}"/>
    <cellStyle name="Input cel new 2 3 6 6" xfId="3774" xr:uid="{00000000-0005-0000-0000-000051000000}"/>
    <cellStyle name="Input cel new 2 3 6 6 2" xfId="9327" xr:uid="{00000000-0005-0000-0000-000051000000}"/>
    <cellStyle name="Input cel new 2 3 6 6 2 2" xfId="19879" xr:uid="{00000000-0005-0000-0000-000051000000}"/>
    <cellStyle name="Input cel new 2 3 6 6 3" xfId="10959" xr:uid="{00000000-0005-0000-0000-000051000000}"/>
    <cellStyle name="Input cel new 2 3 6 7" xfId="6467" xr:uid="{00000000-0005-0000-0000-000051000000}"/>
    <cellStyle name="Input cel new 2 3 6 7 2" xfId="15175" xr:uid="{00000000-0005-0000-0000-000051000000}"/>
    <cellStyle name="Input cel new 2 3 6 7 2 2" xfId="17012" xr:uid="{00000000-0005-0000-0000-000051000000}"/>
    <cellStyle name="Input cel new 2 3 6 7 3" xfId="12601" xr:uid="{00000000-0005-0000-0000-000051000000}"/>
    <cellStyle name="Input cel new 2 3 6 8" xfId="5211" xr:uid="{00000000-0005-0000-0000-000051000000}"/>
    <cellStyle name="Input cel new 2 3 6 8 2" xfId="11462" xr:uid="{00000000-0005-0000-0000-000051000000}"/>
    <cellStyle name="Input cel new 2 3 6 9" xfId="12200" xr:uid="{00000000-0005-0000-0000-000051000000}"/>
    <cellStyle name="Input cel new 2 3 7" xfId="576" xr:uid="{00000000-0005-0000-0000-000051000000}"/>
    <cellStyle name="Input cel new 2 3 7 2" xfId="1445" xr:uid="{00000000-0005-0000-0000-000051000000}"/>
    <cellStyle name="Input cel new 2 3 7 2 2" xfId="2686" xr:uid="{00000000-0005-0000-0000-000051000000}"/>
    <cellStyle name="Input cel new 2 3 7 2 2 2" xfId="8256" xr:uid="{00000000-0005-0000-0000-000051000000}"/>
    <cellStyle name="Input cel new 2 3 7 2 2 2 2" xfId="18801" xr:uid="{00000000-0005-0000-0000-000051000000}"/>
    <cellStyle name="Input cel new 2 3 7 2 2 3" xfId="11433" xr:uid="{00000000-0005-0000-0000-000051000000}"/>
    <cellStyle name="Input cel new 2 3 7 2 3" xfId="4106" xr:uid="{00000000-0005-0000-0000-000051000000}"/>
    <cellStyle name="Input cel new 2 3 7 2 3 2" xfId="9636" xr:uid="{00000000-0005-0000-0000-000051000000}"/>
    <cellStyle name="Input cel new 2 3 7 2 3 2 2" xfId="20189" xr:uid="{00000000-0005-0000-0000-000051000000}"/>
    <cellStyle name="Input cel new 2 3 7 2 3 3" xfId="15719" xr:uid="{00000000-0005-0000-0000-000051000000}"/>
    <cellStyle name="Input cel new 2 3 7 2 4" xfId="7076" xr:uid="{00000000-0005-0000-0000-000051000000}"/>
    <cellStyle name="Input cel new 2 3 7 2 4 2" xfId="17621" xr:uid="{00000000-0005-0000-0000-000051000000}"/>
    <cellStyle name="Input cel new 2 3 7 2 5" xfId="5520" xr:uid="{00000000-0005-0000-0000-000051000000}"/>
    <cellStyle name="Input cel new 2 3 7 2 5 2" xfId="14274" xr:uid="{00000000-0005-0000-0000-000051000000}"/>
    <cellStyle name="Input cel new 2 3 7 2 6" xfId="15743" xr:uid="{00000000-0005-0000-0000-000051000000}"/>
    <cellStyle name="Input cel new 2 3 7 3" xfId="1508" xr:uid="{00000000-0005-0000-0000-000051000000}"/>
    <cellStyle name="Input cel new 2 3 7 3 2" xfId="7130" xr:uid="{00000000-0005-0000-0000-000051000000}"/>
    <cellStyle name="Input cel new 2 3 7 3 2 2" xfId="17675" xr:uid="{00000000-0005-0000-0000-000051000000}"/>
    <cellStyle name="Input cel new 2 3 7 3 3" xfId="13090" xr:uid="{00000000-0005-0000-0000-000051000000}"/>
    <cellStyle name="Input cel new 2 3 7 4" xfId="2748" xr:uid="{00000000-0005-0000-0000-000051000000}"/>
    <cellStyle name="Input cel new 2 3 7 4 2" xfId="8318" xr:uid="{00000000-0005-0000-0000-000051000000}"/>
    <cellStyle name="Input cel new 2 3 7 4 2 2" xfId="18863" xr:uid="{00000000-0005-0000-0000-000051000000}"/>
    <cellStyle name="Input cel new 2 3 7 4 3" xfId="14408" xr:uid="{00000000-0005-0000-0000-000051000000}"/>
    <cellStyle name="Input cel new 2 3 7 5" xfId="4162" xr:uid="{00000000-0005-0000-0000-000051000000}"/>
    <cellStyle name="Input cel new 2 3 7 5 2" xfId="9686" xr:uid="{00000000-0005-0000-0000-000051000000}"/>
    <cellStyle name="Input cel new 2 3 7 5 2 2" xfId="20240" xr:uid="{00000000-0005-0000-0000-000051000000}"/>
    <cellStyle name="Input cel new 2 3 7 5 3" xfId="16035" xr:uid="{00000000-0005-0000-0000-000051000000}"/>
    <cellStyle name="Input cel new 2 3 7 6" xfId="6275" xr:uid="{00000000-0005-0000-0000-000051000000}"/>
    <cellStyle name="Input cel new 2 3 7 6 2" xfId="16820" xr:uid="{00000000-0005-0000-0000-000051000000}"/>
    <cellStyle name="Input cel new 2 3 7 7" xfId="5570" xr:uid="{00000000-0005-0000-0000-000051000000}"/>
    <cellStyle name="Input cel new 2 3 7 7 2" xfId="10719" xr:uid="{00000000-0005-0000-0000-000051000000}"/>
    <cellStyle name="Input cel new 2 3 7 8" xfId="14200" xr:uid="{00000000-0005-0000-0000-000051000000}"/>
    <cellStyle name="Input cel new 2 3 8" xfId="412" xr:uid="{00000000-0005-0000-0000-000051000000}"/>
    <cellStyle name="Input cel new 2 3 8 2" xfId="3585" xr:uid="{00000000-0005-0000-0000-000051000000}"/>
    <cellStyle name="Input cel new 2 3 8 2 2" xfId="9146" xr:uid="{00000000-0005-0000-0000-000051000000}"/>
    <cellStyle name="Input cel new 2 3 8 2 2 2" xfId="19693" xr:uid="{00000000-0005-0000-0000-000051000000}"/>
    <cellStyle name="Input cel new 2 3 8 2 3" xfId="12569" xr:uid="{00000000-0005-0000-0000-000051000000}"/>
    <cellStyle name="Input cel new 2 3 8 3" xfId="6159" xr:uid="{00000000-0005-0000-0000-000051000000}"/>
    <cellStyle name="Input cel new 2 3 8 3 2" xfId="16704" xr:uid="{00000000-0005-0000-0000-000051000000}"/>
    <cellStyle name="Input cel new 2 3 8 4" xfId="5030" xr:uid="{00000000-0005-0000-0000-000051000000}"/>
    <cellStyle name="Input cel new 2 3 8 4 2" xfId="11420" xr:uid="{00000000-0005-0000-0000-000051000000}"/>
    <cellStyle name="Input cel new 2 3 8 5" xfId="13734" xr:uid="{00000000-0005-0000-0000-000051000000}"/>
    <cellStyle name="Input cel new 2 3 9" xfId="464" xr:uid="{00000000-0005-0000-0000-000051000000}"/>
    <cellStyle name="Input cel new 2 3 9 2" xfId="6203" xr:uid="{00000000-0005-0000-0000-000051000000}"/>
    <cellStyle name="Input cel new 2 3 9 2 2" xfId="16749" xr:uid="{00000000-0005-0000-0000-000051000000}"/>
    <cellStyle name="Input cel new 2 3 9 3" xfId="14679" xr:uid="{00000000-0005-0000-0000-000051000000}"/>
    <cellStyle name="Input cel new 2 4" xfId="211" xr:uid="{00000000-0005-0000-0000-00004E000000}"/>
    <cellStyle name="Input cel new 2 4 10" xfId="14838" xr:uid="{00000000-0005-0000-0000-00004E000000}"/>
    <cellStyle name="Input cel new 2 4 10 2" xfId="13991" xr:uid="{00000000-0005-0000-0000-00004E000000}"/>
    <cellStyle name="Input cel new 2 4 2" xfId="358" xr:uid="{00000000-0005-0000-0000-00004E000000}"/>
    <cellStyle name="Input cel new 2 4 2 10" xfId="564" xr:uid="{00000000-0005-0000-0000-00004E000000}"/>
    <cellStyle name="Input cel new 2 4 2 10 2" xfId="6264" xr:uid="{00000000-0005-0000-0000-00004E000000}"/>
    <cellStyle name="Input cel new 2 4 2 10 2 2" xfId="16809" xr:uid="{00000000-0005-0000-0000-00004E000000}"/>
    <cellStyle name="Input cel new 2 4 2 10 3" xfId="10568" xr:uid="{00000000-0005-0000-0000-00004E000000}"/>
    <cellStyle name="Input cel new 2 4 2 11" xfId="3447" xr:uid="{00000000-0005-0000-0000-00004E000000}"/>
    <cellStyle name="Input cel new 2 4 2 11 2" xfId="9011" xr:uid="{00000000-0005-0000-0000-00004E000000}"/>
    <cellStyle name="Input cel new 2 4 2 11 2 2" xfId="19557" xr:uid="{00000000-0005-0000-0000-00004E000000}"/>
    <cellStyle name="Input cel new 2 4 2 12" xfId="4888" xr:uid="{00000000-0005-0000-0000-00004E000000}"/>
    <cellStyle name="Input cel new 2 4 2 12 2" xfId="14006" xr:uid="{00000000-0005-0000-0000-00004E000000}"/>
    <cellStyle name="Input cel new 2 4 2 13" xfId="10348" xr:uid="{00000000-0005-0000-0000-00004E000000}"/>
    <cellStyle name="Input cel new 2 4 2 2" xfId="706" xr:uid="{00000000-0005-0000-0000-00004E000000}"/>
    <cellStyle name="Input cel new 2 4 2 2 10" xfId="15782" xr:uid="{00000000-0005-0000-0000-00004E000000}"/>
    <cellStyle name="Input cel new 2 4 2 2 2" xfId="1617" xr:uid="{00000000-0005-0000-0000-00004E000000}"/>
    <cellStyle name="Input cel new 2 4 2 2 2 2" xfId="1932" xr:uid="{00000000-0005-0000-0000-00004E000000}"/>
    <cellStyle name="Input cel new 2 4 2 2 2 2 2" xfId="3171" xr:uid="{00000000-0005-0000-0000-00004E000000}"/>
    <cellStyle name="Input cel new 2 4 2 2 2 2 2 2" xfId="8741" xr:uid="{00000000-0005-0000-0000-00004E000000}"/>
    <cellStyle name="Input cel new 2 4 2 2 2 2 2 2 2" xfId="19286" xr:uid="{00000000-0005-0000-0000-00004E000000}"/>
    <cellStyle name="Input cel new 2 4 2 2 2 2 2 3" xfId="11411" xr:uid="{00000000-0005-0000-0000-00004E000000}"/>
    <cellStyle name="Input cel new 2 4 2 2 2 2 3" xfId="4583" xr:uid="{00000000-0005-0000-0000-00004E000000}"/>
    <cellStyle name="Input cel new 2 4 2 2 2 2 3 2" xfId="10082" xr:uid="{00000000-0005-0000-0000-00004E000000}"/>
    <cellStyle name="Input cel new 2 4 2 2 2 2 3 2 2" xfId="20637" xr:uid="{00000000-0005-0000-0000-00004E000000}"/>
    <cellStyle name="Input cel new 2 4 2 2 2 2 3 3" xfId="12216" xr:uid="{00000000-0005-0000-0000-00004E000000}"/>
    <cellStyle name="Input cel new 2 4 2 2 2 2 4" xfId="7509" xr:uid="{00000000-0005-0000-0000-00004E000000}"/>
    <cellStyle name="Input cel new 2 4 2 2 2 2 4 2" xfId="18054" xr:uid="{00000000-0005-0000-0000-00004E000000}"/>
    <cellStyle name="Input cel new 2 4 2 2 2 2 5" xfId="5966" xr:uid="{00000000-0005-0000-0000-00004E000000}"/>
    <cellStyle name="Input cel new 2 4 2 2 2 2 5 2" xfId="16488" xr:uid="{00000000-0005-0000-0000-00004E000000}"/>
    <cellStyle name="Input cel new 2 4 2 2 2 2 6" xfId="13029" xr:uid="{00000000-0005-0000-0000-00004E000000}"/>
    <cellStyle name="Input cel new 2 4 2 2 2 3" xfId="2857" xr:uid="{00000000-0005-0000-0000-00004E000000}"/>
    <cellStyle name="Input cel new 2 4 2 2 2 3 2" xfId="8427" xr:uid="{00000000-0005-0000-0000-00004E000000}"/>
    <cellStyle name="Input cel new 2 4 2 2 2 3 2 2" xfId="18972" xr:uid="{00000000-0005-0000-0000-00004E000000}"/>
    <cellStyle name="Input cel new 2 4 2 2 2 3 3" xfId="12520" xr:uid="{00000000-0005-0000-0000-00004E000000}"/>
    <cellStyle name="Input cel new 2 4 2 2 2 4" xfId="4270" xr:uid="{00000000-0005-0000-0000-00004E000000}"/>
    <cellStyle name="Input cel new 2 4 2 2 2 4 2" xfId="9788" xr:uid="{00000000-0005-0000-0000-00004E000000}"/>
    <cellStyle name="Input cel new 2 4 2 2 2 4 2 2" xfId="20342" xr:uid="{00000000-0005-0000-0000-00004E000000}"/>
    <cellStyle name="Input cel new 2 4 2 2 2 4 3" xfId="13785" xr:uid="{00000000-0005-0000-0000-00004E000000}"/>
    <cellStyle name="Input cel new 2 4 2 2 2 5" xfId="7225" xr:uid="{00000000-0005-0000-0000-00004E000000}"/>
    <cellStyle name="Input cel new 2 4 2 2 2 5 2" xfId="17770" xr:uid="{00000000-0005-0000-0000-00004E000000}"/>
    <cellStyle name="Input cel new 2 4 2 2 2 6" xfId="5672" xr:uid="{00000000-0005-0000-0000-00004E000000}"/>
    <cellStyle name="Input cel new 2 4 2 2 2 6 2" xfId="10620" xr:uid="{00000000-0005-0000-0000-00004E000000}"/>
    <cellStyle name="Input cel new 2 4 2 2 2 7" xfId="15462" xr:uid="{00000000-0005-0000-0000-00004E000000}"/>
    <cellStyle name="Input cel new 2 4 2 2 3" xfId="1804" xr:uid="{00000000-0005-0000-0000-00004E000000}"/>
    <cellStyle name="Input cel new 2 4 2 2 3 2" xfId="3043" xr:uid="{00000000-0005-0000-0000-00004E000000}"/>
    <cellStyle name="Input cel new 2 4 2 2 3 2 2" xfId="8613" xr:uid="{00000000-0005-0000-0000-00004E000000}"/>
    <cellStyle name="Input cel new 2 4 2 2 3 2 2 2" xfId="19158" xr:uid="{00000000-0005-0000-0000-00004E000000}"/>
    <cellStyle name="Input cel new 2 4 2 2 3 2 3" xfId="10505" xr:uid="{00000000-0005-0000-0000-00004E000000}"/>
    <cellStyle name="Input cel new 2 4 2 2 3 3" xfId="4455" xr:uid="{00000000-0005-0000-0000-00004E000000}"/>
    <cellStyle name="Input cel new 2 4 2 2 3 3 2" xfId="9963" xr:uid="{00000000-0005-0000-0000-00004E000000}"/>
    <cellStyle name="Input cel new 2 4 2 2 3 3 2 2" xfId="20519" xr:uid="{00000000-0005-0000-0000-00004E000000}"/>
    <cellStyle name="Input cel new 2 4 2 2 3 3 3" xfId="14209" xr:uid="{00000000-0005-0000-0000-00004E000000}"/>
    <cellStyle name="Input cel new 2 4 2 2 3 4" xfId="7404" xr:uid="{00000000-0005-0000-0000-00004E000000}"/>
    <cellStyle name="Input cel new 2 4 2 2 3 4 2" xfId="17949" xr:uid="{00000000-0005-0000-0000-00004E000000}"/>
    <cellStyle name="Input cel new 2 4 2 2 3 5" xfId="5847" xr:uid="{00000000-0005-0000-0000-00004E000000}"/>
    <cellStyle name="Input cel new 2 4 2 2 3 5 2" xfId="16370" xr:uid="{00000000-0005-0000-0000-00004E000000}"/>
    <cellStyle name="Input cel new 2 4 2 2 3 6" xfId="14399" xr:uid="{00000000-0005-0000-0000-00004E000000}"/>
    <cellStyle name="Input cel new 2 4 2 2 4" xfId="1390" xr:uid="{00000000-0005-0000-0000-00004E000000}"/>
    <cellStyle name="Input cel new 2 4 2 2 4 2" xfId="2631" xr:uid="{00000000-0005-0000-0000-00004E000000}"/>
    <cellStyle name="Input cel new 2 4 2 2 4 2 2" xfId="8201" xr:uid="{00000000-0005-0000-0000-00004E000000}"/>
    <cellStyle name="Input cel new 2 4 2 2 4 2 2 2" xfId="18746" xr:uid="{00000000-0005-0000-0000-00004E000000}"/>
    <cellStyle name="Input cel new 2 4 2 2 4 2 3" xfId="14603" xr:uid="{00000000-0005-0000-0000-00004E000000}"/>
    <cellStyle name="Input cel new 2 4 2 2 4 3" xfId="4051" xr:uid="{00000000-0005-0000-0000-00004E000000}"/>
    <cellStyle name="Input cel new 2 4 2 2 4 3 2" xfId="9584" xr:uid="{00000000-0005-0000-0000-00004E000000}"/>
    <cellStyle name="Input cel new 2 4 2 2 4 3 2 2" xfId="20137" xr:uid="{00000000-0005-0000-0000-00004E000000}"/>
    <cellStyle name="Input cel new 2 4 2 2 4 3 3" xfId="12463" xr:uid="{00000000-0005-0000-0000-00004E000000}"/>
    <cellStyle name="Input cel new 2 4 2 2 4 4" xfId="7025" xr:uid="{00000000-0005-0000-0000-00004E000000}"/>
    <cellStyle name="Input cel new 2 4 2 2 4 4 2" xfId="17570" xr:uid="{00000000-0005-0000-0000-00004E000000}"/>
    <cellStyle name="Input cel new 2 4 2 2 4 5" xfId="5468" xr:uid="{00000000-0005-0000-0000-00004E000000}"/>
    <cellStyle name="Input cel new 2 4 2 2 4 5 2" xfId="13362" xr:uid="{00000000-0005-0000-0000-00004E000000}"/>
    <cellStyle name="Input cel new 2 4 2 2 4 6" xfId="13194" xr:uid="{00000000-0005-0000-0000-00004E000000}"/>
    <cellStyle name="Input cel new 2 4 2 2 5" xfId="1006" xr:uid="{00000000-0005-0000-0000-00004E000000}"/>
    <cellStyle name="Input cel new 2 4 2 2 5 2" xfId="3674" xr:uid="{00000000-0005-0000-0000-00004E000000}"/>
    <cellStyle name="Input cel new 2 4 2 2 5 2 2" xfId="9233" xr:uid="{00000000-0005-0000-0000-00004E000000}"/>
    <cellStyle name="Input cel new 2 4 2 2 5 2 2 2" xfId="19782" xr:uid="{00000000-0005-0000-0000-00004E000000}"/>
    <cellStyle name="Input cel new 2 4 2 2 5 2 3" xfId="13036" xr:uid="{00000000-0005-0000-0000-00004E000000}"/>
    <cellStyle name="Input cel new 2 4 2 2 5 3" xfId="6666" xr:uid="{00000000-0005-0000-0000-00004E000000}"/>
    <cellStyle name="Input cel new 2 4 2 2 5 3 2" xfId="17211" xr:uid="{00000000-0005-0000-0000-00004E000000}"/>
    <cellStyle name="Input cel new 2 4 2 2 5 4" xfId="5117" xr:uid="{00000000-0005-0000-0000-00004E000000}"/>
    <cellStyle name="Input cel new 2 4 2 2 5 4 2" xfId="14270" xr:uid="{00000000-0005-0000-0000-00004E000000}"/>
    <cellStyle name="Input cel new 2 4 2 2 5 5" xfId="12663" xr:uid="{00000000-0005-0000-0000-00004E000000}"/>
    <cellStyle name="Input cel new 2 4 2 2 6" xfId="2249" xr:uid="{00000000-0005-0000-0000-00004E000000}"/>
    <cellStyle name="Input cel new 2 4 2 2 6 2" xfId="7819" xr:uid="{00000000-0005-0000-0000-00004E000000}"/>
    <cellStyle name="Input cel new 2 4 2 2 6 2 2" xfId="18364" xr:uid="{00000000-0005-0000-0000-00004E000000}"/>
    <cellStyle name="Input cel new 2 4 2 2 6 3" xfId="11883" xr:uid="{00000000-0005-0000-0000-00004E000000}"/>
    <cellStyle name="Input cel new 2 4 2 2 7" xfId="3534" xr:uid="{00000000-0005-0000-0000-00004E000000}"/>
    <cellStyle name="Input cel new 2 4 2 2 7 2" xfId="9098" xr:uid="{00000000-0005-0000-0000-00004E000000}"/>
    <cellStyle name="Input cel new 2 4 2 2 7 2 2" xfId="19644" xr:uid="{00000000-0005-0000-0000-00004E000000}"/>
    <cellStyle name="Input cel new 2 4 2 2 7 3" xfId="15831" xr:uid="{00000000-0005-0000-0000-00004E000000}"/>
    <cellStyle name="Input cel new 2 4 2 2 8" xfId="4981" xr:uid="{00000000-0005-0000-0000-00004E000000}"/>
    <cellStyle name="Input cel new 2 4 2 2 8 2" xfId="11223" xr:uid="{00000000-0005-0000-0000-00004E000000}"/>
    <cellStyle name="Input cel new 2 4 2 2 9" xfId="14894" xr:uid="{00000000-0005-0000-0000-00004E000000}"/>
    <cellStyle name="Input cel new 2 4 2 2 9 2" xfId="11116" xr:uid="{00000000-0005-0000-0000-00004E000000}"/>
    <cellStyle name="Input cel new 2 4 2 3" xfId="770" xr:uid="{00000000-0005-0000-0000-00004E000000}"/>
    <cellStyle name="Input cel new 2 4 2 3 2" xfId="1996" xr:uid="{00000000-0005-0000-0000-00004E000000}"/>
    <cellStyle name="Input cel new 2 4 2 3 2 2" xfId="3235" xr:uid="{00000000-0005-0000-0000-00004E000000}"/>
    <cellStyle name="Input cel new 2 4 2 3 2 2 2" xfId="8805" xr:uid="{00000000-0005-0000-0000-00004E000000}"/>
    <cellStyle name="Input cel new 2 4 2 3 2 2 2 2" xfId="19350" xr:uid="{00000000-0005-0000-0000-00004E000000}"/>
    <cellStyle name="Input cel new 2 4 2 3 2 2 3" xfId="12593" xr:uid="{00000000-0005-0000-0000-00004E000000}"/>
    <cellStyle name="Input cel new 2 4 2 3 2 3" xfId="4647" xr:uid="{00000000-0005-0000-0000-00004E000000}"/>
    <cellStyle name="Input cel new 2 4 2 3 2 3 2" xfId="10142" xr:uid="{00000000-0005-0000-0000-00004E000000}"/>
    <cellStyle name="Input cel new 2 4 2 3 2 3 2 2" xfId="20697" xr:uid="{00000000-0005-0000-0000-00004E000000}"/>
    <cellStyle name="Input cel new 2 4 2 3 2 3 3" xfId="12018" xr:uid="{00000000-0005-0000-0000-00004E000000}"/>
    <cellStyle name="Input cel new 2 4 2 3 2 4" xfId="7569" xr:uid="{00000000-0005-0000-0000-00004E000000}"/>
    <cellStyle name="Input cel new 2 4 2 3 2 4 2" xfId="18114" xr:uid="{00000000-0005-0000-0000-00004E000000}"/>
    <cellStyle name="Input cel new 2 4 2 3 2 5" xfId="6026" xr:uid="{00000000-0005-0000-0000-00004E000000}"/>
    <cellStyle name="Input cel new 2 4 2 3 2 5 2" xfId="16548" xr:uid="{00000000-0005-0000-0000-00004E000000}"/>
    <cellStyle name="Input cel new 2 4 2 3 2 6" xfId="12058" xr:uid="{00000000-0005-0000-0000-00004E000000}"/>
    <cellStyle name="Input cel new 2 4 2 3 3" xfId="1678" xr:uid="{00000000-0005-0000-0000-00004E000000}"/>
    <cellStyle name="Input cel new 2 4 2 3 3 2" xfId="2918" xr:uid="{00000000-0005-0000-0000-00004E000000}"/>
    <cellStyle name="Input cel new 2 4 2 3 3 2 2" xfId="8488" xr:uid="{00000000-0005-0000-0000-00004E000000}"/>
    <cellStyle name="Input cel new 2 4 2 3 3 2 2 2" xfId="19033" xr:uid="{00000000-0005-0000-0000-00004E000000}"/>
    <cellStyle name="Input cel new 2 4 2 3 3 2 3" xfId="15491" xr:uid="{00000000-0005-0000-0000-00004E000000}"/>
    <cellStyle name="Input cel new 2 4 2 3 3 3" xfId="4331" xr:uid="{00000000-0005-0000-0000-00004E000000}"/>
    <cellStyle name="Input cel new 2 4 2 3 3 3 2" xfId="9845" xr:uid="{00000000-0005-0000-0000-00004E000000}"/>
    <cellStyle name="Input cel new 2 4 2 3 3 3 2 2" xfId="20401" xr:uid="{00000000-0005-0000-0000-00004E000000}"/>
    <cellStyle name="Input cel new 2 4 2 3 3 3 3" xfId="12582" xr:uid="{00000000-0005-0000-0000-00004E000000}"/>
    <cellStyle name="Input cel new 2 4 2 3 3 4" xfId="7285" xr:uid="{00000000-0005-0000-0000-00004E000000}"/>
    <cellStyle name="Input cel new 2 4 2 3 3 4 2" xfId="17830" xr:uid="{00000000-0005-0000-0000-00004E000000}"/>
    <cellStyle name="Input cel new 2 4 2 3 3 5" xfId="5729" xr:uid="{00000000-0005-0000-0000-00004E000000}"/>
    <cellStyle name="Input cel new 2 4 2 3 3 5 2" xfId="16252" xr:uid="{00000000-0005-0000-0000-00004E000000}"/>
    <cellStyle name="Input cel new 2 4 2 3 3 6" xfId="13465" xr:uid="{00000000-0005-0000-0000-00004E000000}"/>
    <cellStyle name="Input cel new 2 4 2 3 4" xfId="1070" xr:uid="{00000000-0005-0000-0000-00004E000000}"/>
    <cellStyle name="Input cel new 2 4 2 3 4 2" xfId="6727" xr:uid="{00000000-0005-0000-0000-00004E000000}"/>
    <cellStyle name="Input cel new 2 4 2 3 4 2 2" xfId="17272" xr:uid="{00000000-0005-0000-0000-00004E000000}"/>
    <cellStyle name="Input cel new 2 4 2 3 4 3" xfId="14305" xr:uid="{00000000-0005-0000-0000-00004E000000}"/>
    <cellStyle name="Input cel new 2 4 2 3 5" xfId="2313" xr:uid="{00000000-0005-0000-0000-00004E000000}"/>
    <cellStyle name="Input cel new 2 4 2 3 5 2" xfId="7883" xr:uid="{00000000-0005-0000-0000-00004E000000}"/>
    <cellStyle name="Input cel new 2 4 2 3 5 2 2" xfId="18428" xr:uid="{00000000-0005-0000-0000-00004E000000}"/>
    <cellStyle name="Input cel new 2 4 2 3 5 3" xfId="13945" xr:uid="{00000000-0005-0000-0000-00004E000000}"/>
    <cellStyle name="Input cel new 2 4 2 3 6" xfId="3738" xr:uid="{00000000-0005-0000-0000-00004E000000}"/>
    <cellStyle name="Input cel new 2 4 2 3 6 2" xfId="9293" xr:uid="{00000000-0005-0000-0000-00004E000000}"/>
    <cellStyle name="Input cel new 2 4 2 3 6 2 2" xfId="19843" xr:uid="{00000000-0005-0000-0000-00004E000000}"/>
    <cellStyle name="Input cel new 2 4 2 3 6 3" xfId="12279" xr:uid="{00000000-0005-0000-0000-00004E000000}"/>
    <cellStyle name="Input cel new 2 4 2 3 7" xfId="6433" xr:uid="{00000000-0005-0000-0000-00004E000000}"/>
    <cellStyle name="Input cel new 2 4 2 3 7 2" xfId="15141" xr:uid="{00000000-0005-0000-0000-00004E000000}"/>
    <cellStyle name="Input cel new 2 4 2 3 7 2 2" xfId="16978" xr:uid="{00000000-0005-0000-0000-00004E000000}"/>
    <cellStyle name="Input cel new 2 4 2 3 7 3" xfId="15063" xr:uid="{00000000-0005-0000-0000-00004E000000}"/>
    <cellStyle name="Input cel new 2 4 2 3 8" xfId="5177" xr:uid="{00000000-0005-0000-0000-00004E000000}"/>
    <cellStyle name="Input cel new 2 4 2 3 8 2" xfId="10431" xr:uid="{00000000-0005-0000-0000-00004E000000}"/>
    <cellStyle name="Input cel new 2 4 2 3 9" xfId="13115" xr:uid="{00000000-0005-0000-0000-00004E000000}"/>
    <cellStyle name="Input cel new 2 4 2 4" xfId="832" xr:uid="{00000000-0005-0000-0000-00004E000000}"/>
    <cellStyle name="Input cel new 2 4 2 4 2" xfId="2058" xr:uid="{00000000-0005-0000-0000-00004E000000}"/>
    <cellStyle name="Input cel new 2 4 2 4 2 2" xfId="3297" xr:uid="{00000000-0005-0000-0000-00004E000000}"/>
    <cellStyle name="Input cel new 2 4 2 4 2 2 2" xfId="8867" xr:uid="{00000000-0005-0000-0000-00004E000000}"/>
    <cellStyle name="Input cel new 2 4 2 4 2 2 2 2" xfId="19412" xr:uid="{00000000-0005-0000-0000-00004E000000}"/>
    <cellStyle name="Input cel new 2 4 2 4 2 2 3" xfId="10889" xr:uid="{00000000-0005-0000-0000-00004E000000}"/>
    <cellStyle name="Input cel new 2 4 2 4 2 3" xfId="4709" xr:uid="{00000000-0005-0000-0000-00004E000000}"/>
    <cellStyle name="Input cel new 2 4 2 4 2 3 2" xfId="10201" xr:uid="{00000000-0005-0000-0000-00004E000000}"/>
    <cellStyle name="Input cel new 2 4 2 4 2 3 2 2" xfId="20756" xr:uid="{00000000-0005-0000-0000-00004E000000}"/>
    <cellStyle name="Input cel new 2 4 2 4 2 3 3" xfId="12346" xr:uid="{00000000-0005-0000-0000-00004E000000}"/>
    <cellStyle name="Input cel new 2 4 2 4 2 4" xfId="7628" xr:uid="{00000000-0005-0000-0000-00004E000000}"/>
    <cellStyle name="Input cel new 2 4 2 4 2 4 2" xfId="18173" xr:uid="{00000000-0005-0000-0000-00004E000000}"/>
    <cellStyle name="Input cel new 2 4 2 4 2 5" xfId="6085" xr:uid="{00000000-0005-0000-0000-00004E000000}"/>
    <cellStyle name="Input cel new 2 4 2 4 2 5 2" xfId="16607" xr:uid="{00000000-0005-0000-0000-00004E000000}"/>
    <cellStyle name="Input cel new 2 4 2 4 2 6" xfId="11469" xr:uid="{00000000-0005-0000-0000-00004E000000}"/>
    <cellStyle name="Input cel new 2 4 2 4 3" xfId="1736" xr:uid="{00000000-0005-0000-0000-00004E000000}"/>
    <cellStyle name="Input cel new 2 4 2 4 3 2" xfId="2975" xr:uid="{00000000-0005-0000-0000-00004E000000}"/>
    <cellStyle name="Input cel new 2 4 2 4 3 2 2" xfId="8545" xr:uid="{00000000-0005-0000-0000-00004E000000}"/>
    <cellStyle name="Input cel new 2 4 2 4 3 2 2 2" xfId="19090" xr:uid="{00000000-0005-0000-0000-00004E000000}"/>
    <cellStyle name="Input cel new 2 4 2 4 3 2 3" xfId="11395" xr:uid="{00000000-0005-0000-0000-00004E000000}"/>
    <cellStyle name="Input cel new 2 4 2 4 3 3" xfId="4387" xr:uid="{00000000-0005-0000-0000-00004E000000}"/>
    <cellStyle name="Input cel new 2 4 2 4 3 3 2" xfId="9898" xr:uid="{00000000-0005-0000-0000-00004E000000}"/>
    <cellStyle name="Input cel new 2 4 2 4 3 3 2 2" xfId="20454" xr:uid="{00000000-0005-0000-0000-00004E000000}"/>
    <cellStyle name="Input cel new 2 4 2 4 3 3 3" xfId="10466" xr:uid="{00000000-0005-0000-0000-00004E000000}"/>
    <cellStyle name="Input cel new 2 4 2 4 3 4" xfId="7339" xr:uid="{00000000-0005-0000-0000-00004E000000}"/>
    <cellStyle name="Input cel new 2 4 2 4 3 4 2" xfId="17884" xr:uid="{00000000-0005-0000-0000-00004E000000}"/>
    <cellStyle name="Input cel new 2 4 2 4 3 5" xfId="5782" xr:uid="{00000000-0005-0000-0000-00004E000000}"/>
    <cellStyle name="Input cel new 2 4 2 4 3 5 2" xfId="16305" xr:uid="{00000000-0005-0000-0000-00004E000000}"/>
    <cellStyle name="Input cel new 2 4 2 4 3 6" xfId="15244" xr:uid="{00000000-0005-0000-0000-00004E000000}"/>
    <cellStyle name="Input cel new 2 4 2 4 4" xfId="1132" xr:uid="{00000000-0005-0000-0000-00004E000000}"/>
    <cellStyle name="Input cel new 2 4 2 4 4 2" xfId="6789" xr:uid="{00000000-0005-0000-0000-00004E000000}"/>
    <cellStyle name="Input cel new 2 4 2 4 4 2 2" xfId="17334" xr:uid="{00000000-0005-0000-0000-00004E000000}"/>
    <cellStyle name="Input cel new 2 4 2 4 4 3" xfId="13112" xr:uid="{00000000-0005-0000-0000-00004E000000}"/>
    <cellStyle name="Input cel new 2 4 2 4 5" xfId="2375" xr:uid="{00000000-0005-0000-0000-00004E000000}"/>
    <cellStyle name="Input cel new 2 4 2 4 5 2" xfId="7945" xr:uid="{00000000-0005-0000-0000-00004E000000}"/>
    <cellStyle name="Input cel new 2 4 2 4 5 2 2" xfId="18490" xr:uid="{00000000-0005-0000-0000-00004E000000}"/>
    <cellStyle name="Input cel new 2 4 2 4 5 3" xfId="13307" xr:uid="{00000000-0005-0000-0000-00004E000000}"/>
    <cellStyle name="Input cel new 2 4 2 4 6" xfId="3800" xr:uid="{00000000-0005-0000-0000-00004E000000}"/>
    <cellStyle name="Input cel new 2 4 2 4 6 2" xfId="9352" xr:uid="{00000000-0005-0000-0000-00004E000000}"/>
    <cellStyle name="Input cel new 2 4 2 4 6 2 2" xfId="19905" xr:uid="{00000000-0005-0000-0000-00004E000000}"/>
    <cellStyle name="Input cel new 2 4 2 4 6 3" xfId="14574" xr:uid="{00000000-0005-0000-0000-00004E000000}"/>
    <cellStyle name="Input cel new 2 4 2 4 7" xfId="6492" xr:uid="{00000000-0005-0000-0000-00004E000000}"/>
    <cellStyle name="Input cel new 2 4 2 4 7 2" xfId="15200" xr:uid="{00000000-0005-0000-0000-00004E000000}"/>
    <cellStyle name="Input cel new 2 4 2 4 7 2 2" xfId="17037" xr:uid="{00000000-0005-0000-0000-00004E000000}"/>
    <cellStyle name="Input cel new 2 4 2 4 7 3" xfId="14224" xr:uid="{00000000-0005-0000-0000-00004E000000}"/>
    <cellStyle name="Input cel new 2 4 2 4 8" xfId="5236" xr:uid="{00000000-0005-0000-0000-00004E000000}"/>
    <cellStyle name="Input cel new 2 4 2 4 8 2" xfId="14025" xr:uid="{00000000-0005-0000-0000-00004E000000}"/>
    <cellStyle name="Input cel new 2 4 2 4 9" xfId="13375" xr:uid="{00000000-0005-0000-0000-00004E000000}"/>
    <cellStyle name="Input cel new 2 4 2 5" xfId="657" xr:uid="{00000000-0005-0000-0000-00004E000000}"/>
    <cellStyle name="Input cel new 2 4 2 5 2" xfId="1895" xr:uid="{00000000-0005-0000-0000-00004E000000}"/>
    <cellStyle name="Input cel new 2 4 2 5 2 2" xfId="3134" xr:uid="{00000000-0005-0000-0000-00004E000000}"/>
    <cellStyle name="Input cel new 2 4 2 5 2 2 2" xfId="8704" xr:uid="{00000000-0005-0000-0000-00004E000000}"/>
    <cellStyle name="Input cel new 2 4 2 5 2 2 2 2" xfId="19249" xr:uid="{00000000-0005-0000-0000-00004E000000}"/>
    <cellStyle name="Input cel new 2 4 2 5 2 2 3" xfId="13599" xr:uid="{00000000-0005-0000-0000-00004E000000}"/>
    <cellStyle name="Input cel new 2 4 2 5 2 3" xfId="4546" xr:uid="{00000000-0005-0000-0000-00004E000000}"/>
    <cellStyle name="Input cel new 2 4 2 5 2 3 2" xfId="10046" xr:uid="{00000000-0005-0000-0000-00004E000000}"/>
    <cellStyle name="Input cel new 2 4 2 5 2 3 2 2" xfId="20601" xr:uid="{00000000-0005-0000-0000-00004E000000}"/>
    <cellStyle name="Input cel new 2 4 2 5 2 3 3" xfId="13542" xr:uid="{00000000-0005-0000-0000-00004E000000}"/>
    <cellStyle name="Input cel new 2 4 2 5 2 4" xfId="7473" xr:uid="{00000000-0005-0000-0000-00004E000000}"/>
    <cellStyle name="Input cel new 2 4 2 5 2 4 2" xfId="18018" xr:uid="{00000000-0005-0000-0000-00004E000000}"/>
    <cellStyle name="Input cel new 2 4 2 5 2 5" xfId="5930" xr:uid="{00000000-0005-0000-0000-00004E000000}"/>
    <cellStyle name="Input cel new 2 4 2 5 2 5 2" xfId="16452" xr:uid="{00000000-0005-0000-0000-00004E000000}"/>
    <cellStyle name="Input cel new 2 4 2 5 2 6" xfId="11380" xr:uid="{00000000-0005-0000-0000-00004E000000}"/>
    <cellStyle name="Input cel new 2 4 2 5 3" xfId="1579" xr:uid="{00000000-0005-0000-0000-00004E000000}"/>
    <cellStyle name="Input cel new 2 4 2 5 3 2" xfId="7189" xr:uid="{00000000-0005-0000-0000-00004E000000}"/>
    <cellStyle name="Input cel new 2 4 2 5 3 2 2" xfId="17734" xr:uid="{00000000-0005-0000-0000-00004E000000}"/>
    <cellStyle name="Input cel new 2 4 2 5 3 3" xfId="10581" xr:uid="{00000000-0005-0000-0000-00004E000000}"/>
    <cellStyle name="Input cel new 2 4 2 5 4" xfId="2819" xr:uid="{00000000-0005-0000-0000-00004E000000}"/>
    <cellStyle name="Input cel new 2 4 2 5 4 2" xfId="8389" xr:uid="{00000000-0005-0000-0000-00004E000000}"/>
    <cellStyle name="Input cel new 2 4 2 5 4 2 2" xfId="18934" xr:uid="{00000000-0005-0000-0000-00004E000000}"/>
    <cellStyle name="Input cel new 2 4 2 5 4 3" xfId="12976" xr:uid="{00000000-0005-0000-0000-00004E000000}"/>
    <cellStyle name="Input cel new 2 4 2 5 5" xfId="4233" xr:uid="{00000000-0005-0000-0000-00004E000000}"/>
    <cellStyle name="Input cel new 2 4 2 5 5 2" xfId="9753" xr:uid="{00000000-0005-0000-0000-00004E000000}"/>
    <cellStyle name="Input cel new 2 4 2 5 5 2 2" xfId="20307" xr:uid="{00000000-0005-0000-0000-00004E000000}"/>
    <cellStyle name="Input cel new 2 4 2 5 5 3" xfId="13895" xr:uid="{00000000-0005-0000-0000-00004E000000}"/>
    <cellStyle name="Input cel new 2 4 2 5 6" xfId="6351" xr:uid="{00000000-0005-0000-0000-00004E000000}"/>
    <cellStyle name="Input cel new 2 4 2 5 6 2" xfId="16896" xr:uid="{00000000-0005-0000-0000-00004E000000}"/>
    <cellStyle name="Input cel new 2 4 2 5 7" xfId="5637" xr:uid="{00000000-0005-0000-0000-00004E000000}"/>
    <cellStyle name="Input cel new 2 4 2 5 7 2" xfId="15535" xr:uid="{00000000-0005-0000-0000-00004E000000}"/>
    <cellStyle name="Input cel new 2 4 2 5 8" xfId="12128" xr:uid="{00000000-0005-0000-0000-00004E000000}"/>
    <cellStyle name="Input cel new 2 4 2 6" xfId="1469" xr:uid="{00000000-0005-0000-0000-00004E000000}"/>
    <cellStyle name="Input cel new 2 4 2 6 2" xfId="2710" xr:uid="{00000000-0005-0000-0000-00004E000000}"/>
    <cellStyle name="Input cel new 2 4 2 6 2 2" xfId="8280" xr:uid="{00000000-0005-0000-0000-00004E000000}"/>
    <cellStyle name="Input cel new 2 4 2 6 2 2 2" xfId="18825" xr:uid="{00000000-0005-0000-0000-00004E000000}"/>
    <cellStyle name="Input cel new 2 4 2 6 2 3" xfId="13725" xr:uid="{00000000-0005-0000-0000-00004E000000}"/>
    <cellStyle name="Input cel new 2 4 2 6 3" xfId="4127" xr:uid="{00000000-0005-0000-0000-00004E000000}"/>
    <cellStyle name="Input cel new 2 4 2 6 3 2" xfId="9654" xr:uid="{00000000-0005-0000-0000-00004E000000}"/>
    <cellStyle name="Input cel new 2 4 2 6 3 2 2" xfId="20208" xr:uid="{00000000-0005-0000-0000-00004E000000}"/>
    <cellStyle name="Input cel new 2 4 2 6 3 3" xfId="11626" xr:uid="{00000000-0005-0000-0000-00004E000000}"/>
    <cellStyle name="Input cel new 2 4 2 6 4" xfId="7095" xr:uid="{00000000-0005-0000-0000-00004E000000}"/>
    <cellStyle name="Input cel new 2 4 2 6 4 2" xfId="17640" xr:uid="{00000000-0005-0000-0000-00004E000000}"/>
    <cellStyle name="Input cel new 2 4 2 6 5" xfId="5538" xr:uid="{00000000-0005-0000-0000-00004E000000}"/>
    <cellStyle name="Input cel new 2 4 2 6 5 2" xfId="11212" xr:uid="{00000000-0005-0000-0000-00004E000000}"/>
    <cellStyle name="Input cel new 2 4 2 6 6" xfId="12024" xr:uid="{00000000-0005-0000-0000-00004E000000}"/>
    <cellStyle name="Input cel new 2 4 2 7" xfId="1235" xr:uid="{00000000-0005-0000-0000-00004E000000}"/>
    <cellStyle name="Input cel new 2 4 2 7 2" xfId="2477" xr:uid="{00000000-0005-0000-0000-00004E000000}"/>
    <cellStyle name="Input cel new 2 4 2 7 2 2" xfId="8047" xr:uid="{00000000-0005-0000-0000-00004E000000}"/>
    <cellStyle name="Input cel new 2 4 2 7 2 2 2" xfId="18592" xr:uid="{00000000-0005-0000-0000-00004E000000}"/>
    <cellStyle name="Input cel new 2 4 2 7 2 3" xfId="11819" xr:uid="{00000000-0005-0000-0000-00004E000000}"/>
    <cellStyle name="Input cel new 2 4 2 7 3" xfId="3901" xr:uid="{00000000-0005-0000-0000-00004E000000}"/>
    <cellStyle name="Input cel new 2 4 2 7 3 2" xfId="9448" xr:uid="{00000000-0005-0000-0000-00004E000000}"/>
    <cellStyle name="Input cel new 2 4 2 7 3 2 2" xfId="20001" xr:uid="{00000000-0005-0000-0000-00004E000000}"/>
    <cellStyle name="Input cel new 2 4 2 7 3 3" xfId="13535" xr:uid="{00000000-0005-0000-0000-00004E000000}"/>
    <cellStyle name="Input cel new 2 4 2 7 4" xfId="6885" xr:uid="{00000000-0005-0000-0000-00004E000000}"/>
    <cellStyle name="Input cel new 2 4 2 7 4 2" xfId="17430" xr:uid="{00000000-0005-0000-0000-00004E000000}"/>
    <cellStyle name="Input cel new 2 4 2 7 5" xfId="5332" xr:uid="{00000000-0005-0000-0000-00004E000000}"/>
    <cellStyle name="Input cel new 2 4 2 7 5 2" xfId="13636" xr:uid="{00000000-0005-0000-0000-00004E000000}"/>
    <cellStyle name="Input cel new 2 4 2 7 6" xfId="10255" xr:uid="{00000000-0005-0000-0000-00004E000000}"/>
    <cellStyle name="Input cel new 2 4 2 8" xfId="958" xr:uid="{00000000-0005-0000-0000-00004E000000}"/>
    <cellStyle name="Input cel new 2 4 2 8 2" xfId="3626" xr:uid="{00000000-0005-0000-0000-00004E000000}"/>
    <cellStyle name="Input cel new 2 4 2 8 2 2" xfId="9186" xr:uid="{00000000-0005-0000-0000-00004E000000}"/>
    <cellStyle name="Input cel new 2 4 2 8 2 2 2" xfId="19734" xr:uid="{00000000-0005-0000-0000-00004E000000}"/>
    <cellStyle name="Input cel new 2 4 2 8 2 3" xfId="13260" xr:uid="{00000000-0005-0000-0000-00004E000000}"/>
    <cellStyle name="Input cel new 2 4 2 8 3" xfId="6618" xr:uid="{00000000-0005-0000-0000-00004E000000}"/>
    <cellStyle name="Input cel new 2 4 2 8 3 2" xfId="17163" xr:uid="{00000000-0005-0000-0000-00004E000000}"/>
    <cellStyle name="Input cel new 2 4 2 8 4" xfId="5070" xr:uid="{00000000-0005-0000-0000-00004E000000}"/>
    <cellStyle name="Input cel new 2 4 2 8 4 2" xfId="10672" xr:uid="{00000000-0005-0000-0000-00004E000000}"/>
    <cellStyle name="Input cel new 2 4 2 8 5" xfId="14054" xr:uid="{00000000-0005-0000-0000-00004E000000}"/>
    <cellStyle name="Input cel new 2 4 2 9" xfId="2201" xr:uid="{00000000-0005-0000-0000-00004E000000}"/>
    <cellStyle name="Input cel new 2 4 2 9 2" xfId="7771" xr:uid="{00000000-0005-0000-0000-00004E000000}"/>
    <cellStyle name="Input cel new 2 4 2 9 2 2" xfId="18316" xr:uid="{00000000-0005-0000-0000-00004E000000}"/>
    <cellStyle name="Input cel new 2 4 2 9 3" xfId="12408" xr:uid="{00000000-0005-0000-0000-00004E000000}"/>
    <cellStyle name="Input cel new 2 4 3" xfId="293" xr:uid="{00000000-0005-0000-0000-00004E000000}"/>
    <cellStyle name="Input cel new 2 4 3 2" xfId="1864" xr:uid="{00000000-0005-0000-0000-00004E000000}"/>
    <cellStyle name="Input cel new 2 4 3 2 2" xfId="3103" xr:uid="{00000000-0005-0000-0000-00004E000000}"/>
    <cellStyle name="Input cel new 2 4 3 2 2 2" xfId="4515" xr:uid="{00000000-0005-0000-0000-00004E000000}"/>
    <cellStyle name="Input cel new 2 4 3 2 2 2 2" xfId="10017" xr:uid="{00000000-0005-0000-0000-00004E000000}"/>
    <cellStyle name="Input cel new 2 4 3 2 2 2 2 2" xfId="20572" xr:uid="{00000000-0005-0000-0000-00004E000000}"/>
    <cellStyle name="Input cel new 2 4 3 2 2 2 3" xfId="16159" xr:uid="{00000000-0005-0000-0000-00004E000000}"/>
    <cellStyle name="Input cel new 2 4 3 2 2 3" xfId="8673" xr:uid="{00000000-0005-0000-0000-00004E000000}"/>
    <cellStyle name="Input cel new 2 4 3 2 2 3 2" xfId="19218" xr:uid="{00000000-0005-0000-0000-00004E000000}"/>
    <cellStyle name="Input cel new 2 4 3 2 2 4" xfId="5901" xr:uid="{00000000-0005-0000-0000-00004E000000}"/>
    <cellStyle name="Input cel new 2 4 3 2 2 4 2" xfId="16423" xr:uid="{00000000-0005-0000-0000-00004E000000}"/>
    <cellStyle name="Input cel new 2 4 3 2 2 5" xfId="16097" xr:uid="{00000000-0005-0000-0000-00004E000000}"/>
    <cellStyle name="Input cel new 2 4 3 2 3" xfId="3494" xr:uid="{00000000-0005-0000-0000-00004E000000}"/>
    <cellStyle name="Input cel new 2 4 3 2 3 2" xfId="9058" xr:uid="{00000000-0005-0000-0000-00004E000000}"/>
    <cellStyle name="Input cel new 2 4 3 2 3 2 2" xfId="19604" xr:uid="{00000000-0005-0000-0000-00004E000000}"/>
    <cellStyle name="Input cel new 2 4 3 2 3 3" xfId="11593" xr:uid="{00000000-0005-0000-0000-00004E000000}"/>
    <cellStyle name="Input cel new 2 4 3 2 4" xfId="4941" xr:uid="{00000000-0005-0000-0000-00004E000000}"/>
    <cellStyle name="Input cel new 2 4 3 2 4 2" xfId="12373" xr:uid="{00000000-0005-0000-0000-00004E000000}"/>
    <cellStyle name="Input cel new 2 4 3 2 5" xfId="11487" xr:uid="{00000000-0005-0000-0000-00004E000000}"/>
    <cellStyle name="Input cel new 2 4 3 3" xfId="1280" xr:uid="{00000000-0005-0000-0000-00004E000000}"/>
    <cellStyle name="Input cel new 2 4 3 3 2" xfId="2521" xr:uid="{00000000-0005-0000-0000-00004E000000}"/>
    <cellStyle name="Input cel new 2 4 3 3 2 2" xfId="8091" xr:uid="{00000000-0005-0000-0000-00004E000000}"/>
    <cellStyle name="Input cel new 2 4 3 3 2 2 2" xfId="18636" xr:uid="{00000000-0005-0000-0000-00004E000000}"/>
    <cellStyle name="Input cel new 2 4 3 3 2 3" xfId="11619" xr:uid="{00000000-0005-0000-0000-00004E000000}"/>
    <cellStyle name="Input cel new 2 4 3 3 3" xfId="3942" xr:uid="{00000000-0005-0000-0000-00004E000000}"/>
    <cellStyle name="Input cel new 2 4 3 3 3 2" xfId="9484" xr:uid="{00000000-0005-0000-0000-00004E000000}"/>
    <cellStyle name="Input cel new 2 4 3 3 3 2 2" xfId="20037" xr:uid="{00000000-0005-0000-0000-00004E000000}"/>
    <cellStyle name="Input cel new 2 4 3 3 3 3" xfId="11119" xr:uid="{00000000-0005-0000-0000-00004E000000}"/>
    <cellStyle name="Input cel new 2 4 3 3 4" xfId="6925" xr:uid="{00000000-0005-0000-0000-00004E000000}"/>
    <cellStyle name="Input cel new 2 4 3 3 4 2" xfId="17470" xr:uid="{00000000-0005-0000-0000-00004E000000}"/>
    <cellStyle name="Input cel new 2 4 3 3 5" xfId="5368" xr:uid="{00000000-0005-0000-0000-00004E000000}"/>
    <cellStyle name="Input cel new 2 4 3 3 5 2" xfId="10758" xr:uid="{00000000-0005-0000-0000-00004E000000}"/>
    <cellStyle name="Input cel new 2 4 3 3 6" xfId="15442" xr:uid="{00000000-0005-0000-0000-00004E000000}"/>
    <cellStyle name="Input cel new 2 4 3 4" xfId="898" xr:uid="{00000000-0005-0000-0000-00004E000000}"/>
    <cellStyle name="Input cel new 2 4 3 4 2" xfId="3342" xr:uid="{00000000-0005-0000-0000-00004E000000}"/>
    <cellStyle name="Input cel new 2 4 3 4 2 2" xfId="8911" xr:uid="{00000000-0005-0000-0000-00004E000000}"/>
    <cellStyle name="Input cel new 2 4 3 4 2 2 2" xfId="19456" xr:uid="{00000000-0005-0000-0000-00004E000000}"/>
    <cellStyle name="Input cel new 2 4 3 4 2 3" xfId="13575" xr:uid="{00000000-0005-0000-0000-00004E000000}"/>
    <cellStyle name="Input cel new 2 4 3 4 3" xfId="6558" xr:uid="{00000000-0005-0000-0000-00004E000000}"/>
    <cellStyle name="Input cel new 2 4 3 4 3 2" xfId="17103" xr:uid="{00000000-0005-0000-0000-00004E000000}"/>
    <cellStyle name="Input cel new 2 4 3 4 4" xfId="4776" xr:uid="{00000000-0005-0000-0000-00004E000000}"/>
    <cellStyle name="Input cel new 2 4 3 4 4 2" xfId="11897" xr:uid="{00000000-0005-0000-0000-00004E000000}"/>
    <cellStyle name="Input cel new 2 4 3 4 5" xfId="11724" xr:uid="{00000000-0005-0000-0000-00004E000000}"/>
    <cellStyle name="Input cel new 2 4 3 5" xfId="2141" xr:uid="{00000000-0005-0000-0000-00004E000000}"/>
    <cellStyle name="Input cel new 2 4 3 5 2" xfId="7711" xr:uid="{00000000-0005-0000-0000-00004E000000}"/>
    <cellStyle name="Input cel new 2 4 3 5 2 2" xfId="18256" xr:uid="{00000000-0005-0000-0000-00004E000000}"/>
    <cellStyle name="Input cel new 2 4 3 5 3" xfId="15968" xr:uid="{00000000-0005-0000-0000-00004E000000}"/>
    <cellStyle name="Input cel new 2 4 3 6" xfId="3418" xr:uid="{00000000-0005-0000-0000-00004E000000}"/>
    <cellStyle name="Input cel new 2 4 3 6 2" xfId="8984" xr:uid="{00000000-0005-0000-0000-00004E000000}"/>
    <cellStyle name="Input cel new 2 4 3 6 2 2" xfId="19530" xr:uid="{00000000-0005-0000-0000-00004E000000}"/>
    <cellStyle name="Input cel new 2 4 3 6 3" xfId="16015" xr:uid="{00000000-0005-0000-0000-00004E000000}"/>
    <cellStyle name="Input cel new 2 4 3 7" xfId="4850" xr:uid="{00000000-0005-0000-0000-00004E000000}"/>
    <cellStyle name="Input cel new 2 4 3 7 2" xfId="16034" xr:uid="{00000000-0005-0000-0000-00004E000000}"/>
    <cellStyle name="Input cel new 2 4 3 8" xfId="14853" xr:uid="{00000000-0005-0000-0000-00004E000000}"/>
    <cellStyle name="Input cel new 2 4 3 8 2" xfId="10863" xr:uid="{00000000-0005-0000-0000-00004E000000}"/>
    <cellStyle name="Input cel new 2 4 3 9" xfId="12723" xr:uid="{00000000-0005-0000-0000-00004E000000}"/>
    <cellStyle name="Input cel new 2 4 4" xfId="1829" xr:uid="{00000000-0005-0000-0000-00004E000000}"/>
    <cellStyle name="Input cel new 2 4 4 2" xfId="3068" xr:uid="{00000000-0005-0000-0000-00004E000000}"/>
    <cellStyle name="Input cel new 2 4 4 2 2" xfId="4480" xr:uid="{00000000-0005-0000-0000-00004E000000}"/>
    <cellStyle name="Input cel new 2 4 4 2 2 2" xfId="9986" xr:uid="{00000000-0005-0000-0000-00004E000000}"/>
    <cellStyle name="Input cel new 2 4 4 2 2 2 2" xfId="20542" xr:uid="{00000000-0005-0000-0000-00004E000000}"/>
    <cellStyle name="Input cel new 2 4 4 2 2 3" xfId="14789" xr:uid="{00000000-0005-0000-0000-00004E000000}"/>
    <cellStyle name="Input cel new 2 4 4 2 3" xfId="8638" xr:uid="{00000000-0005-0000-0000-00004E000000}"/>
    <cellStyle name="Input cel new 2 4 4 2 3 2" xfId="19183" xr:uid="{00000000-0005-0000-0000-00004E000000}"/>
    <cellStyle name="Input cel new 2 4 4 2 4" xfId="5870" xr:uid="{00000000-0005-0000-0000-00004E000000}"/>
    <cellStyle name="Input cel new 2 4 4 2 4 2" xfId="16393" xr:uid="{00000000-0005-0000-0000-00004E000000}"/>
    <cellStyle name="Input cel new 2 4 4 2 5" xfId="13552" xr:uid="{00000000-0005-0000-0000-00004E000000}"/>
    <cellStyle name="Input cel new 2 4 4 3" xfId="3375" xr:uid="{00000000-0005-0000-0000-00004E000000}"/>
    <cellStyle name="Input cel new 2 4 4 3 2" xfId="8943" xr:uid="{00000000-0005-0000-0000-00004E000000}"/>
    <cellStyle name="Input cel new 2 4 4 3 2 2" xfId="19487" xr:uid="{00000000-0005-0000-0000-00004E000000}"/>
    <cellStyle name="Input cel new 2 4 4 3 3" xfId="11123" xr:uid="{00000000-0005-0000-0000-00004E000000}"/>
    <cellStyle name="Input cel new 2 4 4 4" xfId="7426" xr:uid="{00000000-0005-0000-0000-00004E000000}"/>
    <cellStyle name="Input cel new 2 4 4 4 2" xfId="17971" xr:uid="{00000000-0005-0000-0000-00004E000000}"/>
    <cellStyle name="Input cel new 2 4 4 5" xfId="4808" xr:uid="{00000000-0005-0000-0000-00004E000000}"/>
    <cellStyle name="Input cel new 2 4 4 5 2" xfId="14740" xr:uid="{00000000-0005-0000-0000-00004E000000}"/>
    <cellStyle name="Input cel new 2 4 4 6" xfId="13324" xr:uid="{00000000-0005-0000-0000-00004E000000}"/>
    <cellStyle name="Input cel new 2 4 5" xfId="1714" xr:uid="{00000000-0005-0000-0000-00004E000000}"/>
    <cellStyle name="Input cel new 2 4 5 2" xfId="2953" xr:uid="{00000000-0005-0000-0000-00004E000000}"/>
    <cellStyle name="Input cel new 2 4 5 2 2" xfId="8523" xr:uid="{00000000-0005-0000-0000-00004E000000}"/>
    <cellStyle name="Input cel new 2 4 5 2 2 2" xfId="19068" xr:uid="{00000000-0005-0000-0000-00004E000000}"/>
    <cellStyle name="Input cel new 2 4 5 2 3" xfId="16114" xr:uid="{00000000-0005-0000-0000-00004E000000}"/>
    <cellStyle name="Input cel new 2 4 5 3" xfId="3355" xr:uid="{00000000-0005-0000-0000-00004E000000}"/>
    <cellStyle name="Input cel new 2 4 5 3 2" xfId="8924" xr:uid="{00000000-0005-0000-0000-00004E000000}"/>
    <cellStyle name="Input cel new 2 4 5 3 2 2" xfId="19468" xr:uid="{00000000-0005-0000-0000-00004E000000}"/>
    <cellStyle name="Input cel new 2 4 5 3 3" xfId="13516" xr:uid="{00000000-0005-0000-0000-00004E000000}"/>
    <cellStyle name="Input cel new 2 4 5 4" xfId="7318" xr:uid="{00000000-0005-0000-0000-00004E000000}"/>
    <cellStyle name="Input cel new 2 4 5 4 2" xfId="17863" xr:uid="{00000000-0005-0000-0000-00004E000000}"/>
    <cellStyle name="Input cel new 2 4 5 5" xfId="4789" xr:uid="{00000000-0005-0000-0000-00004E000000}"/>
    <cellStyle name="Input cel new 2 4 5 5 2" xfId="11564" xr:uid="{00000000-0005-0000-0000-00004E000000}"/>
    <cellStyle name="Input cel new 2 4 5 6" xfId="15359" xr:uid="{00000000-0005-0000-0000-00004E000000}"/>
    <cellStyle name="Input cel new 2 4 6" xfId="579" xr:uid="{00000000-0005-0000-0000-00004E000000}"/>
    <cellStyle name="Input cel new 2 4 6 2" xfId="6278" xr:uid="{00000000-0005-0000-0000-00004E000000}"/>
    <cellStyle name="Input cel new 2 4 6 2 2" xfId="16823" xr:uid="{00000000-0005-0000-0000-00004E000000}"/>
    <cellStyle name="Input cel new 2 4 6 3" xfId="15458" xr:uid="{00000000-0005-0000-0000-00004E000000}"/>
    <cellStyle name="Input cel new 2 4 7" xfId="2090" xr:uid="{00000000-0005-0000-0000-00004E000000}"/>
    <cellStyle name="Input cel new 2 4 7 2" xfId="7660" xr:uid="{00000000-0005-0000-0000-00004E000000}"/>
    <cellStyle name="Input cel new 2 4 7 2 2" xfId="18205" xr:uid="{00000000-0005-0000-0000-00004E000000}"/>
    <cellStyle name="Input cel new 2 4 7 3" xfId="10646" xr:uid="{00000000-0005-0000-0000-00004E000000}"/>
    <cellStyle name="Input cel new 2 4 8" xfId="304" xr:uid="{00000000-0005-0000-0000-00004E000000}"/>
    <cellStyle name="Input cel new 2 4 8 2" xfId="14943" xr:uid="{00000000-0005-0000-0000-00004E000000}"/>
    <cellStyle name="Input cel new 2 4 8 2 2" xfId="16671" xr:uid="{00000000-0005-0000-0000-00004E000000}"/>
    <cellStyle name="Input cel new 2 4 8 3" xfId="10611" xr:uid="{00000000-0005-0000-0000-00004E000000}"/>
    <cellStyle name="Input cel new 2 4 8 4" xfId="12148" xr:uid="{00000000-0005-0000-0000-00004E000000}"/>
    <cellStyle name="Input cel new 2 4 9" xfId="6132" xr:uid="{00000000-0005-0000-0000-00004E000000}"/>
    <cellStyle name="Input cel new 2 4 9 2" xfId="14926" xr:uid="{00000000-0005-0000-0000-00004E000000}"/>
    <cellStyle name="Input cel new 2 4 9 3" xfId="16654" xr:uid="{00000000-0005-0000-0000-00004E000000}"/>
    <cellStyle name="Input cel new 2 5" xfId="871" xr:uid="{00000000-0005-0000-0000-00005E000000}"/>
    <cellStyle name="Input cel new 2 5 2" xfId="2115" xr:uid="{00000000-0005-0000-0000-00005E000000}"/>
    <cellStyle name="Input cel new 2 5 2 2" xfId="7685" xr:uid="{00000000-0005-0000-0000-00005E000000}"/>
    <cellStyle name="Input cel new 2 5 2 2 2" xfId="18230" xr:uid="{00000000-0005-0000-0000-00005E000000}"/>
    <cellStyle name="Input cel new 2 5 2 3" xfId="16086" xr:uid="{00000000-0005-0000-0000-00005E000000}"/>
    <cellStyle name="Input cel new 2 5 3" xfId="3513" xr:uid="{00000000-0005-0000-0000-00005E000000}"/>
    <cellStyle name="Input cel new 2 5 3 2" xfId="9077" xr:uid="{00000000-0005-0000-0000-00005E000000}"/>
    <cellStyle name="Input cel new 2 5 3 2 2" xfId="19623" xr:uid="{00000000-0005-0000-0000-00005E000000}"/>
    <cellStyle name="Input cel new 2 5 3 3" xfId="11048" xr:uid="{00000000-0005-0000-0000-00005E000000}"/>
    <cellStyle name="Input cel new 2 5 4" xfId="6531" xr:uid="{00000000-0005-0000-0000-00005E000000}"/>
    <cellStyle name="Input cel new 2 5 4 2" xfId="17076" xr:uid="{00000000-0005-0000-0000-00005E000000}"/>
    <cellStyle name="Input cel new 2 5 5" xfId="4960" xr:uid="{00000000-0005-0000-0000-00005E000000}"/>
    <cellStyle name="Input cel new 2 5 5 2" xfId="13472" xr:uid="{00000000-0005-0000-0000-00005E000000}"/>
    <cellStyle name="Input cel new 2 5 6" xfId="12413" xr:uid="{00000000-0005-0000-0000-00005E000000}"/>
    <cellStyle name="Input cel new 2 6" xfId="1160" xr:uid="{00000000-0005-0000-0000-00005F000000}"/>
    <cellStyle name="Input cel new 2 6 2" xfId="2403" xr:uid="{00000000-0005-0000-0000-00005F000000}"/>
    <cellStyle name="Input cel new 2 6 2 2" xfId="7973" xr:uid="{00000000-0005-0000-0000-00005F000000}"/>
    <cellStyle name="Input cel new 2 6 2 2 2" xfId="18518" xr:uid="{00000000-0005-0000-0000-00005F000000}"/>
    <cellStyle name="Input cel new 2 6 2 3" xfId="12154" xr:uid="{00000000-0005-0000-0000-00005F000000}"/>
    <cellStyle name="Input cel new 2 6 3" xfId="3828" xr:uid="{00000000-0005-0000-0000-00005F000000}"/>
    <cellStyle name="Input cel new 2 6 3 2" xfId="9380" xr:uid="{00000000-0005-0000-0000-00005F000000}"/>
    <cellStyle name="Input cel new 2 6 3 2 2" xfId="19933" xr:uid="{00000000-0005-0000-0000-00005F000000}"/>
    <cellStyle name="Input cel new 2 6 3 3" xfId="13847" xr:uid="{00000000-0005-0000-0000-00005F000000}"/>
    <cellStyle name="Input cel new 2 6 4" xfId="6817" xr:uid="{00000000-0005-0000-0000-00005F000000}"/>
    <cellStyle name="Input cel new 2 6 4 2" xfId="17362" xr:uid="{00000000-0005-0000-0000-00005F000000}"/>
    <cellStyle name="Input cel new 2 6 5" xfId="5264" xr:uid="{00000000-0005-0000-0000-00005F000000}"/>
    <cellStyle name="Input cel new 2 6 5 2" xfId="15792" xr:uid="{00000000-0005-0000-0000-00005F000000}"/>
    <cellStyle name="Input cel new 2 6 6" xfId="10328" xr:uid="{00000000-0005-0000-0000-00005F000000}"/>
    <cellStyle name="Input cel new 2 7" xfId="336" xr:uid="{00000000-0005-0000-0000-00001D000000}"/>
    <cellStyle name="Input cel new 2 7 2" xfId="14949" xr:uid="{00000000-0005-0000-0000-00001D000000}"/>
    <cellStyle name="Input cel new 2 7 3" xfId="16682" xr:uid="{00000000-0005-0000-0000-00001D000000}"/>
    <cellStyle name="Input cel new 2 8" xfId="6119" xr:uid="{00000000-0005-0000-0000-00001D000000}"/>
    <cellStyle name="Input cel new 2 8 2" xfId="14913" xr:uid="{00000000-0005-0000-0000-00001D000000}"/>
    <cellStyle name="Input cel new 2 8 3" xfId="16641" xr:uid="{00000000-0005-0000-0000-00001D000000}"/>
    <cellStyle name="Input cel new 2 9" xfId="14823" xr:uid="{00000000-0005-0000-0000-00001D000000}"/>
    <cellStyle name="Input cel new 2 9 2" xfId="15903" xr:uid="{00000000-0005-0000-0000-00001D000000}"/>
    <cellStyle name="Input cel new 3" xfId="25" xr:uid="{00000000-0005-0000-0000-00001F000000}"/>
    <cellStyle name="Input cel new 3 2" xfId="169" xr:uid="{00000000-0005-0000-0000-000020000000}"/>
    <cellStyle name="Input cel new 3 2 2" xfId="277" xr:uid="{00000000-0005-0000-0000-000054000000}"/>
    <cellStyle name="Input cel new 3 2 2 10" xfId="409" xr:uid="{00000000-0005-0000-0000-000054000000}"/>
    <cellStyle name="Input cel new 3 2 2 10 2" xfId="6158" xr:uid="{00000000-0005-0000-0000-000054000000}"/>
    <cellStyle name="Input cel new 3 2 2 10 2 2" xfId="16702" xr:uid="{00000000-0005-0000-0000-000054000000}"/>
    <cellStyle name="Input cel new 3 2 2 10 3" xfId="15671" xr:uid="{00000000-0005-0000-0000-000054000000}"/>
    <cellStyle name="Input cel new 3 2 2 11" xfId="4756" xr:uid="{00000000-0005-0000-0000-000054000000}"/>
    <cellStyle name="Input cel new 3 2 2 11 2" xfId="13700" xr:uid="{00000000-0005-0000-0000-000054000000}"/>
    <cellStyle name="Input cel new 3 2 2 12" xfId="10377" xr:uid="{00000000-0005-0000-0000-000054000000}"/>
    <cellStyle name="Input cel new 3 2 2 2" xfId="346" xr:uid="{00000000-0005-0000-0000-000054000000}"/>
    <cellStyle name="Input cel new 3 2 2 2 10" xfId="501" xr:uid="{00000000-0005-0000-0000-000054000000}"/>
    <cellStyle name="Input cel new 3 2 2 2 10 2" xfId="6239" xr:uid="{00000000-0005-0000-0000-000054000000}"/>
    <cellStyle name="Input cel new 3 2 2 2 10 2 2" xfId="16785" xr:uid="{00000000-0005-0000-0000-000054000000}"/>
    <cellStyle name="Input cel new 3 2 2 2 10 3" xfId="15757" xr:uid="{00000000-0005-0000-0000-000054000000}"/>
    <cellStyle name="Input cel new 3 2 2 2 11" xfId="3440" xr:uid="{00000000-0005-0000-0000-000054000000}"/>
    <cellStyle name="Input cel new 3 2 2 2 11 2" xfId="9004" xr:uid="{00000000-0005-0000-0000-000054000000}"/>
    <cellStyle name="Input cel new 3 2 2 2 11 2 2" xfId="19550" xr:uid="{00000000-0005-0000-0000-000054000000}"/>
    <cellStyle name="Input cel new 3 2 2 2 12" xfId="4879" xr:uid="{00000000-0005-0000-0000-000054000000}"/>
    <cellStyle name="Input cel new 3 2 2 2 12 2" xfId="12489" xr:uid="{00000000-0005-0000-0000-000054000000}"/>
    <cellStyle name="Input cel new 3 2 2 2 13" xfId="12626" xr:uid="{00000000-0005-0000-0000-000054000000}"/>
    <cellStyle name="Input cel new 3 2 2 2 2" xfId="555" xr:uid="{00000000-0005-0000-0000-000054000000}"/>
    <cellStyle name="Input cel new 3 2 2 2 2 10" xfId="11862" xr:uid="{00000000-0005-0000-0000-000054000000}"/>
    <cellStyle name="Input cel new 3 2 2 2 2 2" xfId="652" xr:uid="{00000000-0005-0000-0000-000054000000}"/>
    <cellStyle name="Input cel new 3 2 2 2 2 2 2" xfId="1574" xr:uid="{00000000-0005-0000-0000-000054000000}"/>
    <cellStyle name="Input cel new 3 2 2 2 2 2 2 2" xfId="7184" xr:uid="{00000000-0005-0000-0000-000054000000}"/>
    <cellStyle name="Input cel new 3 2 2 2 2 2 2 2 2" xfId="17729" xr:uid="{00000000-0005-0000-0000-000054000000}"/>
    <cellStyle name="Input cel new 3 2 2 2 2 2 2 3" xfId="11949" xr:uid="{00000000-0005-0000-0000-000054000000}"/>
    <cellStyle name="Input cel new 3 2 2 2 2 2 3" xfId="2814" xr:uid="{00000000-0005-0000-0000-000054000000}"/>
    <cellStyle name="Input cel new 3 2 2 2 2 2 3 2" xfId="8384" xr:uid="{00000000-0005-0000-0000-000054000000}"/>
    <cellStyle name="Input cel new 3 2 2 2 2 2 3 2 2" xfId="18929" xr:uid="{00000000-0005-0000-0000-000054000000}"/>
    <cellStyle name="Input cel new 3 2 2 2 2 2 3 3" xfId="11167" xr:uid="{00000000-0005-0000-0000-000054000000}"/>
    <cellStyle name="Input cel new 3 2 2 2 2 2 4" xfId="4228" xr:uid="{00000000-0005-0000-0000-000054000000}"/>
    <cellStyle name="Input cel new 3 2 2 2 2 2 4 2" xfId="9749" xr:uid="{00000000-0005-0000-0000-000054000000}"/>
    <cellStyle name="Input cel new 3 2 2 2 2 2 4 2 2" xfId="20303" xr:uid="{00000000-0005-0000-0000-000054000000}"/>
    <cellStyle name="Input cel new 3 2 2 2 2 2 4 3" xfId="12731" xr:uid="{00000000-0005-0000-0000-000054000000}"/>
    <cellStyle name="Input cel new 3 2 2 2 2 2 5" xfId="6347" xr:uid="{00000000-0005-0000-0000-000054000000}"/>
    <cellStyle name="Input cel new 3 2 2 2 2 2 5 2" xfId="15056" xr:uid="{00000000-0005-0000-0000-000054000000}"/>
    <cellStyle name="Input cel new 3 2 2 2 2 2 5 2 2" xfId="16892" xr:uid="{00000000-0005-0000-0000-000054000000}"/>
    <cellStyle name="Input cel new 3 2 2 2 2 2 5 3" xfId="16082" xr:uid="{00000000-0005-0000-0000-000054000000}"/>
    <cellStyle name="Input cel new 3 2 2 2 2 2 6" xfId="5633" xr:uid="{00000000-0005-0000-0000-000054000000}"/>
    <cellStyle name="Input cel new 3 2 2 2 2 2 6 2" xfId="13793" xr:uid="{00000000-0005-0000-0000-000054000000}"/>
    <cellStyle name="Input cel new 3 2 2 2 2 2 7" xfId="15029" xr:uid="{00000000-0005-0000-0000-000054000000}"/>
    <cellStyle name="Input cel new 3 2 2 2 2 3" xfId="1491" xr:uid="{00000000-0005-0000-0000-000054000000}"/>
    <cellStyle name="Input cel new 3 2 2 2 2 3 2" xfId="2731" xr:uid="{00000000-0005-0000-0000-000054000000}"/>
    <cellStyle name="Input cel new 3 2 2 2 2 3 2 2" xfId="8301" xr:uid="{00000000-0005-0000-0000-000054000000}"/>
    <cellStyle name="Input cel new 3 2 2 2 2 3 2 2 2" xfId="18846" xr:uid="{00000000-0005-0000-0000-000054000000}"/>
    <cellStyle name="Input cel new 3 2 2 2 2 3 2 3" xfId="13549" xr:uid="{00000000-0005-0000-0000-000054000000}"/>
    <cellStyle name="Input cel new 3 2 2 2 2 3 3" xfId="4147" xr:uid="{00000000-0005-0000-0000-000054000000}"/>
    <cellStyle name="Input cel new 3 2 2 2 2 3 3 2" xfId="9674" xr:uid="{00000000-0005-0000-0000-000054000000}"/>
    <cellStyle name="Input cel new 3 2 2 2 2 3 3 2 2" xfId="20228" xr:uid="{00000000-0005-0000-0000-000054000000}"/>
    <cellStyle name="Input cel new 3 2 2 2 2 3 3 3" xfId="12803" xr:uid="{00000000-0005-0000-0000-000054000000}"/>
    <cellStyle name="Input cel new 3 2 2 2 2 3 4" xfId="7116" xr:uid="{00000000-0005-0000-0000-000054000000}"/>
    <cellStyle name="Input cel new 3 2 2 2 2 3 4 2" xfId="17661" xr:uid="{00000000-0005-0000-0000-000054000000}"/>
    <cellStyle name="Input cel new 3 2 2 2 2 3 5" xfId="5558" xr:uid="{00000000-0005-0000-0000-000054000000}"/>
    <cellStyle name="Input cel new 3 2 2 2 2 3 5 2" xfId="15463" xr:uid="{00000000-0005-0000-0000-000054000000}"/>
    <cellStyle name="Input cel new 3 2 2 2 2 3 6" xfId="12270" xr:uid="{00000000-0005-0000-0000-000054000000}"/>
    <cellStyle name="Input cel new 3 2 2 2 2 4" xfId="1786" xr:uid="{00000000-0005-0000-0000-000054000000}"/>
    <cellStyle name="Input cel new 3 2 2 2 2 4 2" xfId="3025" xr:uid="{00000000-0005-0000-0000-000054000000}"/>
    <cellStyle name="Input cel new 3 2 2 2 2 4 2 2" xfId="8595" xr:uid="{00000000-0005-0000-0000-000054000000}"/>
    <cellStyle name="Input cel new 3 2 2 2 2 4 2 2 2" xfId="19140" xr:uid="{00000000-0005-0000-0000-000054000000}"/>
    <cellStyle name="Input cel new 3 2 2 2 2 4 2 3" xfId="14177" xr:uid="{00000000-0005-0000-0000-000054000000}"/>
    <cellStyle name="Input cel new 3 2 2 2 2 4 3" xfId="4437" xr:uid="{00000000-0005-0000-0000-000054000000}"/>
    <cellStyle name="Input cel new 3 2 2 2 2 4 3 2" xfId="9947" xr:uid="{00000000-0005-0000-0000-000054000000}"/>
    <cellStyle name="Input cel new 3 2 2 2 2 4 3 2 2" xfId="20503" xr:uid="{00000000-0005-0000-0000-000054000000}"/>
    <cellStyle name="Input cel new 3 2 2 2 2 4 3 3" xfId="15620" xr:uid="{00000000-0005-0000-0000-000054000000}"/>
    <cellStyle name="Input cel new 3 2 2 2 2 4 4" xfId="7388" xr:uid="{00000000-0005-0000-0000-000054000000}"/>
    <cellStyle name="Input cel new 3 2 2 2 2 4 4 2" xfId="17933" xr:uid="{00000000-0005-0000-0000-000054000000}"/>
    <cellStyle name="Input cel new 3 2 2 2 2 4 5" xfId="5831" xr:uid="{00000000-0005-0000-0000-000054000000}"/>
    <cellStyle name="Input cel new 3 2 2 2 2 4 5 2" xfId="16354" xr:uid="{00000000-0005-0000-0000-000054000000}"/>
    <cellStyle name="Input cel new 3 2 2 2 2 4 6" xfId="16028" xr:uid="{00000000-0005-0000-0000-000054000000}"/>
    <cellStyle name="Input cel new 3 2 2 2 2 5" xfId="1313" xr:uid="{00000000-0005-0000-0000-000054000000}"/>
    <cellStyle name="Input cel new 3 2 2 2 2 5 2" xfId="2554" xr:uid="{00000000-0005-0000-0000-000054000000}"/>
    <cellStyle name="Input cel new 3 2 2 2 2 5 2 2" xfId="8124" xr:uid="{00000000-0005-0000-0000-000054000000}"/>
    <cellStyle name="Input cel new 3 2 2 2 2 5 2 2 2" xfId="18669" xr:uid="{00000000-0005-0000-0000-000054000000}"/>
    <cellStyle name="Input cel new 3 2 2 2 2 5 2 3" xfId="11141" xr:uid="{00000000-0005-0000-0000-000054000000}"/>
    <cellStyle name="Input cel new 3 2 2 2 2 5 3" xfId="3974" xr:uid="{00000000-0005-0000-0000-000054000000}"/>
    <cellStyle name="Input cel new 3 2 2 2 2 5 3 2" xfId="9514" xr:uid="{00000000-0005-0000-0000-000054000000}"/>
    <cellStyle name="Input cel new 3 2 2 2 2 5 3 2 2" xfId="20067" xr:uid="{00000000-0005-0000-0000-000054000000}"/>
    <cellStyle name="Input cel new 3 2 2 2 2 5 3 3" xfId="13865" xr:uid="{00000000-0005-0000-0000-000054000000}"/>
    <cellStyle name="Input cel new 3 2 2 2 2 5 4" xfId="6956" xr:uid="{00000000-0005-0000-0000-000054000000}"/>
    <cellStyle name="Input cel new 3 2 2 2 2 5 4 2" xfId="17501" xr:uid="{00000000-0005-0000-0000-000054000000}"/>
    <cellStyle name="Input cel new 3 2 2 2 2 5 5" xfId="5398" xr:uid="{00000000-0005-0000-0000-000054000000}"/>
    <cellStyle name="Input cel new 3 2 2 2 2 5 5 2" xfId="11879" xr:uid="{00000000-0005-0000-0000-000054000000}"/>
    <cellStyle name="Input cel new 3 2 2 2 2 5 6" xfId="11497" xr:uid="{00000000-0005-0000-0000-000054000000}"/>
    <cellStyle name="Input cel new 3 2 2 2 2 6" xfId="953" xr:uid="{00000000-0005-0000-0000-000054000000}"/>
    <cellStyle name="Input cel new 3 2 2 2 2 6 2" xfId="3621" xr:uid="{00000000-0005-0000-0000-000054000000}"/>
    <cellStyle name="Input cel new 3 2 2 2 2 6 2 2" xfId="9182" xr:uid="{00000000-0005-0000-0000-000054000000}"/>
    <cellStyle name="Input cel new 3 2 2 2 2 6 2 2 2" xfId="19729" xr:uid="{00000000-0005-0000-0000-000054000000}"/>
    <cellStyle name="Input cel new 3 2 2 2 2 6 2 3" xfId="11251" xr:uid="{00000000-0005-0000-0000-000054000000}"/>
    <cellStyle name="Input cel new 3 2 2 2 2 6 3" xfId="6613" xr:uid="{00000000-0005-0000-0000-000054000000}"/>
    <cellStyle name="Input cel new 3 2 2 2 2 6 3 2" xfId="17158" xr:uid="{00000000-0005-0000-0000-000054000000}"/>
    <cellStyle name="Input cel new 3 2 2 2 2 6 4" xfId="5066" xr:uid="{00000000-0005-0000-0000-000054000000}"/>
    <cellStyle name="Input cel new 3 2 2 2 2 6 4 2" xfId="10627" xr:uid="{00000000-0005-0000-0000-000054000000}"/>
    <cellStyle name="Input cel new 3 2 2 2 2 6 5" xfId="12507" xr:uid="{00000000-0005-0000-0000-000054000000}"/>
    <cellStyle name="Input cel new 3 2 2 2 2 7" xfId="2196" xr:uid="{00000000-0005-0000-0000-000054000000}"/>
    <cellStyle name="Input cel new 3 2 2 2 2 7 2" xfId="7766" xr:uid="{00000000-0005-0000-0000-000054000000}"/>
    <cellStyle name="Input cel new 3 2 2 2 2 7 2 2" xfId="18311" xr:uid="{00000000-0005-0000-0000-000054000000}"/>
    <cellStyle name="Input cel new 3 2 2 2 2 7 3" xfId="13267" xr:uid="{00000000-0005-0000-0000-000054000000}"/>
    <cellStyle name="Input cel new 3 2 2 2 2 8" xfId="3524" xr:uid="{00000000-0005-0000-0000-000054000000}"/>
    <cellStyle name="Input cel new 3 2 2 2 2 8 2" xfId="9088" xr:uid="{00000000-0005-0000-0000-000054000000}"/>
    <cellStyle name="Input cel new 3 2 2 2 2 8 2 2" xfId="19634" xr:uid="{00000000-0005-0000-0000-000054000000}"/>
    <cellStyle name="Input cel new 3 2 2 2 2 8 3" xfId="11948" xr:uid="{00000000-0005-0000-0000-000054000000}"/>
    <cellStyle name="Input cel new 3 2 2 2 2 9" xfId="4971" xr:uid="{00000000-0005-0000-0000-000054000000}"/>
    <cellStyle name="Input cel new 3 2 2 2 2 9 2" xfId="12913" xr:uid="{00000000-0005-0000-0000-000054000000}"/>
    <cellStyle name="Input cel new 3 2 2 2 3" xfId="701" xr:uid="{00000000-0005-0000-0000-000054000000}"/>
    <cellStyle name="Input cel new 3 2 2 2 3 10" xfId="15349" xr:uid="{00000000-0005-0000-0000-000054000000}"/>
    <cellStyle name="Input cel new 3 2 2 2 3 2" xfId="1927" xr:uid="{00000000-0005-0000-0000-000054000000}"/>
    <cellStyle name="Input cel new 3 2 2 2 3 2 2" xfId="3166" xr:uid="{00000000-0005-0000-0000-000054000000}"/>
    <cellStyle name="Input cel new 3 2 2 2 3 2 2 2" xfId="8736" xr:uid="{00000000-0005-0000-0000-000054000000}"/>
    <cellStyle name="Input cel new 3 2 2 2 3 2 2 2 2" xfId="19281" xr:uid="{00000000-0005-0000-0000-000054000000}"/>
    <cellStyle name="Input cel new 3 2 2 2 3 2 2 3" xfId="10733" xr:uid="{00000000-0005-0000-0000-000054000000}"/>
    <cellStyle name="Input cel new 3 2 2 2 3 2 3" xfId="4578" xr:uid="{00000000-0005-0000-0000-000054000000}"/>
    <cellStyle name="Input cel new 3 2 2 2 3 2 3 2" xfId="10078" xr:uid="{00000000-0005-0000-0000-000054000000}"/>
    <cellStyle name="Input cel new 3 2 2 2 3 2 3 2 2" xfId="20633" xr:uid="{00000000-0005-0000-0000-000054000000}"/>
    <cellStyle name="Input cel new 3 2 2 2 3 2 3 3" xfId="14118" xr:uid="{00000000-0005-0000-0000-000054000000}"/>
    <cellStyle name="Input cel new 3 2 2 2 3 2 4" xfId="7505" xr:uid="{00000000-0005-0000-0000-000054000000}"/>
    <cellStyle name="Input cel new 3 2 2 2 3 2 4 2" xfId="18050" xr:uid="{00000000-0005-0000-0000-000054000000}"/>
    <cellStyle name="Input cel new 3 2 2 2 3 2 5" xfId="5962" xr:uid="{00000000-0005-0000-0000-000054000000}"/>
    <cellStyle name="Input cel new 3 2 2 2 3 2 5 2" xfId="16484" xr:uid="{00000000-0005-0000-0000-000054000000}"/>
    <cellStyle name="Input cel new 3 2 2 2 3 2 6" xfId="11362" xr:uid="{00000000-0005-0000-0000-000054000000}"/>
    <cellStyle name="Input cel new 3 2 2 2 3 3" xfId="1268" xr:uid="{00000000-0005-0000-0000-000054000000}"/>
    <cellStyle name="Input cel new 3 2 2 2 3 3 2" xfId="2509" xr:uid="{00000000-0005-0000-0000-000054000000}"/>
    <cellStyle name="Input cel new 3 2 2 2 3 3 2 2" xfId="8079" xr:uid="{00000000-0005-0000-0000-000054000000}"/>
    <cellStyle name="Input cel new 3 2 2 2 3 3 2 2 2" xfId="18624" xr:uid="{00000000-0005-0000-0000-000054000000}"/>
    <cellStyle name="Input cel new 3 2 2 2 3 3 2 3" xfId="10670" xr:uid="{00000000-0005-0000-0000-000054000000}"/>
    <cellStyle name="Input cel new 3 2 2 2 3 3 3" xfId="3930" xr:uid="{00000000-0005-0000-0000-000054000000}"/>
    <cellStyle name="Input cel new 3 2 2 2 3 3 3 2" xfId="9474" xr:uid="{00000000-0005-0000-0000-000054000000}"/>
    <cellStyle name="Input cel new 3 2 2 2 3 3 3 2 2" xfId="20027" xr:uid="{00000000-0005-0000-0000-000054000000}"/>
    <cellStyle name="Input cel new 3 2 2 2 3 3 3 3" xfId="15528" xr:uid="{00000000-0005-0000-0000-000054000000}"/>
    <cellStyle name="Input cel new 3 2 2 2 3 3 4" xfId="6915" xr:uid="{00000000-0005-0000-0000-000054000000}"/>
    <cellStyle name="Input cel new 3 2 2 2 3 3 4 2" xfId="17460" xr:uid="{00000000-0005-0000-0000-000054000000}"/>
    <cellStyle name="Input cel new 3 2 2 2 3 3 5" xfId="5358" xr:uid="{00000000-0005-0000-0000-000054000000}"/>
    <cellStyle name="Input cel new 3 2 2 2 3 3 5 2" xfId="12647" xr:uid="{00000000-0005-0000-0000-000054000000}"/>
    <cellStyle name="Input cel new 3 2 2 2 3 3 6" xfId="12997" xr:uid="{00000000-0005-0000-0000-000054000000}"/>
    <cellStyle name="Input cel new 3 2 2 2 3 4" xfId="1375" xr:uid="{00000000-0005-0000-0000-000054000000}"/>
    <cellStyle name="Input cel new 3 2 2 2 3 4 2" xfId="2616" xr:uid="{00000000-0005-0000-0000-000054000000}"/>
    <cellStyle name="Input cel new 3 2 2 2 3 4 2 2" xfId="8186" xr:uid="{00000000-0005-0000-0000-000054000000}"/>
    <cellStyle name="Input cel new 3 2 2 2 3 4 2 2 2" xfId="18731" xr:uid="{00000000-0005-0000-0000-000054000000}"/>
    <cellStyle name="Input cel new 3 2 2 2 3 4 2 3" xfId="16110" xr:uid="{00000000-0005-0000-0000-000054000000}"/>
    <cellStyle name="Input cel new 3 2 2 2 3 4 3" xfId="4036" xr:uid="{00000000-0005-0000-0000-000054000000}"/>
    <cellStyle name="Input cel new 3 2 2 2 3 4 3 2" xfId="9571" xr:uid="{00000000-0005-0000-0000-000054000000}"/>
    <cellStyle name="Input cel new 3 2 2 2 3 4 3 2 2" xfId="20124" xr:uid="{00000000-0005-0000-0000-000054000000}"/>
    <cellStyle name="Input cel new 3 2 2 2 3 4 3 3" xfId="15459" xr:uid="{00000000-0005-0000-0000-000054000000}"/>
    <cellStyle name="Input cel new 3 2 2 2 3 4 4" xfId="7012" xr:uid="{00000000-0005-0000-0000-000054000000}"/>
    <cellStyle name="Input cel new 3 2 2 2 3 4 4 2" xfId="17557" xr:uid="{00000000-0005-0000-0000-000054000000}"/>
    <cellStyle name="Input cel new 3 2 2 2 3 4 5" xfId="5455" xr:uid="{00000000-0005-0000-0000-000054000000}"/>
    <cellStyle name="Input cel new 3 2 2 2 3 4 5 2" xfId="13372" xr:uid="{00000000-0005-0000-0000-000054000000}"/>
    <cellStyle name="Input cel new 3 2 2 2 3 4 6" xfId="11179" xr:uid="{00000000-0005-0000-0000-000054000000}"/>
    <cellStyle name="Input cel new 3 2 2 2 3 5" xfId="1001" xr:uid="{00000000-0005-0000-0000-000054000000}"/>
    <cellStyle name="Input cel new 3 2 2 2 3 5 2" xfId="6661" xr:uid="{00000000-0005-0000-0000-000054000000}"/>
    <cellStyle name="Input cel new 3 2 2 2 3 5 2 2" xfId="17206" xr:uid="{00000000-0005-0000-0000-000054000000}"/>
    <cellStyle name="Input cel new 3 2 2 2 3 5 3" xfId="13579" xr:uid="{00000000-0005-0000-0000-000054000000}"/>
    <cellStyle name="Input cel new 3 2 2 2 3 6" xfId="2244" xr:uid="{00000000-0005-0000-0000-000054000000}"/>
    <cellStyle name="Input cel new 3 2 2 2 3 6 2" xfId="7814" xr:uid="{00000000-0005-0000-0000-000054000000}"/>
    <cellStyle name="Input cel new 3 2 2 2 3 6 2 2" xfId="18359" xr:uid="{00000000-0005-0000-0000-000054000000}"/>
    <cellStyle name="Input cel new 3 2 2 2 3 6 3" xfId="13319" xr:uid="{00000000-0005-0000-0000-000054000000}"/>
    <cellStyle name="Input cel new 3 2 2 2 3 7" xfId="3669" xr:uid="{00000000-0005-0000-0000-000054000000}"/>
    <cellStyle name="Input cel new 3 2 2 2 3 7 2" xfId="9229" xr:uid="{00000000-0005-0000-0000-000054000000}"/>
    <cellStyle name="Input cel new 3 2 2 2 3 7 2 2" xfId="19777" xr:uid="{00000000-0005-0000-0000-000054000000}"/>
    <cellStyle name="Input cel new 3 2 2 2 3 7 3" xfId="11400" xr:uid="{00000000-0005-0000-0000-000054000000}"/>
    <cellStyle name="Input cel new 3 2 2 2 3 8" xfId="6395" xr:uid="{00000000-0005-0000-0000-000054000000}"/>
    <cellStyle name="Input cel new 3 2 2 2 3 8 2" xfId="15103" xr:uid="{00000000-0005-0000-0000-000054000000}"/>
    <cellStyle name="Input cel new 3 2 2 2 3 8 2 2" xfId="16940" xr:uid="{00000000-0005-0000-0000-000054000000}"/>
    <cellStyle name="Input cel new 3 2 2 2 3 8 3" xfId="14543" xr:uid="{00000000-0005-0000-0000-000054000000}"/>
    <cellStyle name="Input cel new 3 2 2 2 3 9" xfId="5113" xr:uid="{00000000-0005-0000-0000-000054000000}"/>
    <cellStyle name="Input cel new 3 2 2 2 3 9 2" xfId="14157" xr:uid="{00000000-0005-0000-0000-000054000000}"/>
    <cellStyle name="Input cel new 3 2 2 2 4" xfId="765" xr:uid="{00000000-0005-0000-0000-000054000000}"/>
    <cellStyle name="Input cel new 3 2 2 2 4 2" xfId="1991" xr:uid="{00000000-0005-0000-0000-000054000000}"/>
    <cellStyle name="Input cel new 3 2 2 2 4 2 2" xfId="3230" xr:uid="{00000000-0005-0000-0000-000054000000}"/>
    <cellStyle name="Input cel new 3 2 2 2 4 2 2 2" xfId="8800" xr:uid="{00000000-0005-0000-0000-000054000000}"/>
    <cellStyle name="Input cel new 3 2 2 2 4 2 2 2 2" xfId="19345" xr:uid="{00000000-0005-0000-0000-000054000000}"/>
    <cellStyle name="Input cel new 3 2 2 2 4 2 2 3" xfId="13510" xr:uid="{00000000-0005-0000-0000-000054000000}"/>
    <cellStyle name="Input cel new 3 2 2 2 4 2 3" xfId="4642" xr:uid="{00000000-0005-0000-0000-000054000000}"/>
    <cellStyle name="Input cel new 3 2 2 2 4 2 3 2" xfId="10138" xr:uid="{00000000-0005-0000-0000-000054000000}"/>
    <cellStyle name="Input cel new 3 2 2 2 4 2 3 2 2" xfId="20693" xr:uid="{00000000-0005-0000-0000-000054000000}"/>
    <cellStyle name="Input cel new 3 2 2 2 4 2 3 3" xfId="13178" xr:uid="{00000000-0005-0000-0000-000054000000}"/>
    <cellStyle name="Input cel new 3 2 2 2 4 2 4" xfId="7565" xr:uid="{00000000-0005-0000-0000-000054000000}"/>
    <cellStyle name="Input cel new 3 2 2 2 4 2 4 2" xfId="18110" xr:uid="{00000000-0005-0000-0000-000054000000}"/>
    <cellStyle name="Input cel new 3 2 2 2 4 2 5" xfId="6022" xr:uid="{00000000-0005-0000-0000-000054000000}"/>
    <cellStyle name="Input cel new 3 2 2 2 4 2 5 2" xfId="16544" xr:uid="{00000000-0005-0000-0000-000054000000}"/>
    <cellStyle name="Input cel new 3 2 2 2 4 2 6" xfId="12657" xr:uid="{00000000-0005-0000-0000-000054000000}"/>
    <cellStyle name="Input cel new 3 2 2 2 4 3" xfId="1673" xr:uid="{00000000-0005-0000-0000-000054000000}"/>
    <cellStyle name="Input cel new 3 2 2 2 4 3 2" xfId="2913" xr:uid="{00000000-0005-0000-0000-000054000000}"/>
    <cellStyle name="Input cel new 3 2 2 2 4 3 2 2" xfId="8483" xr:uid="{00000000-0005-0000-0000-000054000000}"/>
    <cellStyle name="Input cel new 3 2 2 2 4 3 2 2 2" xfId="19028" xr:uid="{00000000-0005-0000-0000-000054000000}"/>
    <cellStyle name="Input cel new 3 2 2 2 4 3 2 3" xfId="10996" xr:uid="{00000000-0005-0000-0000-000054000000}"/>
    <cellStyle name="Input cel new 3 2 2 2 4 3 3" xfId="4326" xr:uid="{00000000-0005-0000-0000-000054000000}"/>
    <cellStyle name="Input cel new 3 2 2 2 4 3 3 2" xfId="9841" xr:uid="{00000000-0005-0000-0000-000054000000}"/>
    <cellStyle name="Input cel new 3 2 2 2 4 3 3 2 2" xfId="20397" xr:uid="{00000000-0005-0000-0000-000054000000}"/>
    <cellStyle name="Input cel new 3 2 2 2 4 3 3 3" xfId="13499" xr:uid="{00000000-0005-0000-0000-000054000000}"/>
    <cellStyle name="Input cel new 3 2 2 2 4 3 4" xfId="7281" xr:uid="{00000000-0005-0000-0000-000054000000}"/>
    <cellStyle name="Input cel new 3 2 2 2 4 3 4 2" xfId="17826" xr:uid="{00000000-0005-0000-0000-000054000000}"/>
    <cellStyle name="Input cel new 3 2 2 2 4 3 5" xfId="5725" xr:uid="{00000000-0005-0000-0000-000054000000}"/>
    <cellStyle name="Input cel new 3 2 2 2 4 3 5 2" xfId="16248" xr:uid="{00000000-0005-0000-0000-000054000000}"/>
    <cellStyle name="Input cel new 3 2 2 2 4 3 6" xfId="15675" xr:uid="{00000000-0005-0000-0000-000054000000}"/>
    <cellStyle name="Input cel new 3 2 2 2 4 4" xfId="1065" xr:uid="{00000000-0005-0000-0000-000054000000}"/>
    <cellStyle name="Input cel new 3 2 2 2 4 4 2" xfId="6722" xr:uid="{00000000-0005-0000-0000-000054000000}"/>
    <cellStyle name="Input cel new 3 2 2 2 4 4 2 2" xfId="17267" xr:uid="{00000000-0005-0000-0000-000054000000}"/>
    <cellStyle name="Input cel new 3 2 2 2 4 4 3" xfId="15519" xr:uid="{00000000-0005-0000-0000-000054000000}"/>
    <cellStyle name="Input cel new 3 2 2 2 4 5" xfId="2308" xr:uid="{00000000-0005-0000-0000-000054000000}"/>
    <cellStyle name="Input cel new 3 2 2 2 4 5 2" xfId="7878" xr:uid="{00000000-0005-0000-0000-000054000000}"/>
    <cellStyle name="Input cel new 3 2 2 2 4 5 2 2" xfId="18423" xr:uid="{00000000-0005-0000-0000-000054000000}"/>
    <cellStyle name="Input cel new 3 2 2 2 4 5 3" xfId="15914" xr:uid="{00000000-0005-0000-0000-000054000000}"/>
    <cellStyle name="Input cel new 3 2 2 2 4 6" xfId="3733" xr:uid="{00000000-0005-0000-0000-000054000000}"/>
    <cellStyle name="Input cel new 3 2 2 2 4 6 2" xfId="9289" xr:uid="{00000000-0005-0000-0000-000054000000}"/>
    <cellStyle name="Input cel new 3 2 2 2 4 6 2 2" xfId="19838" xr:uid="{00000000-0005-0000-0000-000054000000}"/>
    <cellStyle name="Input cel new 3 2 2 2 4 6 3" xfId="12926" xr:uid="{00000000-0005-0000-0000-000054000000}"/>
    <cellStyle name="Input cel new 3 2 2 2 4 7" xfId="6429" xr:uid="{00000000-0005-0000-0000-000054000000}"/>
    <cellStyle name="Input cel new 3 2 2 2 4 7 2" xfId="15137" xr:uid="{00000000-0005-0000-0000-000054000000}"/>
    <cellStyle name="Input cel new 3 2 2 2 4 7 2 2" xfId="16974" xr:uid="{00000000-0005-0000-0000-000054000000}"/>
    <cellStyle name="Input cel new 3 2 2 2 4 7 3" xfId="11609" xr:uid="{00000000-0005-0000-0000-000054000000}"/>
    <cellStyle name="Input cel new 3 2 2 2 4 8" xfId="5173" xr:uid="{00000000-0005-0000-0000-000054000000}"/>
    <cellStyle name="Input cel new 3 2 2 2 4 8 2" xfId="16170" xr:uid="{00000000-0005-0000-0000-000054000000}"/>
    <cellStyle name="Input cel new 3 2 2 2 4 9" xfId="14251" xr:uid="{00000000-0005-0000-0000-000054000000}"/>
    <cellStyle name="Input cel new 3 2 2 2 5" xfId="827" xr:uid="{00000000-0005-0000-0000-000054000000}"/>
    <cellStyle name="Input cel new 3 2 2 2 5 2" xfId="2053" xr:uid="{00000000-0005-0000-0000-000054000000}"/>
    <cellStyle name="Input cel new 3 2 2 2 5 2 2" xfId="3292" xr:uid="{00000000-0005-0000-0000-000054000000}"/>
    <cellStyle name="Input cel new 3 2 2 2 5 2 2 2" xfId="8862" xr:uid="{00000000-0005-0000-0000-000054000000}"/>
    <cellStyle name="Input cel new 3 2 2 2 5 2 2 2 2" xfId="19407" xr:uid="{00000000-0005-0000-0000-000054000000}"/>
    <cellStyle name="Input cel new 3 2 2 2 5 2 2 3" xfId="12256" xr:uid="{00000000-0005-0000-0000-000054000000}"/>
    <cellStyle name="Input cel new 3 2 2 2 5 2 3" xfId="4704" xr:uid="{00000000-0005-0000-0000-000054000000}"/>
    <cellStyle name="Input cel new 3 2 2 2 5 2 3 2" xfId="10197" xr:uid="{00000000-0005-0000-0000-000054000000}"/>
    <cellStyle name="Input cel new 3 2 2 2 5 2 3 2 2" xfId="20752" xr:uid="{00000000-0005-0000-0000-000054000000}"/>
    <cellStyle name="Input cel new 3 2 2 2 5 2 3 3" xfId="13210" xr:uid="{00000000-0005-0000-0000-000054000000}"/>
    <cellStyle name="Input cel new 3 2 2 2 5 2 4" xfId="7624" xr:uid="{00000000-0005-0000-0000-000054000000}"/>
    <cellStyle name="Input cel new 3 2 2 2 5 2 4 2" xfId="18169" xr:uid="{00000000-0005-0000-0000-000054000000}"/>
    <cellStyle name="Input cel new 3 2 2 2 5 2 5" xfId="6081" xr:uid="{00000000-0005-0000-0000-000054000000}"/>
    <cellStyle name="Input cel new 3 2 2 2 5 2 5 2" xfId="16603" xr:uid="{00000000-0005-0000-0000-000054000000}"/>
    <cellStyle name="Input cel new 3 2 2 2 5 2 6" xfId="10805" xr:uid="{00000000-0005-0000-0000-000054000000}"/>
    <cellStyle name="Input cel new 3 2 2 2 5 3" xfId="1731" xr:uid="{00000000-0005-0000-0000-000054000000}"/>
    <cellStyle name="Input cel new 3 2 2 2 5 3 2" xfId="2970" xr:uid="{00000000-0005-0000-0000-000054000000}"/>
    <cellStyle name="Input cel new 3 2 2 2 5 3 2 2" xfId="8540" xr:uid="{00000000-0005-0000-0000-000054000000}"/>
    <cellStyle name="Input cel new 3 2 2 2 5 3 2 2 2" xfId="19085" xr:uid="{00000000-0005-0000-0000-000054000000}"/>
    <cellStyle name="Input cel new 3 2 2 2 5 3 2 3" xfId="12233" xr:uid="{00000000-0005-0000-0000-000054000000}"/>
    <cellStyle name="Input cel new 3 2 2 2 5 3 3" xfId="4382" xr:uid="{00000000-0005-0000-0000-000054000000}"/>
    <cellStyle name="Input cel new 3 2 2 2 5 3 3 2" xfId="9894" xr:uid="{00000000-0005-0000-0000-000054000000}"/>
    <cellStyle name="Input cel new 3 2 2 2 5 3 3 2 2" xfId="20450" xr:uid="{00000000-0005-0000-0000-000054000000}"/>
    <cellStyle name="Input cel new 3 2 2 2 5 3 3 3" xfId="16197" xr:uid="{00000000-0005-0000-0000-000054000000}"/>
    <cellStyle name="Input cel new 3 2 2 2 5 3 4" xfId="7335" xr:uid="{00000000-0005-0000-0000-000054000000}"/>
    <cellStyle name="Input cel new 3 2 2 2 5 3 4 2" xfId="17880" xr:uid="{00000000-0005-0000-0000-000054000000}"/>
    <cellStyle name="Input cel new 3 2 2 2 5 3 5" xfId="5778" xr:uid="{00000000-0005-0000-0000-000054000000}"/>
    <cellStyle name="Input cel new 3 2 2 2 5 3 5 2" xfId="16301" xr:uid="{00000000-0005-0000-0000-000054000000}"/>
    <cellStyle name="Input cel new 3 2 2 2 5 3 6" xfId="12333" xr:uid="{00000000-0005-0000-0000-000054000000}"/>
    <cellStyle name="Input cel new 3 2 2 2 5 4" xfId="1127" xr:uid="{00000000-0005-0000-0000-000054000000}"/>
    <cellStyle name="Input cel new 3 2 2 2 5 4 2" xfId="6784" xr:uid="{00000000-0005-0000-0000-000054000000}"/>
    <cellStyle name="Input cel new 3 2 2 2 5 4 2 2" xfId="17329" xr:uid="{00000000-0005-0000-0000-000054000000}"/>
    <cellStyle name="Input cel new 3 2 2 2 5 4 3" xfId="14248" xr:uid="{00000000-0005-0000-0000-000054000000}"/>
    <cellStyle name="Input cel new 3 2 2 2 5 5" xfId="2370" xr:uid="{00000000-0005-0000-0000-000054000000}"/>
    <cellStyle name="Input cel new 3 2 2 2 5 5 2" xfId="7940" xr:uid="{00000000-0005-0000-0000-000054000000}"/>
    <cellStyle name="Input cel new 3 2 2 2 5 5 2 2" xfId="18485" xr:uid="{00000000-0005-0000-0000-000054000000}"/>
    <cellStyle name="Input cel new 3 2 2 2 5 5 3" xfId="14260" xr:uid="{00000000-0005-0000-0000-000054000000}"/>
    <cellStyle name="Input cel new 3 2 2 2 5 6" xfId="3795" xr:uid="{00000000-0005-0000-0000-000054000000}"/>
    <cellStyle name="Input cel new 3 2 2 2 5 6 2" xfId="9348" xr:uid="{00000000-0005-0000-0000-000054000000}"/>
    <cellStyle name="Input cel new 3 2 2 2 5 6 2 2" xfId="19900" xr:uid="{00000000-0005-0000-0000-000054000000}"/>
    <cellStyle name="Input cel new 3 2 2 2 5 6 3" xfId="14212" xr:uid="{00000000-0005-0000-0000-000054000000}"/>
    <cellStyle name="Input cel new 3 2 2 2 5 7" xfId="6488" xr:uid="{00000000-0005-0000-0000-000054000000}"/>
    <cellStyle name="Input cel new 3 2 2 2 5 7 2" xfId="15196" xr:uid="{00000000-0005-0000-0000-000054000000}"/>
    <cellStyle name="Input cel new 3 2 2 2 5 7 2 2" xfId="17033" xr:uid="{00000000-0005-0000-0000-000054000000}"/>
    <cellStyle name="Input cel new 3 2 2 2 5 7 3" xfId="10435" xr:uid="{00000000-0005-0000-0000-000054000000}"/>
    <cellStyle name="Input cel new 3 2 2 2 5 8" xfId="5232" xr:uid="{00000000-0005-0000-0000-000054000000}"/>
    <cellStyle name="Input cel new 3 2 2 2 5 8 2" xfId="13013" xr:uid="{00000000-0005-0000-0000-000054000000}"/>
    <cellStyle name="Input cel new 3 2 2 2 5 9" xfId="14028" xr:uid="{00000000-0005-0000-0000-000054000000}"/>
    <cellStyle name="Input cel new 3 2 2 2 6" xfId="632" xr:uid="{00000000-0005-0000-0000-000054000000}"/>
    <cellStyle name="Input cel new 3 2 2 2 6 2" xfId="1555" xr:uid="{00000000-0005-0000-0000-000054000000}"/>
    <cellStyle name="Input cel new 3 2 2 2 6 2 2" xfId="7165" xr:uid="{00000000-0005-0000-0000-000054000000}"/>
    <cellStyle name="Input cel new 3 2 2 2 6 2 2 2" xfId="17710" xr:uid="{00000000-0005-0000-0000-000054000000}"/>
    <cellStyle name="Input cel new 3 2 2 2 6 2 3" xfId="12533" xr:uid="{00000000-0005-0000-0000-000054000000}"/>
    <cellStyle name="Input cel new 3 2 2 2 6 3" xfId="2795" xr:uid="{00000000-0005-0000-0000-000054000000}"/>
    <cellStyle name="Input cel new 3 2 2 2 6 3 2" xfId="8365" xr:uid="{00000000-0005-0000-0000-000054000000}"/>
    <cellStyle name="Input cel new 3 2 2 2 6 3 2 2" xfId="18910" xr:uid="{00000000-0005-0000-0000-000054000000}"/>
    <cellStyle name="Input cel new 3 2 2 2 6 3 3" xfId="16085" xr:uid="{00000000-0005-0000-0000-000054000000}"/>
    <cellStyle name="Input cel new 3 2 2 2 6 4" xfId="4209" xr:uid="{00000000-0005-0000-0000-000054000000}"/>
    <cellStyle name="Input cel new 3 2 2 2 6 4 2" xfId="9730" xr:uid="{00000000-0005-0000-0000-000054000000}"/>
    <cellStyle name="Input cel new 3 2 2 2 6 4 2 2" xfId="20284" xr:uid="{00000000-0005-0000-0000-000054000000}"/>
    <cellStyle name="Input cel new 3 2 2 2 6 4 3" xfId="12759" xr:uid="{00000000-0005-0000-0000-000054000000}"/>
    <cellStyle name="Input cel new 3 2 2 2 6 5" xfId="6328" xr:uid="{00000000-0005-0000-0000-000054000000}"/>
    <cellStyle name="Input cel new 3 2 2 2 6 5 2" xfId="16873" xr:uid="{00000000-0005-0000-0000-000054000000}"/>
    <cellStyle name="Input cel new 3 2 2 2 6 6" xfId="5614" xr:uid="{00000000-0005-0000-0000-000054000000}"/>
    <cellStyle name="Input cel new 3 2 2 2 6 6 2" xfId="12094" xr:uid="{00000000-0005-0000-0000-000054000000}"/>
    <cellStyle name="Input cel new 3 2 2 2 6 7" xfId="11910" xr:uid="{00000000-0005-0000-0000-000054000000}"/>
    <cellStyle name="Input cel new 3 2 2 2 7" xfId="1201" xr:uid="{00000000-0005-0000-0000-000054000000}"/>
    <cellStyle name="Input cel new 3 2 2 2 7 2" xfId="2443" xr:uid="{00000000-0005-0000-0000-000054000000}"/>
    <cellStyle name="Input cel new 3 2 2 2 7 2 2" xfId="8013" xr:uid="{00000000-0005-0000-0000-000054000000}"/>
    <cellStyle name="Input cel new 3 2 2 2 7 2 2 2" xfId="18558" xr:uid="{00000000-0005-0000-0000-000054000000}"/>
    <cellStyle name="Input cel new 3 2 2 2 7 2 3" xfId="11056" xr:uid="{00000000-0005-0000-0000-000054000000}"/>
    <cellStyle name="Input cel new 3 2 2 2 7 3" xfId="3867" xr:uid="{00000000-0005-0000-0000-000054000000}"/>
    <cellStyle name="Input cel new 3 2 2 2 7 3 2" xfId="9417" xr:uid="{00000000-0005-0000-0000-000054000000}"/>
    <cellStyle name="Input cel new 3 2 2 2 7 3 2 2" xfId="19970" xr:uid="{00000000-0005-0000-0000-000054000000}"/>
    <cellStyle name="Input cel new 3 2 2 2 7 3 3" xfId="12760" xr:uid="{00000000-0005-0000-0000-000054000000}"/>
    <cellStyle name="Input cel new 3 2 2 2 7 4" xfId="6855" xr:uid="{00000000-0005-0000-0000-000054000000}"/>
    <cellStyle name="Input cel new 3 2 2 2 7 4 2" xfId="17400" xr:uid="{00000000-0005-0000-0000-000054000000}"/>
    <cellStyle name="Input cel new 3 2 2 2 7 5" xfId="5301" xr:uid="{00000000-0005-0000-0000-000054000000}"/>
    <cellStyle name="Input cel new 3 2 2 2 7 5 2" xfId="15961" xr:uid="{00000000-0005-0000-0000-000054000000}"/>
    <cellStyle name="Input cel new 3 2 2 2 7 6" xfId="10290" xr:uid="{00000000-0005-0000-0000-000054000000}"/>
    <cellStyle name="Input cel new 3 2 2 2 8" xfId="930" xr:uid="{00000000-0005-0000-0000-000054000000}"/>
    <cellStyle name="Input cel new 3 2 2 2 8 2" xfId="3343" xr:uid="{00000000-0005-0000-0000-000054000000}"/>
    <cellStyle name="Input cel new 3 2 2 2 8 2 2" xfId="8912" xr:uid="{00000000-0005-0000-0000-000054000000}"/>
    <cellStyle name="Input cel new 3 2 2 2 8 2 2 2" xfId="19457" xr:uid="{00000000-0005-0000-0000-000054000000}"/>
    <cellStyle name="Input cel new 3 2 2 2 8 2 3" xfId="12416" xr:uid="{00000000-0005-0000-0000-000054000000}"/>
    <cellStyle name="Input cel new 3 2 2 2 8 3" xfId="6590" xr:uid="{00000000-0005-0000-0000-000054000000}"/>
    <cellStyle name="Input cel new 3 2 2 2 8 3 2" xfId="17135" xr:uid="{00000000-0005-0000-0000-000054000000}"/>
    <cellStyle name="Input cel new 3 2 2 2 8 4" xfId="4777" xr:uid="{00000000-0005-0000-0000-000054000000}"/>
    <cellStyle name="Input cel new 3 2 2 2 8 4 2" xfId="15072" xr:uid="{00000000-0005-0000-0000-000054000000}"/>
    <cellStyle name="Input cel new 3 2 2 2 8 5" xfId="14317" xr:uid="{00000000-0005-0000-0000-000054000000}"/>
    <cellStyle name="Input cel new 3 2 2 2 9" xfId="2173" xr:uid="{00000000-0005-0000-0000-000054000000}"/>
    <cellStyle name="Input cel new 3 2 2 2 9 2" xfId="7743" xr:uid="{00000000-0005-0000-0000-000054000000}"/>
    <cellStyle name="Input cel new 3 2 2 2 9 2 2" xfId="18288" xr:uid="{00000000-0005-0000-0000-000054000000}"/>
    <cellStyle name="Input cel new 3 2 2 2 9 3" xfId="16180" xr:uid="{00000000-0005-0000-0000-000054000000}"/>
    <cellStyle name="Input cel new 3 2 2 3" xfId="391" xr:uid="{00000000-0005-0000-0000-000054000000}"/>
    <cellStyle name="Input cel new 3 2 2 3 10" xfId="2155" xr:uid="{00000000-0005-0000-0000-000054000000}"/>
    <cellStyle name="Input cel new 3 2 2 3 10 2" xfId="7725" xr:uid="{00000000-0005-0000-0000-000054000000}"/>
    <cellStyle name="Input cel new 3 2 2 3 10 2 2" xfId="18270" xr:uid="{00000000-0005-0000-0000-000054000000}"/>
    <cellStyle name="Input cel new 3 2 2 3 10 3" xfId="15531" xr:uid="{00000000-0005-0000-0000-000054000000}"/>
    <cellStyle name="Input cel new 3 2 2 3 11" xfId="483" xr:uid="{00000000-0005-0000-0000-000054000000}"/>
    <cellStyle name="Input cel new 3 2 2 3 11 2" xfId="6221" xr:uid="{00000000-0005-0000-0000-000054000000}"/>
    <cellStyle name="Input cel new 3 2 2 3 11 2 2" xfId="16767" xr:uid="{00000000-0005-0000-0000-000054000000}"/>
    <cellStyle name="Input cel new 3 2 2 3 11 3" xfId="10551" xr:uid="{00000000-0005-0000-0000-000054000000}"/>
    <cellStyle name="Input cel new 3 2 2 3 12" xfId="3473" xr:uid="{00000000-0005-0000-0000-000054000000}"/>
    <cellStyle name="Input cel new 3 2 2 3 12 2" xfId="9037" xr:uid="{00000000-0005-0000-0000-000054000000}"/>
    <cellStyle name="Input cel new 3 2 2 3 12 2 2" xfId="19583" xr:uid="{00000000-0005-0000-0000-000054000000}"/>
    <cellStyle name="Input cel new 3 2 2 3 13" xfId="4919" xr:uid="{00000000-0005-0000-0000-000054000000}"/>
    <cellStyle name="Input cel new 3 2 2 3 13 2" xfId="12734" xr:uid="{00000000-0005-0000-0000-000054000000}"/>
    <cellStyle name="Input cel new 3 2 2 3 14" xfId="15810" xr:uid="{00000000-0005-0000-0000-000054000000}"/>
    <cellStyle name="Input cel new 3 2 2 3 2" xfId="538" xr:uid="{00000000-0005-0000-0000-000054000000}"/>
    <cellStyle name="Input cel new 3 2 2 3 2 2" xfId="684" xr:uid="{00000000-0005-0000-0000-000054000000}"/>
    <cellStyle name="Input cel new 3 2 2 3 2 2 2" xfId="1910" xr:uid="{00000000-0005-0000-0000-000054000000}"/>
    <cellStyle name="Input cel new 3 2 2 3 2 2 2 2" xfId="3149" xr:uid="{00000000-0005-0000-0000-000054000000}"/>
    <cellStyle name="Input cel new 3 2 2 3 2 2 2 2 2" xfId="8719" xr:uid="{00000000-0005-0000-0000-000054000000}"/>
    <cellStyle name="Input cel new 3 2 2 3 2 2 2 2 2 2" xfId="19264" xr:uid="{00000000-0005-0000-0000-000054000000}"/>
    <cellStyle name="Input cel new 3 2 2 3 2 2 2 2 3" xfId="10794" xr:uid="{00000000-0005-0000-0000-000054000000}"/>
    <cellStyle name="Input cel new 3 2 2 3 2 2 2 3" xfId="4561" xr:uid="{00000000-0005-0000-0000-000054000000}"/>
    <cellStyle name="Input cel new 3 2 2 3 2 2 2 3 2" xfId="10061" xr:uid="{00000000-0005-0000-0000-000054000000}"/>
    <cellStyle name="Input cel new 3 2 2 3 2 2 2 3 2 2" xfId="20616" xr:uid="{00000000-0005-0000-0000-000054000000}"/>
    <cellStyle name="Input cel new 3 2 2 3 2 2 2 3 3" xfId="12324" xr:uid="{00000000-0005-0000-0000-000054000000}"/>
    <cellStyle name="Input cel new 3 2 2 3 2 2 2 4" xfId="7488" xr:uid="{00000000-0005-0000-0000-000054000000}"/>
    <cellStyle name="Input cel new 3 2 2 3 2 2 2 4 2" xfId="18033" xr:uid="{00000000-0005-0000-0000-000054000000}"/>
    <cellStyle name="Input cel new 3 2 2 3 2 2 2 5" xfId="5945" xr:uid="{00000000-0005-0000-0000-000054000000}"/>
    <cellStyle name="Input cel new 3 2 2 3 2 2 2 5 2" xfId="16467" xr:uid="{00000000-0005-0000-0000-000054000000}"/>
    <cellStyle name="Input cel new 3 2 2 3 2 2 2 6" xfId="13121" xr:uid="{00000000-0005-0000-0000-000054000000}"/>
    <cellStyle name="Input cel new 3 2 2 3 2 2 3" xfId="1605" xr:uid="{00000000-0005-0000-0000-000054000000}"/>
    <cellStyle name="Input cel new 3 2 2 3 2 2 3 2" xfId="7215" xr:uid="{00000000-0005-0000-0000-000054000000}"/>
    <cellStyle name="Input cel new 3 2 2 3 2 2 3 2 2" xfId="17760" xr:uid="{00000000-0005-0000-0000-000054000000}"/>
    <cellStyle name="Input cel new 3 2 2 3 2 2 3 3" xfId="13000" xr:uid="{00000000-0005-0000-0000-000054000000}"/>
    <cellStyle name="Input cel new 3 2 2 3 2 2 4" xfId="2845" xr:uid="{00000000-0005-0000-0000-000054000000}"/>
    <cellStyle name="Input cel new 3 2 2 3 2 2 4 2" xfId="8415" xr:uid="{00000000-0005-0000-0000-000054000000}"/>
    <cellStyle name="Input cel new 3 2 2 3 2 2 4 2 2" xfId="18960" xr:uid="{00000000-0005-0000-0000-000054000000}"/>
    <cellStyle name="Input cel new 3 2 2 3 2 2 4 3" xfId="13149" xr:uid="{00000000-0005-0000-0000-000054000000}"/>
    <cellStyle name="Input cel new 3 2 2 3 2 2 5" xfId="4259" xr:uid="{00000000-0005-0000-0000-000054000000}"/>
    <cellStyle name="Input cel new 3 2 2 3 2 2 5 2" xfId="9779" xr:uid="{00000000-0005-0000-0000-000054000000}"/>
    <cellStyle name="Input cel new 3 2 2 3 2 2 5 2 2" xfId="20333" xr:uid="{00000000-0005-0000-0000-000054000000}"/>
    <cellStyle name="Input cel new 3 2 2 3 2 2 5 3" xfId="14394" xr:uid="{00000000-0005-0000-0000-000054000000}"/>
    <cellStyle name="Input cel new 3 2 2 3 2 2 6" xfId="6378" xr:uid="{00000000-0005-0000-0000-000054000000}"/>
    <cellStyle name="Input cel new 3 2 2 3 2 2 6 2" xfId="16923" xr:uid="{00000000-0005-0000-0000-000054000000}"/>
    <cellStyle name="Input cel new 3 2 2 3 2 2 7" xfId="5663" xr:uid="{00000000-0005-0000-0000-000054000000}"/>
    <cellStyle name="Input cel new 3 2 2 3 2 2 7 2" xfId="14319" xr:uid="{00000000-0005-0000-0000-000054000000}"/>
    <cellStyle name="Input cel new 3 2 2 3 2 2 8" xfId="15849" xr:uid="{00000000-0005-0000-0000-000054000000}"/>
    <cellStyle name="Input cel new 3 2 2 3 2 3" xfId="1825" xr:uid="{00000000-0005-0000-0000-000054000000}"/>
    <cellStyle name="Input cel new 3 2 2 3 2 3 2" xfId="3064" xr:uid="{00000000-0005-0000-0000-000054000000}"/>
    <cellStyle name="Input cel new 3 2 2 3 2 3 2 2" xfId="8634" xr:uid="{00000000-0005-0000-0000-000054000000}"/>
    <cellStyle name="Input cel new 3 2 2 3 2 3 2 2 2" xfId="19179" xr:uid="{00000000-0005-0000-0000-000054000000}"/>
    <cellStyle name="Input cel new 3 2 2 3 2 3 2 3" xfId="12896" xr:uid="{00000000-0005-0000-0000-000054000000}"/>
    <cellStyle name="Input cel new 3 2 2 3 2 3 3" xfId="4476" xr:uid="{00000000-0005-0000-0000-000054000000}"/>
    <cellStyle name="Input cel new 3 2 2 3 2 3 3 2" xfId="9983" xr:uid="{00000000-0005-0000-0000-000054000000}"/>
    <cellStyle name="Input cel new 3 2 2 3 2 3 3 2 2" xfId="20539" xr:uid="{00000000-0005-0000-0000-000054000000}"/>
    <cellStyle name="Input cel new 3 2 2 3 2 3 3 3" xfId="14487" xr:uid="{00000000-0005-0000-0000-000054000000}"/>
    <cellStyle name="Input cel new 3 2 2 3 2 3 4" xfId="7424" xr:uid="{00000000-0005-0000-0000-000054000000}"/>
    <cellStyle name="Input cel new 3 2 2 3 2 3 4 2" xfId="17969" xr:uid="{00000000-0005-0000-0000-000054000000}"/>
    <cellStyle name="Input cel new 3 2 2 3 2 3 5" xfId="5867" xr:uid="{00000000-0005-0000-0000-000054000000}"/>
    <cellStyle name="Input cel new 3 2 2 3 2 3 5 2" xfId="16390" xr:uid="{00000000-0005-0000-0000-000054000000}"/>
    <cellStyle name="Input cel new 3 2 2 3 2 3 6" xfId="15922" xr:uid="{00000000-0005-0000-0000-000054000000}"/>
    <cellStyle name="Input cel new 3 2 2 3 2 4" xfId="1358" xr:uid="{00000000-0005-0000-0000-000054000000}"/>
    <cellStyle name="Input cel new 3 2 2 3 2 4 2" xfId="2599" xr:uid="{00000000-0005-0000-0000-000054000000}"/>
    <cellStyle name="Input cel new 3 2 2 3 2 4 2 2" xfId="8169" xr:uid="{00000000-0005-0000-0000-000054000000}"/>
    <cellStyle name="Input cel new 3 2 2 3 2 4 2 2 2" xfId="18714" xr:uid="{00000000-0005-0000-0000-000054000000}"/>
    <cellStyle name="Input cel new 3 2 2 3 2 4 2 3" xfId="10272" xr:uid="{00000000-0005-0000-0000-000054000000}"/>
    <cellStyle name="Input cel new 3 2 2 3 2 4 3" xfId="4019" xr:uid="{00000000-0005-0000-0000-000054000000}"/>
    <cellStyle name="Input cel new 3 2 2 3 2 4 3 2" xfId="9554" xr:uid="{00000000-0005-0000-0000-000054000000}"/>
    <cellStyle name="Input cel new 3 2 2 3 2 4 3 2 2" xfId="20107" xr:uid="{00000000-0005-0000-0000-000054000000}"/>
    <cellStyle name="Input cel new 3 2 2 3 2 4 3 3" xfId="13118" xr:uid="{00000000-0005-0000-0000-000054000000}"/>
    <cellStyle name="Input cel new 3 2 2 3 2 4 4" xfId="6995" xr:uid="{00000000-0005-0000-0000-000054000000}"/>
    <cellStyle name="Input cel new 3 2 2 3 2 4 4 2" xfId="17540" xr:uid="{00000000-0005-0000-0000-000054000000}"/>
    <cellStyle name="Input cel new 3 2 2 3 2 4 5" xfId="5438" xr:uid="{00000000-0005-0000-0000-000054000000}"/>
    <cellStyle name="Input cel new 3 2 2 3 2 4 5 2" xfId="10423" xr:uid="{00000000-0005-0000-0000-000054000000}"/>
    <cellStyle name="Input cel new 3 2 2 3 2 4 6" xfId="14013" xr:uid="{00000000-0005-0000-0000-000054000000}"/>
    <cellStyle name="Input cel new 3 2 2 3 2 5" xfId="984" xr:uid="{00000000-0005-0000-0000-000054000000}"/>
    <cellStyle name="Input cel new 3 2 2 3 2 5 2" xfId="3652" xr:uid="{00000000-0005-0000-0000-000054000000}"/>
    <cellStyle name="Input cel new 3 2 2 3 2 5 2 2" xfId="9212" xr:uid="{00000000-0005-0000-0000-000054000000}"/>
    <cellStyle name="Input cel new 3 2 2 3 2 5 2 2 2" xfId="19760" xr:uid="{00000000-0005-0000-0000-000054000000}"/>
    <cellStyle name="Input cel new 3 2 2 3 2 5 2 3" xfId="12929" xr:uid="{00000000-0005-0000-0000-000054000000}"/>
    <cellStyle name="Input cel new 3 2 2 3 2 5 3" xfId="6644" xr:uid="{00000000-0005-0000-0000-000054000000}"/>
    <cellStyle name="Input cel new 3 2 2 3 2 5 3 2" xfId="17189" xr:uid="{00000000-0005-0000-0000-000054000000}"/>
    <cellStyle name="Input cel new 3 2 2 3 2 5 4" xfId="5096" xr:uid="{00000000-0005-0000-0000-000054000000}"/>
    <cellStyle name="Input cel new 3 2 2 3 2 5 4 2" xfId="14125" xr:uid="{00000000-0005-0000-0000-000054000000}"/>
    <cellStyle name="Input cel new 3 2 2 3 2 5 5" xfId="13156" xr:uid="{00000000-0005-0000-0000-000054000000}"/>
    <cellStyle name="Input cel new 3 2 2 3 2 6" xfId="2227" xr:uid="{00000000-0005-0000-0000-000054000000}"/>
    <cellStyle name="Input cel new 3 2 2 3 2 6 2" xfId="7797" xr:uid="{00000000-0005-0000-0000-000054000000}"/>
    <cellStyle name="Input cel new 3 2 2 3 2 6 2 2" xfId="18342" xr:uid="{00000000-0005-0000-0000-000054000000}"/>
    <cellStyle name="Input cel new 3 2 2 3 2 6 3" xfId="11998" xr:uid="{00000000-0005-0000-0000-000054000000}"/>
    <cellStyle name="Input cel new 3 2 2 3 2 7" xfId="3565" xr:uid="{00000000-0005-0000-0000-000054000000}"/>
    <cellStyle name="Input cel new 3 2 2 3 2 7 2" xfId="9128" xr:uid="{00000000-0005-0000-0000-000054000000}"/>
    <cellStyle name="Input cel new 3 2 2 3 2 7 2 2" xfId="19674" xr:uid="{00000000-0005-0000-0000-000054000000}"/>
    <cellStyle name="Input cel new 3 2 2 3 2 7 3" xfId="13746" xr:uid="{00000000-0005-0000-0000-000054000000}"/>
    <cellStyle name="Input cel new 3 2 2 3 2 8" xfId="5011" xr:uid="{00000000-0005-0000-0000-000054000000}"/>
    <cellStyle name="Input cel new 3 2 2 3 2 8 2" xfId="12402" xr:uid="{00000000-0005-0000-0000-000054000000}"/>
    <cellStyle name="Input cel new 3 2 2 3 2 9" xfId="11797" xr:uid="{00000000-0005-0000-0000-000054000000}"/>
    <cellStyle name="Input cel new 3 2 2 3 3" xfId="733" xr:uid="{00000000-0005-0000-0000-000054000000}"/>
    <cellStyle name="Input cel new 3 2 2 3 3 10" xfId="15993" xr:uid="{00000000-0005-0000-0000-000054000000}"/>
    <cellStyle name="Input cel new 3 2 2 3 3 2" xfId="1644" xr:uid="{00000000-0005-0000-0000-000054000000}"/>
    <cellStyle name="Input cel new 3 2 2 3 3 2 2" xfId="2884" xr:uid="{00000000-0005-0000-0000-000054000000}"/>
    <cellStyle name="Input cel new 3 2 2 3 3 2 2 2" xfId="8454" xr:uid="{00000000-0005-0000-0000-000054000000}"/>
    <cellStyle name="Input cel new 3 2 2 3 3 2 2 2 2" xfId="18999" xr:uid="{00000000-0005-0000-0000-000054000000}"/>
    <cellStyle name="Input cel new 3 2 2 3 3 2 2 3" xfId="11197" xr:uid="{00000000-0005-0000-0000-000054000000}"/>
    <cellStyle name="Input cel new 3 2 2 3 3 2 3" xfId="4297" xr:uid="{00000000-0005-0000-0000-000054000000}"/>
    <cellStyle name="Input cel new 3 2 2 3 3 2 3 2" xfId="9814" xr:uid="{00000000-0005-0000-0000-000054000000}"/>
    <cellStyle name="Input cel new 3 2 2 3 3 2 3 2 2" xfId="20369" xr:uid="{00000000-0005-0000-0000-000054000000}"/>
    <cellStyle name="Input cel new 3 2 2 3 3 2 3 3" xfId="11611" xr:uid="{00000000-0005-0000-0000-000054000000}"/>
    <cellStyle name="Input cel new 3 2 2 3 3 2 4" xfId="7252" xr:uid="{00000000-0005-0000-0000-000054000000}"/>
    <cellStyle name="Input cel new 3 2 2 3 3 2 4 2" xfId="17797" xr:uid="{00000000-0005-0000-0000-000054000000}"/>
    <cellStyle name="Input cel new 3 2 2 3 3 2 5" xfId="5698" xr:uid="{00000000-0005-0000-0000-000054000000}"/>
    <cellStyle name="Input cel new 3 2 2 3 3 2 5 2" xfId="16221" xr:uid="{00000000-0005-0000-0000-000054000000}"/>
    <cellStyle name="Input cel new 3 2 2 3 3 2 6" xfId="13584" xr:uid="{00000000-0005-0000-0000-000054000000}"/>
    <cellStyle name="Input cel new 3 2 2 3 3 3" xfId="1959" xr:uid="{00000000-0005-0000-0000-000054000000}"/>
    <cellStyle name="Input cel new 3 2 2 3 3 3 2" xfId="3198" xr:uid="{00000000-0005-0000-0000-000054000000}"/>
    <cellStyle name="Input cel new 3 2 2 3 3 3 2 2" xfId="8768" xr:uid="{00000000-0005-0000-0000-000054000000}"/>
    <cellStyle name="Input cel new 3 2 2 3 3 3 2 2 2" xfId="19313" xr:uid="{00000000-0005-0000-0000-000054000000}"/>
    <cellStyle name="Input cel new 3 2 2 3 3 3 2 3" xfId="15443" xr:uid="{00000000-0005-0000-0000-000054000000}"/>
    <cellStyle name="Input cel new 3 2 2 3 3 3 3" xfId="4610" xr:uid="{00000000-0005-0000-0000-000054000000}"/>
    <cellStyle name="Input cel new 3 2 2 3 3 3 3 2" xfId="10108" xr:uid="{00000000-0005-0000-0000-000054000000}"/>
    <cellStyle name="Input cel new 3 2 2 3 3 3 3 2 2" xfId="20663" xr:uid="{00000000-0005-0000-0000-000054000000}"/>
    <cellStyle name="Input cel new 3 2 2 3 3 3 3 3" xfId="16078" xr:uid="{00000000-0005-0000-0000-000054000000}"/>
    <cellStyle name="Input cel new 3 2 2 3 3 3 4" xfId="7535" xr:uid="{00000000-0005-0000-0000-000054000000}"/>
    <cellStyle name="Input cel new 3 2 2 3 3 3 4 2" xfId="18080" xr:uid="{00000000-0005-0000-0000-000054000000}"/>
    <cellStyle name="Input cel new 3 2 2 3 3 3 5" xfId="5992" xr:uid="{00000000-0005-0000-0000-000054000000}"/>
    <cellStyle name="Input cel new 3 2 2 3 3 3 5 2" xfId="16514" xr:uid="{00000000-0005-0000-0000-000054000000}"/>
    <cellStyle name="Input cel new 3 2 2 3 3 3 6" xfId="15390" xr:uid="{00000000-0005-0000-0000-000054000000}"/>
    <cellStyle name="Input cel new 3 2 2 3 3 4" xfId="1418" xr:uid="{00000000-0005-0000-0000-000054000000}"/>
    <cellStyle name="Input cel new 3 2 2 3 3 4 2" xfId="2659" xr:uid="{00000000-0005-0000-0000-000054000000}"/>
    <cellStyle name="Input cel new 3 2 2 3 3 4 2 2" xfId="8229" xr:uid="{00000000-0005-0000-0000-000054000000}"/>
    <cellStyle name="Input cel new 3 2 2 3 3 4 2 2 2" xfId="18774" xr:uid="{00000000-0005-0000-0000-000054000000}"/>
    <cellStyle name="Input cel new 3 2 2 3 3 4 2 3" xfId="11552" xr:uid="{00000000-0005-0000-0000-000054000000}"/>
    <cellStyle name="Input cel new 3 2 2 3 3 4 3" xfId="4079" xr:uid="{00000000-0005-0000-0000-000054000000}"/>
    <cellStyle name="Input cel new 3 2 2 3 3 4 3 2" xfId="9612" xr:uid="{00000000-0005-0000-0000-000054000000}"/>
    <cellStyle name="Input cel new 3 2 2 3 3 4 3 2 2" xfId="20165" xr:uid="{00000000-0005-0000-0000-000054000000}"/>
    <cellStyle name="Input cel new 3 2 2 3 3 4 3 3" xfId="11889" xr:uid="{00000000-0005-0000-0000-000054000000}"/>
    <cellStyle name="Input cel new 3 2 2 3 3 4 4" xfId="7053" xr:uid="{00000000-0005-0000-0000-000054000000}"/>
    <cellStyle name="Input cel new 3 2 2 3 3 4 4 2" xfId="17598" xr:uid="{00000000-0005-0000-0000-000054000000}"/>
    <cellStyle name="Input cel new 3 2 2 3 3 4 5" xfId="5496" xr:uid="{00000000-0005-0000-0000-000054000000}"/>
    <cellStyle name="Input cel new 3 2 2 3 3 4 5 2" xfId="13308" xr:uid="{00000000-0005-0000-0000-000054000000}"/>
    <cellStyle name="Input cel new 3 2 2 3 3 4 6" xfId="11596" xr:uid="{00000000-0005-0000-0000-000054000000}"/>
    <cellStyle name="Input cel new 3 2 2 3 3 5" xfId="1033" xr:uid="{00000000-0005-0000-0000-000054000000}"/>
    <cellStyle name="Input cel new 3 2 2 3 3 5 2" xfId="6692" xr:uid="{00000000-0005-0000-0000-000054000000}"/>
    <cellStyle name="Input cel new 3 2 2 3 3 5 2 2" xfId="17237" xr:uid="{00000000-0005-0000-0000-000054000000}"/>
    <cellStyle name="Input cel new 3 2 2 3 3 5 3" xfId="14673" xr:uid="{00000000-0005-0000-0000-000054000000}"/>
    <cellStyle name="Input cel new 3 2 2 3 3 6" xfId="2276" xr:uid="{00000000-0005-0000-0000-000054000000}"/>
    <cellStyle name="Input cel new 3 2 2 3 3 6 2" xfId="7846" xr:uid="{00000000-0005-0000-0000-000054000000}"/>
    <cellStyle name="Input cel new 3 2 2 3 3 6 2 2" xfId="18391" xr:uid="{00000000-0005-0000-0000-000054000000}"/>
    <cellStyle name="Input cel new 3 2 2 3 3 6 3" xfId="10715" xr:uid="{00000000-0005-0000-0000-000054000000}"/>
    <cellStyle name="Input cel new 3 2 2 3 3 7" xfId="3701" xr:uid="{00000000-0005-0000-0000-000054000000}"/>
    <cellStyle name="Input cel new 3 2 2 3 3 7 2" xfId="9259" xr:uid="{00000000-0005-0000-0000-000054000000}"/>
    <cellStyle name="Input cel new 3 2 2 3 3 7 2 2" xfId="19808" xr:uid="{00000000-0005-0000-0000-000054000000}"/>
    <cellStyle name="Input cel new 3 2 2 3 3 7 3" xfId="13919" xr:uid="{00000000-0005-0000-0000-000054000000}"/>
    <cellStyle name="Input cel new 3 2 2 3 3 8" xfId="6412" xr:uid="{00000000-0005-0000-0000-000054000000}"/>
    <cellStyle name="Input cel new 3 2 2 3 3 8 2" xfId="15120" xr:uid="{00000000-0005-0000-0000-000054000000}"/>
    <cellStyle name="Input cel new 3 2 2 3 3 8 2 2" xfId="16957" xr:uid="{00000000-0005-0000-0000-000054000000}"/>
    <cellStyle name="Input cel new 3 2 2 3 3 8 3" xfId="11891" xr:uid="{00000000-0005-0000-0000-000054000000}"/>
    <cellStyle name="Input cel new 3 2 2 3 3 9" xfId="5143" xr:uid="{00000000-0005-0000-0000-000054000000}"/>
    <cellStyle name="Input cel new 3 2 2 3 3 9 2" xfId="11218" xr:uid="{00000000-0005-0000-0000-000054000000}"/>
    <cellStyle name="Input cel new 3 2 2 3 4" xfId="797" xr:uid="{00000000-0005-0000-0000-000054000000}"/>
    <cellStyle name="Input cel new 3 2 2 3 4 2" xfId="2023" xr:uid="{00000000-0005-0000-0000-000054000000}"/>
    <cellStyle name="Input cel new 3 2 2 3 4 2 2" xfId="3262" xr:uid="{00000000-0005-0000-0000-000054000000}"/>
    <cellStyle name="Input cel new 3 2 2 3 4 2 2 2" xfId="8832" xr:uid="{00000000-0005-0000-0000-000054000000}"/>
    <cellStyle name="Input cel new 3 2 2 3 4 2 2 2 2" xfId="19377" xr:uid="{00000000-0005-0000-0000-000054000000}"/>
    <cellStyle name="Input cel new 3 2 2 3 4 2 2 3" xfId="12162" xr:uid="{00000000-0005-0000-0000-000054000000}"/>
    <cellStyle name="Input cel new 3 2 2 3 4 2 3" xfId="4674" xr:uid="{00000000-0005-0000-0000-000054000000}"/>
    <cellStyle name="Input cel new 3 2 2 3 4 2 3 2" xfId="10168" xr:uid="{00000000-0005-0000-0000-000054000000}"/>
    <cellStyle name="Input cel new 3 2 2 3 4 2 3 2 2" xfId="20723" xr:uid="{00000000-0005-0000-0000-000054000000}"/>
    <cellStyle name="Input cel new 3 2 2 3 4 2 3 3" xfId="13628" xr:uid="{00000000-0005-0000-0000-000054000000}"/>
    <cellStyle name="Input cel new 3 2 2 3 4 2 4" xfId="7595" xr:uid="{00000000-0005-0000-0000-000054000000}"/>
    <cellStyle name="Input cel new 3 2 2 3 4 2 4 2" xfId="18140" xr:uid="{00000000-0005-0000-0000-000054000000}"/>
    <cellStyle name="Input cel new 3 2 2 3 4 2 5" xfId="6052" xr:uid="{00000000-0005-0000-0000-000054000000}"/>
    <cellStyle name="Input cel new 3 2 2 3 4 2 5 2" xfId="16574" xr:uid="{00000000-0005-0000-0000-000054000000}"/>
    <cellStyle name="Input cel new 3 2 2 3 4 2 6" xfId="10528" xr:uid="{00000000-0005-0000-0000-000054000000}"/>
    <cellStyle name="Input cel new 3 2 2 3 4 3" xfId="1705" xr:uid="{00000000-0005-0000-0000-000054000000}"/>
    <cellStyle name="Input cel new 3 2 2 3 4 3 2" xfId="2945" xr:uid="{00000000-0005-0000-0000-000054000000}"/>
    <cellStyle name="Input cel new 3 2 2 3 4 3 2 2" xfId="8515" xr:uid="{00000000-0005-0000-0000-000054000000}"/>
    <cellStyle name="Input cel new 3 2 2 3 4 3 2 2 2" xfId="19060" xr:uid="{00000000-0005-0000-0000-000054000000}"/>
    <cellStyle name="Input cel new 3 2 2 3 4 3 2 3" xfId="12474" xr:uid="{00000000-0005-0000-0000-000054000000}"/>
    <cellStyle name="Input cel new 3 2 2 3 4 3 3" xfId="4358" xr:uid="{00000000-0005-0000-0000-000054000000}"/>
    <cellStyle name="Input cel new 3 2 2 3 4 3 3 2" xfId="9871" xr:uid="{00000000-0005-0000-0000-000054000000}"/>
    <cellStyle name="Input cel new 3 2 2 3 4 3 3 2 2" xfId="20427" xr:uid="{00000000-0005-0000-0000-000054000000}"/>
    <cellStyle name="Input cel new 3 2 2 3 4 3 3 3" xfId="11874" xr:uid="{00000000-0005-0000-0000-000054000000}"/>
    <cellStyle name="Input cel new 3 2 2 3 4 3 4" xfId="7311" xr:uid="{00000000-0005-0000-0000-000054000000}"/>
    <cellStyle name="Input cel new 3 2 2 3 4 3 4 2" xfId="17856" xr:uid="{00000000-0005-0000-0000-000054000000}"/>
    <cellStyle name="Input cel new 3 2 2 3 4 3 5" xfId="5755" xr:uid="{00000000-0005-0000-0000-000054000000}"/>
    <cellStyle name="Input cel new 3 2 2 3 4 3 5 2" xfId="16278" xr:uid="{00000000-0005-0000-0000-000054000000}"/>
    <cellStyle name="Input cel new 3 2 2 3 4 3 6" xfId="12895" xr:uid="{00000000-0005-0000-0000-000054000000}"/>
    <cellStyle name="Input cel new 3 2 2 3 4 4" xfId="1097" xr:uid="{00000000-0005-0000-0000-000054000000}"/>
    <cellStyle name="Input cel new 3 2 2 3 4 4 2" xfId="6754" xr:uid="{00000000-0005-0000-0000-000054000000}"/>
    <cellStyle name="Input cel new 3 2 2 3 4 4 2 2" xfId="17299" xr:uid="{00000000-0005-0000-0000-000054000000}"/>
    <cellStyle name="Input cel new 3 2 2 3 4 4 3" xfId="13500" xr:uid="{00000000-0005-0000-0000-000054000000}"/>
    <cellStyle name="Input cel new 3 2 2 3 4 5" xfId="2340" xr:uid="{00000000-0005-0000-0000-000054000000}"/>
    <cellStyle name="Input cel new 3 2 2 3 4 5 2" xfId="7910" xr:uid="{00000000-0005-0000-0000-000054000000}"/>
    <cellStyle name="Input cel new 3 2 2 3 4 5 2 2" xfId="18455" xr:uid="{00000000-0005-0000-0000-000054000000}"/>
    <cellStyle name="Input cel new 3 2 2 3 4 5 3" xfId="12606" xr:uid="{00000000-0005-0000-0000-000054000000}"/>
    <cellStyle name="Input cel new 3 2 2 3 4 6" xfId="3765" xr:uid="{00000000-0005-0000-0000-000054000000}"/>
    <cellStyle name="Input cel new 3 2 2 3 4 6 2" xfId="9319" xr:uid="{00000000-0005-0000-0000-000054000000}"/>
    <cellStyle name="Input cel new 3 2 2 3 4 6 2 2" xfId="19870" xr:uid="{00000000-0005-0000-0000-000054000000}"/>
    <cellStyle name="Input cel new 3 2 2 3 4 6 3" xfId="10698" xr:uid="{00000000-0005-0000-0000-000054000000}"/>
    <cellStyle name="Input cel new 3 2 2 3 4 7" xfId="6459" xr:uid="{00000000-0005-0000-0000-000054000000}"/>
    <cellStyle name="Input cel new 3 2 2 3 4 7 2" xfId="15167" xr:uid="{00000000-0005-0000-0000-000054000000}"/>
    <cellStyle name="Input cel new 3 2 2 3 4 7 2 2" xfId="17004" xr:uid="{00000000-0005-0000-0000-000054000000}"/>
    <cellStyle name="Input cel new 3 2 2 3 4 7 3" xfId="14436" xr:uid="{00000000-0005-0000-0000-000054000000}"/>
    <cellStyle name="Input cel new 3 2 2 3 4 8" xfId="5203" xr:uid="{00000000-0005-0000-0000-000054000000}"/>
    <cellStyle name="Input cel new 3 2 2 3 4 8 2" xfId="14756" xr:uid="{00000000-0005-0000-0000-000054000000}"/>
    <cellStyle name="Input cel new 3 2 2 3 4 9" xfId="12825" xr:uid="{00000000-0005-0000-0000-000054000000}"/>
    <cellStyle name="Input cel new 3 2 2 3 5" xfId="858" xr:uid="{00000000-0005-0000-0000-000054000000}"/>
    <cellStyle name="Input cel new 3 2 2 3 5 2" xfId="2084" xr:uid="{00000000-0005-0000-0000-000054000000}"/>
    <cellStyle name="Input cel new 3 2 2 3 5 2 2" xfId="3323" xr:uid="{00000000-0005-0000-0000-000054000000}"/>
    <cellStyle name="Input cel new 3 2 2 3 5 2 2 2" xfId="8893" xr:uid="{00000000-0005-0000-0000-000054000000}"/>
    <cellStyle name="Input cel new 3 2 2 3 5 2 2 2 2" xfId="19438" xr:uid="{00000000-0005-0000-0000-000054000000}"/>
    <cellStyle name="Input cel new 3 2 2 3 5 2 2 3" xfId="15647" xr:uid="{00000000-0005-0000-0000-000054000000}"/>
    <cellStyle name="Input cel new 3 2 2 3 5 2 3" xfId="4735" xr:uid="{00000000-0005-0000-0000-000054000000}"/>
    <cellStyle name="Input cel new 3 2 2 3 5 2 3 2" xfId="10227" xr:uid="{00000000-0005-0000-0000-000054000000}"/>
    <cellStyle name="Input cel new 3 2 2 3 5 2 3 2 2" xfId="20782" xr:uid="{00000000-0005-0000-0000-000054000000}"/>
    <cellStyle name="Input cel new 3 2 2 3 5 2 3 3" xfId="13192" xr:uid="{00000000-0005-0000-0000-000054000000}"/>
    <cellStyle name="Input cel new 3 2 2 3 5 2 4" xfId="7654" xr:uid="{00000000-0005-0000-0000-000054000000}"/>
    <cellStyle name="Input cel new 3 2 2 3 5 2 4 2" xfId="18199" xr:uid="{00000000-0005-0000-0000-000054000000}"/>
    <cellStyle name="Input cel new 3 2 2 3 5 2 5" xfId="6111" xr:uid="{00000000-0005-0000-0000-000054000000}"/>
    <cellStyle name="Input cel new 3 2 2 3 5 2 5 2" xfId="16633" xr:uid="{00000000-0005-0000-0000-000054000000}"/>
    <cellStyle name="Input cel new 3 2 2 3 5 2 6" xfId="11613" xr:uid="{00000000-0005-0000-0000-000054000000}"/>
    <cellStyle name="Input cel new 3 2 2 3 5 3" xfId="1762" xr:uid="{00000000-0005-0000-0000-000054000000}"/>
    <cellStyle name="Input cel new 3 2 2 3 5 3 2" xfId="3001" xr:uid="{00000000-0005-0000-0000-000054000000}"/>
    <cellStyle name="Input cel new 3 2 2 3 5 3 2 2" xfId="8571" xr:uid="{00000000-0005-0000-0000-000054000000}"/>
    <cellStyle name="Input cel new 3 2 2 3 5 3 2 2 2" xfId="19116" xr:uid="{00000000-0005-0000-0000-000054000000}"/>
    <cellStyle name="Input cel new 3 2 2 3 5 3 2 3" xfId="16072" xr:uid="{00000000-0005-0000-0000-000054000000}"/>
    <cellStyle name="Input cel new 3 2 2 3 5 3 3" xfId="4413" xr:uid="{00000000-0005-0000-0000-000054000000}"/>
    <cellStyle name="Input cel new 3 2 2 3 5 3 3 2" xfId="9924" xr:uid="{00000000-0005-0000-0000-000054000000}"/>
    <cellStyle name="Input cel new 3 2 2 3 5 3 3 2 2" xfId="20480" xr:uid="{00000000-0005-0000-0000-000054000000}"/>
    <cellStyle name="Input cel new 3 2 2 3 5 3 3 3" xfId="10262" xr:uid="{00000000-0005-0000-0000-000054000000}"/>
    <cellStyle name="Input cel new 3 2 2 3 5 3 4" xfId="7365" xr:uid="{00000000-0005-0000-0000-000054000000}"/>
    <cellStyle name="Input cel new 3 2 2 3 5 3 4 2" xfId="17910" xr:uid="{00000000-0005-0000-0000-000054000000}"/>
    <cellStyle name="Input cel new 3 2 2 3 5 3 5" xfId="5808" xr:uid="{00000000-0005-0000-0000-000054000000}"/>
    <cellStyle name="Input cel new 3 2 2 3 5 3 5 2" xfId="16331" xr:uid="{00000000-0005-0000-0000-000054000000}"/>
    <cellStyle name="Input cel new 3 2 2 3 5 3 6" xfId="13084" xr:uid="{00000000-0005-0000-0000-000054000000}"/>
    <cellStyle name="Input cel new 3 2 2 3 5 4" xfId="1158" xr:uid="{00000000-0005-0000-0000-000054000000}"/>
    <cellStyle name="Input cel new 3 2 2 3 5 4 2" xfId="6815" xr:uid="{00000000-0005-0000-0000-000054000000}"/>
    <cellStyle name="Input cel new 3 2 2 3 5 4 2 2" xfId="17360" xr:uid="{00000000-0005-0000-0000-000054000000}"/>
    <cellStyle name="Input cel new 3 2 2 3 5 4 3" xfId="10330" xr:uid="{00000000-0005-0000-0000-000054000000}"/>
    <cellStyle name="Input cel new 3 2 2 3 5 5" xfId="2401" xr:uid="{00000000-0005-0000-0000-000054000000}"/>
    <cellStyle name="Input cel new 3 2 2 3 5 5 2" xfId="7971" xr:uid="{00000000-0005-0000-0000-000054000000}"/>
    <cellStyle name="Input cel new 3 2 2 3 5 5 2 2" xfId="18516" xr:uid="{00000000-0005-0000-0000-000054000000}"/>
    <cellStyle name="Input cel new 3 2 2 3 5 5 3" xfId="14525" xr:uid="{00000000-0005-0000-0000-000054000000}"/>
    <cellStyle name="Input cel new 3 2 2 3 5 6" xfId="3826" xr:uid="{00000000-0005-0000-0000-000054000000}"/>
    <cellStyle name="Input cel new 3 2 2 3 5 6 2" xfId="9378" xr:uid="{00000000-0005-0000-0000-000054000000}"/>
    <cellStyle name="Input cel new 3 2 2 3 5 6 2 2" xfId="19931" xr:uid="{00000000-0005-0000-0000-000054000000}"/>
    <cellStyle name="Input cel new 3 2 2 3 5 6 3" xfId="12258" xr:uid="{00000000-0005-0000-0000-000054000000}"/>
    <cellStyle name="Input cel new 3 2 2 3 5 7" xfId="6518" xr:uid="{00000000-0005-0000-0000-000054000000}"/>
    <cellStyle name="Input cel new 3 2 2 3 5 7 2" xfId="15226" xr:uid="{00000000-0005-0000-0000-000054000000}"/>
    <cellStyle name="Input cel new 3 2 2 3 5 7 2 2" xfId="17063" xr:uid="{00000000-0005-0000-0000-000054000000}"/>
    <cellStyle name="Input cel new 3 2 2 3 5 7 3" xfId="12632" xr:uid="{00000000-0005-0000-0000-000054000000}"/>
    <cellStyle name="Input cel new 3 2 2 3 5 8" xfId="5262" xr:uid="{00000000-0005-0000-0000-000054000000}"/>
    <cellStyle name="Input cel new 3 2 2 3 5 8 2" xfId="12733" xr:uid="{00000000-0005-0000-0000-000054000000}"/>
    <cellStyle name="Input cel new 3 2 2 3 5 9" xfId="15240" xr:uid="{00000000-0005-0000-0000-000054000000}"/>
    <cellStyle name="Input cel new 3 2 2 3 6" xfId="614" xr:uid="{00000000-0005-0000-0000-000054000000}"/>
    <cellStyle name="Input cel new 3 2 2 3 6 2" xfId="1537" xr:uid="{00000000-0005-0000-0000-000054000000}"/>
    <cellStyle name="Input cel new 3 2 2 3 6 2 2" xfId="7148" xr:uid="{00000000-0005-0000-0000-000054000000}"/>
    <cellStyle name="Input cel new 3 2 2 3 6 2 2 2" xfId="17693" xr:uid="{00000000-0005-0000-0000-000054000000}"/>
    <cellStyle name="Input cel new 3 2 2 3 6 2 3" xfId="13795" xr:uid="{00000000-0005-0000-0000-000054000000}"/>
    <cellStyle name="Input cel new 3 2 2 3 6 3" xfId="2777" xr:uid="{00000000-0005-0000-0000-000054000000}"/>
    <cellStyle name="Input cel new 3 2 2 3 6 3 2" xfId="8347" xr:uid="{00000000-0005-0000-0000-000054000000}"/>
    <cellStyle name="Input cel new 3 2 2 3 6 3 2 2" xfId="18892" xr:uid="{00000000-0005-0000-0000-000054000000}"/>
    <cellStyle name="Input cel new 3 2 2 3 6 3 3" xfId="11597" xr:uid="{00000000-0005-0000-0000-000054000000}"/>
    <cellStyle name="Input cel new 3 2 2 3 6 4" xfId="4191" xr:uid="{00000000-0005-0000-0000-000054000000}"/>
    <cellStyle name="Input cel new 3 2 2 3 6 4 2" xfId="9712" xr:uid="{00000000-0005-0000-0000-000054000000}"/>
    <cellStyle name="Input cel new 3 2 2 3 6 4 2 2" xfId="20266" xr:uid="{00000000-0005-0000-0000-000054000000}"/>
    <cellStyle name="Input cel new 3 2 2 3 6 4 3" xfId="14552" xr:uid="{00000000-0005-0000-0000-000054000000}"/>
    <cellStyle name="Input cel new 3 2 2 3 6 5" xfId="6310" xr:uid="{00000000-0005-0000-0000-000054000000}"/>
    <cellStyle name="Input cel new 3 2 2 3 6 5 2" xfId="16855" xr:uid="{00000000-0005-0000-0000-000054000000}"/>
    <cellStyle name="Input cel new 3 2 2 3 6 6" xfId="5596" xr:uid="{00000000-0005-0000-0000-000054000000}"/>
    <cellStyle name="Input cel new 3 2 2 3 6 6 2" xfId="13667" xr:uid="{00000000-0005-0000-0000-000054000000}"/>
    <cellStyle name="Input cel new 3 2 2 3 6 7" xfId="13607" xr:uid="{00000000-0005-0000-0000-000054000000}"/>
    <cellStyle name="Input cel new 3 2 2 3 7" xfId="1381" xr:uid="{00000000-0005-0000-0000-000054000000}"/>
    <cellStyle name="Input cel new 3 2 2 3 7 2" xfId="2622" xr:uid="{00000000-0005-0000-0000-000054000000}"/>
    <cellStyle name="Input cel new 3 2 2 3 7 2 2" xfId="8192" xr:uid="{00000000-0005-0000-0000-000054000000}"/>
    <cellStyle name="Input cel new 3 2 2 3 7 2 2 2" xfId="18737" xr:uid="{00000000-0005-0000-0000-000054000000}"/>
    <cellStyle name="Input cel new 3 2 2 3 7 2 3" xfId="15253" xr:uid="{00000000-0005-0000-0000-000054000000}"/>
    <cellStyle name="Input cel new 3 2 2 3 7 3" xfId="4042" xr:uid="{00000000-0005-0000-0000-000054000000}"/>
    <cellStyle name="Input cel new 3 2 2 3 7 3 2" xfId="9576" xr:uid="{00000000-0005-0000-0000-000054000000}"/>
    <cellStyle name="Input cel new 3 2 2 3 7 3 2 2" xfId="20129" xr:uid="{00000000-0005-0000-0000-000054000000}"/>
    <cellStyle name="Input cel new 3 2 2 3 7 3 3" xfId="12865" xr:uid="{00000000-0005-0000-0000-000054000000}"/>
    <cellStyle name="Input cel new 3 2 2 3 7 4" xfId="7017" xr:uid="{00000000-0005-0000-0000-000054000000}"/>
    <cellStyle name="Input cel new 3 2 2 3 7 4 2" xfId="17562" xr:uid="{00000000-0005-0000-0000-000054000000}"/>
    <cellStyle name="Input cel new 3 2 2 3 7 5" xfId="5460" xr:uid="{00000000-0005-0000-0000-000054000000}"/>
    <cellStyle name="Input cel new 3 2 2 3 7 5 2" xfId="12449" xr:uid="{00000000-0005-0000-0000-000054000000}"/>
    <cellStyle name="Input cel new 3 2 2 3 7 6" xfId="14076" xr:uid="{00000000-0005-0000-0000-000054000000}"/>
    <cellStyle name="Input cel new 3 2 2 3 8" xfId="1182" xr:uid="{00000000-0005-0000-0000-000054000000}"/>
    <cellStyle name="Input cel new 3 2 2 3 8 2" xfId="2425" xr:uid="{00000000-0005-0000-0000-000054000000}"/>
    <cellStyle name="Input cel new 3 2 2 3 8 2 2" xfId="7995" xr:uid="{00000000-0005-0000-0000-000054000000}"/>
    <cellStyle name="Input cel new 3 2 2 3 8 2 2 2" xfId="18540" xr:uid="{00000000-0005-0000-0000-000054000000}"/>
    <cellStyle name="Input cel new 3 2 2 3 8 2 3" xfId="13016" xr:uid="{00000000-0005-0000-0000-000054000000}"/>
    <cellStyle name="Input cel new 3 2 2 3 8 3" xfId="3850" xr:uid="{00000000-0005-0000-0000-000054000000}"/>
    <cellStyle name="Input cel new 3 2 2 3 8 3 2" xfId="9401" xr:uid="{00000000-0005-0000-0000-000054000000}"/>
    <cellStyle name="Input cel new 3 2 2 3 8 3 2 2" xfId="19954" xr:uid="{00000000-0005-0000-0000-000054000000}"/>
    <cellStyle name="Input cel new 3 2 2 3 8 3 3" xfId="12948" xr:uid="{00000000-0005-0000-0000-000054000000}"/>
    <cellStyle name="Input cel new 3 2 2 3 8 4" xfId="6838" xr:uid="{00000000-0005-0000-0000-000054000000}"/>
    <cellStyle name="Input cel new 3 2 2 3 8 4 2" xfId="17383" xr:uid="{00000000-0005-0000-0000-000054000000}"/>
    <cellStyle name="Input cel new 3 2 2 3 8 5" xfId="5285" xr:uid="{00000000-0005-0000-0000-000054000000}"/>
    <cellStyle name="Input cel new 3 2 2 3 8 5 2" xfId="10785" xr:uid="{00000000-0005-0000-0000-000054000000}"/>
    <cellStyle name="Input cel new 3 2 2 3 8 6" xfId="10306" xr:uid="{00000000-0005-0000-0000-000054000000}"/>
    <cellStyle name="Input cel new 3 2 2 3 9" xfId="912" xr:uid="{00000000-0005-0000-0000-000054000000}"/>
    <cellStyle name="Input cel new 3 2 2 3 9 2" xfId="3387" xr:uid="{00000000-0005-0000-0000-000054000000}"/>
    <cellStyle name="Input cel new 3 2 2 3 9 2 2" xfId="8955" xr:uid="{00000000-0005-0000-0000-000054000000}"/>
    <cellStyle name="Input cel new 3 2 2 3 9 2 2 2" xfId="19499" xr:uid="{00000000-0005-0000-0000-000054000000}"/>
    <cellStyle name="Input cel new 3 2 2 3 9 2 3" xfId="11009" xr:uid="{00000000-0005-0000-0000-000054000000}"/>
    <cellStyle name="Input cel new 3 2 2 3 9 3" xfId="6572" xr:uid="{00000000-0005-0000-0000-000054000000}"/>
    <cellStyle name="Input cel new 3 2 2 3 9 3 2" xfId="17117" xr:uid="{00000000-0005-0000-0000-000054000000}"/>
    <cellStyle name="Input cel new 3 2 2 3 9 4" xfId="4820" xr:uid="{00000000-0005-0000-0000-000054000000}"/>
    <cellStyle name="Input cel new 3 2 2 3 9 4 2" xfId="12015" xr:uid="{00000000-0005-0000-0000-000054000000}"/>
    <cellStyle name="Input cel new 3 2 2 3 9 5" xfId="15388" xr:uid="{00000000-0005-0000-0000-000054000000}"/>
    <cellStyle name="Input cel new 3 2 2 4" xfId="335" xr:uid="{00000000-0005-0000-0000-000054000000}"/>
    <cellStyle name="Input cel new 3 2 2 4 2" xfId="1457" xr:uid="{00000000-0005-0000-0000-000054000000}"/>
    <cellStyle name="Input cel new 3 2 2 4 2 2" xfId="2698" xr:uid="{00000000-0005-0000-0000-000054000000}"/>
    <cellStyle name="Input cel new 3 2 2 4 2 2 2" xfId="4115" xr:uid="{00000000-0005-0000-0000-000054000000}"/>
    <cellStyle name="Input cel new 3 2 2 4 2 2 2 2" xfId="9645" xr:uid="{00000000-0005-0000-0000-000054000000}"/>
    <cellStyle name="Input cel new 3 2 2 4 2 2 2 2 2" xfId="20198" xr:uid="{00000000-0005-0000-0000-000054000000}"/>
    <cellStyle name="Input cel new 3 2 2 4 2 2 2 3" xfId="11142" xr:uid="{00000000-0005-0000-0000-000054000000}"/>
    <cellStyle name="Input cel new 3 2 2 4 2 2 3" xfId="8268" xr:uid="{00000000-0005-0000-0000-000054000000}"/>
    <cellStyle name="Input cel new 3 2 2 4 2 2 3 2" xfId="18813" xr:uid="{00000000-0005-0000-0000-000054000000}"/>
    <cellStyle name="Input cel new 3 2 2 4 2 2 4" xfId="5529" xr:uid="{00000000-0005-0000-0000-000054000000}"/>
    <cellStyle name="Input cel new 3 2 2 4 2 2 4 2" xfId="14492" xr:uid="{00000000-0005-0000-0000-000054000000}"/>
    <cellStyle name="Input cel new 3 2 2 4 2 2 5" xfId="15945" xr:uid="{00000000-0005-0000-0000-000054000000}"/>
    <cellStyle name="Input cel new 3 2 2 4 2 3" xfId="3517" xr:uid="{00000000-0005-0000-0000-000054000000}"/>
    <cellStyle name="Input cel new 3 2 2 4 2 3 2" xfId="9081" xr:uid="{00000000-0005-0000-0000-000054000000}"/>
    <cellStyle name="Input cel new 3 2 2 4 2 3 2 2" xfId="19627" xr:uid="{00000000-0005-0000-0000-000054000000}"/>
    <cellStyle name="Input cel new 3 2 2 4 2 3 3" xfId="12735" xr:uid="{00000000-0005-0000-0000-000054000000}"/>
    <cellStyle name="Input cel new 3 2 2 4 2 4" xfId="4964" xr:uid="{00000000-0005-0000-0000-000054000000}"/>
    <cellStyle name="Input cel new 3 2 2 4 2 4 2" xfId="10974" xr:uid="{00000000-0005-0000-0000-000054000000}"/>
    <cellStyle name="Input cel new 3 2 2 4 2 5" xfId="11454" xr:uid="{00000000-0005-0000-0000-000054000000}"/>
    <cellStyle name="Input cel new 3 2 2 4 3" xfId="1765" xr:uid="{00000000-0005-0000-0000-000054000000}"/>
    <cellStyle name="Input cel new 3 2 2 4 3 2" xfId="3004" xr:uid="{00000000-0005-0000-0000-000054000000}"/>
    <cellStyle name="Input cel new 3 2 2 4 3 2 2" xfId="8574" xr:uid="{00000000-0005-0000-0000-000054000000}"/>
    <cellStyle name="Input cel new 3 2 2 4 3 2 2 2" xfId="19119" xr:uid="{00000000-0005-0000-0000-000054000000}"/>
    <cellStyle name="Input cel new 3 2 2 4 3 2 3" xfId="12424" xr:uid="{00000000-0005-0000-0000-000054000000}"/>
    <cellStyle name="Input cel new 3 2 2 4 3 3" xfId="4416" xr:uid="{00000000-0005-0000-0000-000054000000}"/>
    <cellStyle name="Input cel new 3 2 2 4 3 3 2" xfId="9927" xr:uid="{00000000-0005-0000-0000-000054000000}"/>
    <cellStyle name="Input cel new 3 2 2 4 3 3 2 2" xfId="20483" xr:uid="{00000000-0005-0000-0000-000054000000}"/>
    <cellStyle name="Input cel new 3 2 2 4 3 3 3" xfId="12461" xr:uid="{00000000-0005-0000-0000-000054000000}"/>
    <cellStyle name="Input cel new 3 2 2 4 3 4" xfId="7368" xr:uid="{00000000-0005-0000-0000-000054000000}"/>
    <cellStyle name="Input cel new 3 2 2 4 3 4 2" xfId="17913" xr:uid="{00000000-0005-0000-0000-000054000000}"/>
    <cellStyle name="Input cel new 3 2 2 4 3 5" xfId="5811" xr:uid="{00000000-0005-0000-0000-000054000000}"/>
    <cellStyle name="Input cel new 3 2 2 4 3 5 2" xfId="16334" xr:uid="{00000000-0005-0000-0000-000054000000}"/>
    <cellStyle name="Input cel new 3 2 2 4 3 6" xfId="13961" xr:uid="{00000000-0005-0000-0000-000054000000}"/>
    <cellStyle name="Input cel new 3 2 2 4 4" xfId="867" xr:uid="{00000000-0005-0000-0000-000054000000}"/>
    <cellStyle name="Input cel new 3 2 2 4 4 2" xfId="3525" xr:uid="{00000000-0005-0000-0000-000054000000}"/>
    <cellStyle name="Input cel new 3 2 2 4 4 2 2" xfId="9089" xr:uid="{00000000-0005-0000-0000-000054000000}"/>
    <cellStyle name="Input cel new 3 2 2 4 4 2 2 2" xfId="19635" xr:uid="{00000000-0005-0000-0000-000054000000}"/>
    <cellStyle name="Input cel new 3 2 2 4 4 2 3" xfId="14503" xr:uid="{00000000-0005-0000-0000-000054000000}"/>
    <cellStyle name="Input cel new 3 2 2 4 4 3" xfId="6527" xr:uid="{00000000-0005-0000-0000-000054000000}"/>
    <cellStyle name="Input cel new 3 2 2 4 4 3 2" xfId="17072" xr:uid="{00000000-0005-0000-0000-000054000000}"/>
    <cellStyle name="Input cel new 3 2 2 4 4 4" xfId="4972" xr:uid="{00000000-0005-0000-0000-000054000000}"/>
    <cellStyle name="Input cel new 3 2 2 4 4 4 2" xfId="11752" xr:uid="{00000000-0005-0000-0000-000054000000}"/>
    <cellStyle name="Input cel new 3 2 2 4 4 5" xfId="12112" xr:uid="{00000000-0005-0000-0000-000054000000}"/>
    <cellStyle name="Input cel new 3 2 2 4 5" xfId="2111" xr:uid="{00000000-0005-0000-0000-000054000000}"/>
    <cellStyle name="Input cel new 3 2 2 4 5 2" xfId="7681" xr:uid="{00000000-0005-0000-0000-000054000000}"/>
    <cellStyle name="Input cel new 3 2 2 4 5 2 2" xfId="18226" xr:uid="{00000000-0005-0000-0000-000054000000}"/>
    <cellStyle name="Input cel new 3 2 2 4 5 3" xfId="15799" xr:uid="{00000000-0005-0000-0000-000054000000}"/>
    <cellStyle name="Input cel new 3 2 2 4 6" xfId="506" xr:uid="{00000000-0005-0000-0000-000054000000}"/>
    <cellStyle name="Input cel new 3 2 2 4 6 2" xfId="6242" xr:uid="{00000000-0005-0000-0000-000054000000}"/>
    <cellStyle name="Input cel new 3 2 2 4 6 2 2" xfId="16789" xr:uid="{00000000-0005-0000-0000-000054000000}"/>
    <cellStyle name="Input cel new 3 2 2 4 6 3" xfId="14768" xr:uid="{00000000-0005-0000-0000-000054000000}"/>
    <cellStyle name="Input cel new 3 2 2 4 7" xfId="4872" xr:uid="{00000000-0005-0000-0000-000054000000}"/>
    <cellStyle name="Input cel new 3 2 2 4 7 2" xfId="11728" xr:uid="{00000000-0005-0000-0000-000054000000}"/>
    <cellStyle name="Input cel new 3 2 2 4 8" xfId="14864" xr:uid="{00000000-0005-0000-0000-000054000000}"/>
    <cellStyle name="Input cel new 3 2 2 4 8 2" xfId="11727" xr:uid="{00000000-0005-0000-0000-000054000000}"/>
    <cellStyle name="Input cel new 3 2 2 4 9" xfId="10899" xr:uid="{00000000-0005-0000-0000-000054000000}"/>
    <cellStyle name="Input cel new 3 2 2 5" xfId="747" xr:uid="{00000000-0005-0000-0000-000054000000}"/>
    <cellStyle name="Input cel new 3 2 2 5 10" xfId="14656" xr:uid="{00000000-0005-0000-0000-000054000000}"/>
    <cellStyle name="Input cel new 3 2 2 5 2" xfId="1655" xr:uid="{00000000-0005-0000-0000-000054000000}"/>
    <cellStyle name="Input cel new 3 2 2 5 2 2" xfId="1973" xr:uid="{00000000-0005-0000-0000-000054000000}"/>
    <cellStyle name="Input cel new 3 2 2 5 2 2 2" xfId="3212" xr:uid="{00000000-0005-0000-0000-000054000000}"/>
    <cellStyle name="Input cel new 3 2 2 5 2 2 2 2" xfId="8782" xr:uid="{00000000-0005-0000-0000-000054000000}"/>
    <cellStyle name="Input cel new 3 2 2 5 2 2 2 2 2" xfId="19327" xr:uid="{00000000-0005-0000-0000-000054000000}"/>
    <cellStyle name="Input cel new 3 2 2 5 2 2 2 3" xfId="14480" xr:uid="{00000000-0005-0000-0000-000054000000}"/>
    <cellStyle name="Input cel new 3 2 2 5 2 2 3" xfId="4624" xr:uid="{00000000-0005-0000-0000-000054000000}"/>
    <cellStyle name="Input cel new 3 2 2 5 2 2 3 2" xfId="10121" xr:uid="{00000000-0005-0000-0000-000054000000}"/>
    <cellStyle name="Input cel new 3 2 2 5 2 2 3 2 2" xfId="20676" xr:uid="{00000000-0005-0000-0000-000054000000}"/>
    <cellStyle name="Input cel new 3 2 2 5 2 2 3 3" xfId="14743" xr:uid="{00000000-0005-0000-0000-000054000000}"/>
    <cellStyle name="Input cel new 3 2 2 5 2 2 4" xfId="7548" xr:uid="{00000000-0005-0000-0000-000054000000}"/>
    <cellStyle name="Input cel new 3 2 2 5 2 2 4 2" xfId="18093" xr:uid="{00000000-0005-0000-0000-000054000000}"/>
    <cellStyle name="Input cel new 3 2 2 5 2 2 5" xfId="6005" xr:uid="{00000000-0005-0000-0000-000054000000}"/>
    <cellStyle name="Input cel new 3 2 2 5 2 2 5 2" xfId="16527" xr:uid="{00000000-0005-0000-0000-000054000000}"/>
    <cellStyle name="Input cel new 3 2 2 5 2 2 6" xfId="13418" xr:uid="{00000000-0005-0000-0000-000054000000}"/>
    <cellStyle name="Input cel new 3 2 2 5 2 3" xfId="2895" xr:uid="{00000000-0005-0000-0000-000054000000}"/>
    <cellStyle name="Input cel new 3 2 2 5 2 3 2" xfId="8465" xr:uid="{00000000-0005-0000-0000-000054000000}"/>
    <cellStyle name="Input cel new 3 2 2 5 2 3 2 2" xfId="19010" xr:uid="{00000000-0005-0000-0000-000054000000}"/>
    <cellStyle name="Input cel new 3 2 2 5 2 3 3" xfId="10761" xr:uid="{00000000-0005-0000-0000-000054000000}"/>
    <cellStyle name="Input cel new 3 2 2 5 2 4" xfId="4308" xr:uid="{00000000-0005-0000-0000-000054000000}"/>
    <cellStyle name="Input cel new 3 2 2 5 2 4 2" xfId="9824" xr:uid="{00000000-0005-0000-0000-000054000000}"/>
    <cellStyle name="Input cel new 3 2 2 5 2 4 2 2" xfId="20380" xr:uid="{00000000-0005-0000-0000-000054000000}"/>
    <cellStyle name="Input cel new 3 2 2 5 2 4 3" xfId="14469" xr:uid="{00000000-0005-0000-0000-000054000000}"/>
    <cellStyle name="Input cel new 3 2 2 5 2 5" xfId="7263" xr:uid="{00000000-0005-0000-0000-000054000000}"/>
    <cellStyle name="Input cel new 3 2 2 5 2 5 2" xfId="17808" xr:uid="{00000000-0005-0000-0000-000054000000}"/>
    <cellStyle name="Input cel new 3 2 2 5 2 6" xfId="5708" xr:uid="{00000000-0005-0000-0000-000054000000}"/>
    <cellStyle name="Input cel new 3 2 2 5 2 6 2" xfId="16231" xr:uid="{00000000-0005-0000-0000-000054000000}"/>
    <cellStyle name="Input cel new 3 2 2 5 2 7" xfId="16014" xr:uid="{00000000-0005-0000-0000-000054000000}"/>
    <cellStyle name="Input cel new 3 2 2 5 3" xfId="1777" xr:uid="{00000000-0005-0000-0000-000054000000}"/>
    <cellStyle name="Input cel new 3 2 2 5 3 2" xfId="3016" xr:uid="{00000000-0005-0000-0000-000054000000}"/>
    <cellStyle name="Input cel new 3 2 2 5 3 2 2" xfId="8586" xr:uid="{00000000-0005-0000-0000-000054000000}"/>
    <cellStyle name="Input cel new 3 2 2 5 3 2 2 2" xfId="19131" xr:uid="{00000000-0005-0000-0000-000054000000}"/>
    <cellStyle name="Input cel new 3 2 2 5 3 2 3" xfId="13524" xr:uid="{00000000-0005-0000-0000-000054000000}"/>
    <cellStyle name="Input cel new 3 2 2 5 3 3" xfId="4428" xr:uid="{00000000-0005-0000-0000-000054000000}"/>
    <cellStyle name="Input cel new 3 2 2 5 3 3 2" xfId="9938" xr:uid="{00000000-0005-0000-0000-000054000000}"/>
    <cellStyle name="Input cel new 3 2 2 5 3 3 2 2" xfId="20494" xr:uid="{00000000-0005-0000-0000-000054000000}"/>
    <cellStyle name="Input cel new 3 2 2 5 3 3 3" xfId="16118" xr:uid="{00000000-0005-0000-0000-000054000000}"/>
    <cellStyle name="Input cel new 3 2 2 5 3 4" xfId="7379" xr:uid="{00000000-0005-0000-0000-000054000000}"/>
    <cellStyle name="Input cel new 3 2 2 5 3 4 2" xfId="17924" xr:uid="{00000000-0005-0000-0000-000054000000}"/>
    <cellStyle name="Input cel new 3 2 2 5 3 5" xfId="5822" xr:uid="{00000000-0005-0000-0000-000054000000}"/>
    <cellStyle name="Input cel new 3 2 2 5 3 5 2" xfId="16345" xr:uid="{00000000-0005-0000-0000-000054000000}"/>
    <cellStyle name="Input cel new 3 2 2 5 3 6" xfId="10853" xr:uid="{00000000-0005-0000-0000-000054000000}"/>
    <cellStyle name="Input cel new 3 2 2 5 4" xfId="1293" xr:uid="{00000000-0005-0000-0000-000054000000}"/>
    <cellStyle name="Input cel new 3 2 2 5 4 2" xfId="2534" xr:uid="{00000000-0005-0000-0000-000054000000}"/>
    <cellStyle name="Input cel new 3 2 2 5 4 2 2" xfId="8104" xr:uid="{00000000-0005-0000-0000-000054000000}"/>
    <cellStyle name="Input cel new 3 2 2 5 4 2 2 2" xfId="18649" xr:uid="{00000000-0005-0000-0000-000054000000}"/>
    <cellStyle name="Input cel new 3 2 2 5 4 2 3" xfId="12110" xr:uid="{00000000-0005-0000-0000-000054000000}"/>
    <cellStyle name="Input cel new 3 2 2 5 4 3" xfId="3955" xr:uid="{00000000-0005-0000-0000-000054000000}"/>
    <cellStyle name="Input cel new 3 2 2 5 4 3 2" xfId="9496" xr:uid="{00000000-0005-0000-0000-000054000000}"/>
    <cellStyle name="Input cel new 3 2 2 5 4 3 2 2" xfId="20049" xr:uid="{00000000-0005-0000-0000-000054000000}"/>
    <cellStyle name="Input cel new 3 2 2 5 4 3 3" xfId="11658" xr:uid="{00000000-0005-0000-0000-000054000000}"/>
    <cellStyle name="Input cel new 3 2 2 5 4 4" xfId="6936" xr:uid="{00000000-0005-0000-0000-000054000000}"/>
    <cellStyle name="Input cel new 3 2 2 5 4 4 2" xfId="17481" xr:uid="{00000000-0005-0000-0000-000054000000}"/>
    <cellStyle name="Input cel new 3 2 2 5 4 5" xfId="5380" xr:uid="{00000000-0005-0000-0000-000054000000}"/>
    <cellStyle name="Input cel new 3 2 2 5 4 5 2" xfId="12285" xr:uid="{00000000-0005-0000-0000-000054000000}"/>
    <cellStyle name="Input cel new 3 2 2 5 4 6" xfId="14636" xr:uid="{00000000-0005-0000-0000-000054000000}"/>
    <cellStyle name="Input cel new 3 2 2 5 5" xfId="1047" xr:uid="{00000000-0005-0000-0000-000054000000}"/>
    <cellStyle name="Input cel new 3 2 2 5 5 2" xfId="3715" xr:uid="{00000000-0005-0000-0000-000054000000}"/>
    <cellStyle name="Input cel new 3 2 2 5 5 2 2" xfId="9272" xr:uid="{00000000-0005-0000-0000-000054000000}"/>
    <cellStyle name="Input cel new 3 2 2 5 5 2 2 2" xfId="19821" xr:uid="{00000000-0005-0000-0000-000054000000}"/>
    <cellStyle name="Input cel new 3 2 2 5 5 2 3" xfId="12831" xr:uid="{00000000-0005-0000-0000-000054000000}"/>
    <cellStyle name="Input cel new 3 2 2 5 5 3" xfId="6705" xr:uid="{00000000-0005-0000-0000-000054000000}"/>
    <cellStyle name="Input cel new 3 2 2 5 5 3 2" xfId="17250" xr:uid="{00000000-0005-0000-0000-000054000000}"/>
    <cellStyle name="Input cel new 3 2 2 5 5 4" xfId="5156" xr:uid="{00000000-0005-0000-0000-000054000000}"/>
    <cellStyle name="Input cel new 3 2 2 5 5 4 2" xfId="12611" xr:uid="{00000000-0005-0000-0000-000054000000}"/>
    <cellStyle name="Input cel new 3 2 2 5 5 5" xfId="15826" xr:uid="{00000000-0005-0000-0000-000054000000}"/>
    <cellStyle name="Input cel new 3 2 2 5 6" xfId="2290" xr:uid="{00000000-0005-0000-0000-000054000000}"/>
    <cellStyle name="Input cel new 3 2 2 5 6 2" xfId="7860" xr:uid="{00000000-0005-0000-0000-000054000000}"/>
    <cellStyle name="Input cel new 3 2 2 5 6 2 2" xfId="18405" xr:uid="{00000000-0005-0000-0000-000054000000}"/>
    <cellStyle name="Input cel new 3 2 2 5 6 3" xfId="12234" xr:uid="{00000000-0005-0000-0000-000054000000}"/>
    <cellStyle name="Input cel new 3 2 2 5 7" xfId="3487" xr:uid="{00000000-0005-0000-0000-000054000000}"/>
    <cellStyle name="Input cel new 3 2 2 5 7 2" xfId="9051" xr:uid="{00000000-0005-0000-0000-000054000000}"/>
    <cellStyle name="Input cel new 3 2 2 5 7 2 2" xfId="19597" xr:uid="{00000000-0005-0000-0000-000054000000}"/>
    <cellStyle name="Input cel new 3 2 2 5 7 3" xfId="11188" xr:uid="{00000000-0005-0000-0000-000054000000}"/>
    <cellStyle name="Input cel new 3 2 2 5 8" xfId="4934" xr:uid="{00000000-0005-0000-0000-000054000000}"/>
    <cellStyle name="Input cel new 3 2 2 5 8 2" xfId="15259" xr:uid="{00000000-0005-0000-0000-000054000000}"/>
    <cellStyle name="Input cel new 3 2 2 5 9" xfId="14890" xr:uid="{00000000-0005-0000-0000-000054000000}"/>
    <cellStyle name="Input cel new 3 2 2 5 9 2" xfId="15739" xr:uid="{00000000-0005-0000-0000-000054000000}"/>
    <cellStyle name="Input cel new 3 2 2 6" xfId="810" xr:uid="{00000000-0005-0000-0000-000054000000}"/>
    <cellStyle name="Input cel new 3 2 2 6 2" xfId="2036" xr:uid="{00000000-0005-0000-0000-000054000000}"/>
    <cellStyle name="Input cel new 3 2 2 6 2 2" xfId="3275" xr:uid="{00000000-0005-0000-0000-000054000000}"/>
    <cellStyle name="Input cel new 3 2 2 6 2 2 2" xfId="8845" xr:uid="{00000000-0005-0000-0000-000054000000}"/>
    <cellStyle name="Input cel new 3 2 2 6 2 2 2 2" xfId="19390" xr:uid="{00000000-0005-0000-0000-000054000000}"/>
    <cellStyle name="Input cel new 3 2 2 6 2 2 3" xfId="10585" xr:uid="{00000000-0005-0000-0000-000054000000}"/>
    <cellStyle name="Input cel new 3 2 2 6 2 3" xfId="4687" xr:uid="{00000000-0005-0000-0000-000054000000}"/>
    <cellStyle name="Input cel new 3 2 2 6 2 3 2" xfId="10180" xr:uid="{00000000-0005-0000-0000-000054000000}"/>
    <cellStyle name="Input cel new 3 2 2 6 2 3 2 2" xfId="20735" xr:uid="{00000000-0005-0000-0000-000054000000}"/>
    <cellStyle name="Input cel new 3 2 2 6 2 3 3" xfId="12707" xr:uid="{00000000-0005-0000-0000-000054000000}"/>
    <cellStyle name="Input cel new 3 2 2 6 2 4" xfId="7607" xr:uid="{00000000-0005-0000-0000-000054000000}"/>
    <cellStyle name="Input cel new 3 2 2 6 2 4 2" xfId="18152" xr:uid="{00000000-0005-0000-0000-000054000000}"/>
    <cellStyle name="Input cel new 3 2 2 6 2 5" xfId="6064" xr:uid="{00000000-0005-0000-0000-000054000000}"/>
    <cellStyle name="Input cel new 3 2 2 6 2 5 2" xfId="16586" xr:uid="{00000000-0005-0000-0000-000054000000}"/>
    <cellStyle name="Input cel new 3 2 2 6 2 6" xfId="15432" xr:uid="{00000000-0005-0000-0000-000054000000}"/>
    <cellStyle name="Input cel new 3 2 2 6 3" xfId="1330" xr:uid="{00000000-0005-0000-0000-000054000000}"/>
    <cellStyle name="Input cel new 3 2 2 6 3 2" xfId="2571" xr:uid="{00000000-0005-0000-0000-000054000000}"/>
    <cellStyle name="Input cel new 3 2 2 6 3 2 2" xfId="8141" xr:uid="{00000000-0005-0000-0000-000054000000}"/>
    <cellStyle name="Input cel new 3 2 2 6 3 2 2 2" xfId="18686" xr:uid="{00000000-0005-0000-0000-000054000000}"/>
    <cellStyle name="Input cel new 3 2 2 6 3 2 3" xfId="12547" xr:uid="{00000000-0005-0000-0000-000054000000}"/>
    <cellStyle name="Input cel new 3 2 2 6 3 3" xfId="3991" xr:uid="{00000000-0005-0000-0000-000054000000}"/>
    <cellStyle name="Input cel new 3 2 2 6 3 3 2" xfId="9529" xr:uid="{00000000-0005-0000-0000-000054000000}"/>
    <cellStyle name="Input cel new 3 2 2 6 3 3 2 2" xfId="20082" xr:uid="{00000000-0005-0000-0000-000054000000}"/>
    <cellStyle name="Input cel new 3 2 2 6 3 3 3" xfId="15546" xr:uid="{00000000-0005-0000-0000-000054000000}"/>
    <cellStyle name="Input cel new 3 2 2 6 3 4" xfId="6971" xr:uid="{00000000-0005-0000-0000-000054000000}"/>
    <cellStyle name="Input cel new 3 2 2 6 3 4 2" xfId="17516" xr:uid="{00000000-0005-0000-0000-000054000000}"/>
    <cellStyle name="Input cel new 3 2 2 6 3 5" xfId="5413" xr:uid="{00000000-0005-0000-0000-000054000000}"/>
    <cellStyle name="Input cel new 3 2 2 6 3 5 2" xfId="11043" xr:uid="{00000000-0005-0000-0000-000054000000}"/>
    <cellStyle name="Input cel new 3 2 2 6 3 6" xfId="12956" xr:uid="{00000000-0005-0000-0000-000054000000}"/>
    <cellStyle name="Input cel new 3 2 2 6 4" xfId="1110" xr:uid="{00000000-0005-0000-0000-000054000000}"/>
    <cellStyle name="Input cel new 3 2 2 6 4 2" xfId="6767" xr:uid="{00000000-0005-0000-0000-000054000000}"/>
    <cellStyle name="Input cel new 3 2 2 6 4 2 2" xfId="17312" xr:uid="{00000000-0005-0000-0000-000054000000}"/>
    <cellStyle name="Input cel new 3 2 2 6 4 3" xfId="13440" xr:uid="{00000000-0005-0000-0000-000054000000}"/>
    <cellStyle name="Input cel new 3 2 2 6 5" xfId="2353" xr:uid="{00000000-0005-0000-0000-000054000000}"/>
    <cellStyle name="Input cel new 3 2 2 6 5 2" xfId="7923" xr:uid="{00000000-0005-0000-0000-000054000000}"/>
    <cellStyle name="Input cel new 3 2 2 6 5 2 2" xfId="18468" xr:uid="{00000000-0005-0000-0000-000054000000}"/>
    <cellStyle name="Input cel new 3 2 2 6 5 3" xfId="14382" xr:uid="{00000000-0005-0000-0000-000054000000}"/>
    <cellStyle name="Input cel new 3 2 2 6 6" xfId="3778" xr:uid="{00000000-0005-0000-0000-000054000000}"/>
    <cellStyle name="Input cel new 3 2 2 6 6 2" xfId="9331" xr:uid="{00000000-0005-0000-0000-000054000000}"/>
    <cellStyle name="Input cel new 3 2 2 6 6 2 2" xfId="19883" xr:uid="{00000000-0005-0000-0000-000054000000}"/>
    <cellStyle name="Input cel new 3 2 2 6 6 3" xfId="11649" xr:uid="{00000000-0005-0000-0000-000054000000}"/>
    <cellStyle name="Input cel new 3 2 2 6 7" xfId="6471" xr:uid="{00000000-0005-0000-0000-000054000000}"/>
    <cellStyle name="Input cel new 3 2 2 6 7 2" xfId="15179" xr:uid="{00000000-0005-0000-0000-000054000000}"/>
    <cellStyle name="Input cel new 3 2 2 6 7 2 2" xfId="17016" xr:uid="{00000000-0005-0000-0000-000054000000}"/>
    <cellStyle name="Input cel new 3 2 2 6 7 3" xfId="15668" xr:uid="{00000000-0005-0000-0000-000054000000}"/>
    <cellStyle name="Input cel new 3 2 2 6 8" xfId="5215" xr:uid="{00000000-0005-0000-0000-000054000000}"/>
    <cellStyle name="Input cel new 3 2 2 6 8 2" xfId="11726" xr:uid="{00000000-0005-0000-0000-000054000000}"/>
    <cellStyle name="Input cel new 3 2 2 6 9" xfId="12488" xr:uid="{00000000-0005-0000-0000-000054000000}"/>
    <cellStyle name="Input cel new 3 2 2 7" xfId="557" xr:uid="{00000000-0005-0000-0000-000054000000}"/>
    <cellStyle name="Input cel new 3 2 2 7 2" xfId="1770" xr:uid="{00000000-0005-0000-0000-000054000000}"/>
    <cellStyle name="Input cel new 3 2 2 7 2 2" xfId="3009" xr:uid="{00000000-0005-0000-0000-000054000000}"/>
    <cellStyle name="Input cel new 3 2 2 7 2 2 2" xfId="8579" xr:uid="{00000000-0005-0000-0000-000054000000}"/>
    <cellStyle name="Input cel new 3 2 2 7 2 2 2 2" xfId="19124" xr:uid="{00000000-0005-0000-0000-000054000000}"/>
    <cellStyle name="Input cel new 3 2 2 7 2 2 3" xfId="11502" xr:uid="{00000000-0005-0000-0000-000054000000}"/>
    <cellStyle name="Input cel new 3 2 2 7 2 3" xfId="4421" xr:uid="{00000000-0005-0000-0000-000054000000}"/>
    <cellStyle name="Input cel new 3 2 2 7 2 3 2" xfId="9931" xr:uid="{00000000-0005-0000-0000-000054000000}"/>
    <cellStyle name="Input cel new 3 2 2 7 2 3 2 2" xfId="20487" xr:uid="{00000000-0005-0000-0000-000054000000}"/>
    <cellStyle name="Input cel new 3 2 2 7 2 3 3" xfId="11684" xr:uid="{00000000-0005-0000-0000-000054000000}"/>
    <cellStyle name="Input cel new 3 2 2 7 2 4" xfId="7372" xr:uid="{00000000-0005-0000-0000-000054000000}"/>
    <cellStyle name="Input cel new 3 2 2 7 2 4 2" xfId="17917" xr:uid="{00000000-0005-0000-0000-000054000000}"/>
    <cellStyle name="Input cel new 3 2 2 7 2 5" xfId="5815" xr:uid="{00000000-0005-0000-0000-000054000000}"/>
    <cellStyle name="Input cel new 3 2 2 7 2 5 2" xfId="16338" xr:uid="{00000000-0005-0000-0000-000054000000}"/>
    <cellStyle name="Input cel new 3 2 2 7 2 6" xfId="14509" xr:uid="{00000000-0005-0000-0000-000054000000}"/>
    <cellStyle name="Input cel new 3 2 2 7 3" xfId="1493" xr:uid="{00000000-0005-0000-0000-000054000000}"/>
    <cellStyle name="Input cel new 3 2 2 7 3 2" xfId="7117" xr:uid="{00000000-0005-0000-0000-000054000000}"/>
    <cellStyle name="Input cel new 3 2 2 7 3 2 2" xfId="17662" xr:uid="{00000000-0005-0000-0000-000054000000}"/>
    <cellStyle name="Input cel new 3 2 2 7 3 3" xfId="10665" xr:uid="{00000000-0005-0000-0000-000054000000}"/>
    <cellStyle name="Input cel new 3 2 2 7 4" xfId="2733" xr:uid="{00000000-0005-0000-0000-000054000000}"/>
    <cellStyle name="Input cel new 3 2 2 7 4 2" xfId="8303" xr:uid="{00000000-0005-0000-0000-000054000000}"/>
    <cellStyle name="Input cel new 3 2 2 7 4 2 2" xfId="18848" xr:uid="{00000000-0005-0000-0000-000054000000}"/>
    <cellStyle name="Input cel new 3 2 2 7 4 3" xfId="10804" xr:uid="{00000000-0005-0000-0000-000054000000}"/>
    <cellStyle name="Input cel new 3 2 2 7 5" xfId="4149" xr:uid="{00000000-0005-0000-0000-000054000000}"/>
    <cellStyle name="Input cel new 3 2 2 7 5 2" xfId="9675" xr:uid="{00000000-0005-0000-0000-000054000000}"/>
    <cellStyle name="Input cel new 3 2 2 7 5 2 2" xfId="20229" xr:uid="{00000000-0005-0000-0000-000054000000}"/>
    <cellStyle name="Input cel new 3 2 2 7 5 3" xfId="15813" xr:uid="{00000000-0005-0000-0000-000054000000}"/>
    <cellStyle name="Input cel new 3 2 2 7 6" xfId="6258" xr:uid="{00000000-0005-0000-0000-000054000000}"/>
    <cellStyle name="Input cel new 3 2 2 7 6 2" xfId="16803" xr:uid="{00000000-0005-0000-0000-000054000000}"/>
    <cellStyle name="Input cel new 3 2 2 7 7" xfId="5559" xr:uid="{00000000-0005-0000-0000-000054000000}"/>
    <cellStyle name="Input cel new 3 2 2 7 7 2" xfId="14066" xr:uid="{00000000-0005-0000-0000-000054000000}"/>
    <cellStyle name="Input cel new 3 2 2 7 8" xfId="14618" xr:uid="{00000000-0005-0000-0000-000054000000}"/>
    <cellStyle name="Input cel new 3 2 2 8" xfId="426" xr:uid="{00000000-0005-0000-0000-000054000000}"/>
    <cellStyle name="Input cel new 3 2 2 8 2" xfId="3597" xr:uid="{00000000-0005-0000-0000-000054000000}"/>
    <cellStyle name="Input cel new 3 2 2 8 2 2" xfId="9158" xr:uid="{00000000-0005-0000-0000-000054000000}"/>
    <cellStyle name="Input cel new 3 2 2 8 2 2 2" xfId="19705" xr:uid="{00000000-0005-0000-0000-000054000000}"/>
    <cellStyle name="Input cel new 3 2 2 8 2 3" xfId="15078" xr:uid="{00000000-0005-0000-0000-000054000000}"/>
    <cellStyle name="Input cel new 3 2 2 8 3" xfId="6173" xr:uid="{00000000-0005-0000-0000-000054000000}"/>
    <cellStyle name="Input cel new 3 2 2 8 3 2" xfId="16718" xr:uid="{00000000-0005-0000-0000-000054000000}"/>
    <cellStyle name="Input cel new 3 2 2 8 4" xfId="5042" xr:uid="{00000000-0005-0000-0000-000054000000}"/>
    <cellStyle name="Input cel new 3 2 2 8 4 2" xfId="15297" xr:uid="{00000000-0005-0000-0000-000054000000}"/>
    <cellStyle name="Input cel new 3 2 2 8 5" xfId="11276" xr:uid="{00000000-0005-0000-0000-000054000000}"/>
    <cellStyle name="Input cel new 3 2 2 9" xfId="425" xr:uid="{00000000-0005-0000-0000-000054000000}"/>
    <cellStyle name="Input cel new 3 2 2 9 2" xfId="6172" xr:uid="{00000000-0005-0000-0000-000054000000}"/>
    <cellStyle name="Input cel new 3 2 2 9 2 2" xfId="16717" xr:uid="{00000000-0005-0000-0000-000054000000}"/>
    <cellStyle name="Input cel new 3 2 2 9 3" xfId="13948" xr:uid="{00000000-0005-0000-0000-000054000000}"/>
    <cellStyle name="Input cel new 3 2 3" xfId="233" xr:uid="{00000000-0005-0000-0000-000053000000}"/>
    <cellStyle name="Input cel new 3 2 3 10" xfId="14843" xr:uid="{00000000-0005-0000-0000-000053000000}"/>
    <cellStyle name="Input cel new 3 2 3 10 2" xfId="13014" xr:uid="{00000000-0005-0000-0000-000053000000}"/>
    <cellStyle name="Input cel new 3 2 3 2" xfId="368" xr:uid="{00000000-0005-0000-0000-000053000000}"/>
    <cellStyle name="Input cel new 3 2 3 2 10" xfId="569" xr:uid="{00000000-0005-0000-0000-000053000000}"/>
    <cellStyle name="Input cel new 3 2 3 2 10 2" xfId="6269" xr:uid="{00000000-0005-0000-0000-000053000000}"/>
    <cellStyle name="Input cel new 3 2 3 2 10 2 2" xfId="16814" xr:uid="{00000000-0005-0000-0000-000053000000}"/>
    <cellStyle name="Input cel new 3 2 3 2 10 3" xfId="13727" xr:uid="{00000000-0005-0000-0000-000053000000}"/>
    <cellStyle name="Input cel new 3 2 3 2 11" xfId="3455" xr:uid="{00000000-0005-0000-0000-000053000000}"/>
    <cellStyle name="Input cel new 3 2 3 2 11 2" xfId="9019" xr:uid="{00000000-0005-0000-0000-000053000000}"/>
    <cellStyle name="Input cel new 3 2 3 2 11 2 2" xfId="19565" xr:uid="{00000000-0005-0000-0000-000053000000}"/>
    <cellStyle name="Input cel new 3 2 3 2 12" xfId="4898" xr:uid="{00000000-0005-0000-0000-000053000000}"/>
    <cellStyle name="Input cel new 3 2 3 2 12 2" xfId="12229" xr:uid="{00000000-0005-0000-0000-000053000000}"/>
    <cellStyle name="Input cel new 3 2 3 2 13" xfId="14215" xr:uid="{00000000-0005-0000-0000-000053000000}"/>
    <cellStyle name="Input cel new 3 2 3 2 2" xfId="714" xr:uid="{00000000-0005-0000-0000-000053000000}"/>
    <cellStyle name="Input cel new 3 2 3 2 2 10" xfId="14598" xr:uid="{00000000-0005-0000-0000-000053000000}"/>
    <cellStyle name="Input cel new 3 2 3 2 2 2" xfId="1625" xr:uid="{00000000-0005-0000-0000-000053000000}"/>
    <cellStyle name="Input cel new 3 2 3 2 2 2 2" xfId="1940" xr:uid="{00000000-0005-0000-0000-000053000000}"/>
    <cellStyle name="Input cel new 3 2 3 2 2 2 2 2" xfId="3179" xr:uid="{00000000-0005-0000-0000-000053000000}"/>
    <cellStyle name="Input cel new 3 2 3 2 2 2 2 2 2" xfId="8749" xr:uid="{00000000-0005-0000-0000-000053000000}"/>
    <cellStyle name="Input cel new 3 2 3 2 2 2 2 2 2 2" xfId="19294" xr:uid="{00000000-0005-0000-0000-000053000000}"/>
    <cellStyle name="Input cel new 3 2 3 2 2 2 2 2 3" xfId="12198" xr:uid="{00000000-0005-0000-0000-000053000000}"/>
    <cellStyle name="Input cel new 3 2 3 2 2 2 2 3" xfId="4591" xr:uid="{00000000-0005-0000-0000-000053000000}"/>
    <cellStyle name="Input cel new 3 2 3 2 2 2 2 3 2" xfId="10090" xr:uid="{00000000-0005-0000-0000-000053000000}"/>
    <cellStyle name="Input cel new 3 2 3 2 2 2 2 3 2 2" xfId="20645" xr:uid="{00000000-0005-0000-0000-000053000000}"/>
    <cellStyle name="Input cel new 3 2 3 2 2 2 2 3 3" xfId="12755" xr:uid="{00000000-0005-0000-0000-000053000000}"/>
    <cellStyle name="Input cel new 3 2 3 2 2 2 2 4" xfId="7517" xr:uid="{00000000-0005-0000-0000-000053000000}"/>
    <cellStyle name="Input cel new 3 2 3 2 2 2 2 4 2" xfId="18062" xr:uid="{00000000-0005-0000-0000-000053000000}"/>
    <cellStyle name="Input cel new 3 2 3 2 2 2 2 5" xfId="5974" xr:uid="{00000000-0005-0000-0000-000053000000}"/>
    <cellStyle name="Input cel new 3 2 3 2 2 2 2 5 2" xfId="16496" xr:uid="{00000000-0005-0000-0000-000053000000}"/>
    <cellStyle name="Input cel new 3 2 3 2 2 2 2 6" xfId="10901" xr:uid="{00000000-0005-0000-0000-000053000000}"/>
    <cellStyle name="Input cel new 3 2 3 2 2 2 3" xfId="2865" xr:uid="{00000000-0005-0000-0000-000053000000}"/>
    <cellStyle name="Input cel new 3 2 3 2 2 2 3 2" xfId="8435" xr:uid="{00000000-0005-0000-0000-000053000000}"/>
    <cellStyle name="Input cel new 3 2 3 2 2 2 3 2 2" xfId="18980" xr:uid="{00000000-0005-0000-0000-000053000000}"/>
    <cellStyle name="Input cel new 3 2 3 2 2 2 3 3" xfId="15033" xr:uid="{00000000-0005-0000-0000-000053000000}"/>
    <cellStyle name="Input cel new 3 2 3 2 2 2 4" xfId="4278" xr:uid="{00000000-0005-0000-0000-000053000000}"/>
    <cellStyle name="Input cel new 3 2 3 2 2 2 4 2" xfId="9796" xr:uid="{00000000-0005-0000-0000-000053000000}"/>
    <cellStyle name="Input cel new 3 2 3 2 2 2 4 2 2" xfId="20350" xr:uid="{00000000-0005-0000-0000-000053000000}"/>
    <cellStyle name="Input cel new 3 2 3 2 2 2 4 3" xfId="13335" xr:uid="{00000000-0005-0000-0000-000053000000}"/>
    <cellStyle name="Input cel new 3 2 3 2 2 2 5" xfId="7233" xr:uid="{00000000-0005-0000-0000-000053000000}"/>
    <cellStyle name="Input cel new 3 2 3 2 2 2 5 2" xfId="17778" xr:uid="{00000000-0005-0000-0000-000053000000}"/>
    <cellStyle name="Input cel new 3 2 3 2 2 2 6" xfId="5680" xr:uid="{00000000-0005-0000-0000-000053000000}"/>
    <cellStyle name="Input cel new 3 2 3 2 2 2 6 2" xfId="10425" xr:uid="{00000000-0005-0000-0000-000053000000}"/>
    <cellStyle name="Input cel new 3 2 3 2 2 2 7" xfId="15070" xr:uid="{00000000-0005-0000-0000-000053000000}"/>
    <cellStyle name="Input cel new 3 2 3 2 2 3" xfId="1766" xr:uid="{00000000-0005-0000-0000-000053000000}"/>
    <cellStyle name="Input cel new 3 2 3 2 2 3 2" xfId="3005" xr:uid="{00000000-0005-0000-0000-000053000000}"/>
    <cellStyle name="Input cel new 3 2 3 2 2 3 2 2" xfId="8575" xr:uid="{00000000-0005-0000-0000-000053000000}"/>
    <cellStyle name="Input cel new 3 2 3 2 2 3 2 2 2" xfId="19120" xr:uid="{00000000-0005-0000-0000-000053000000}"/>
    <cellStyle name="Input cel new 3 2 3 2 2 3 2 3" xfId="10838" xr:uid="{00000000-0005-0000-0000-000053000000}"/>
    <cellStyle name="Input cel new 3 2 3 2 2 3 3" xfId="4417" xr:uid="{00000000-0005-0000-0000-000053000000}"/>
    <cellStyle name="Input cel new 3 2 3 2 2 3 3 2" xfId="9928" xr:uid="{00000000-0005-0000-0000-000053000000}"/>
    <cellStyle name="Input cel new 3 2 3 2 2 3 3 2 2" xfId="20484" xr:uid="{00000000-0005-0000-0000-000053000000}"/>
    <cellStyle name="Input cel new 3 2 3 2 2 3 3 3" xfId="11296" xr:uid="{00000000-0005-0000-0000-000053000000}"/>
    <cellStyle name="Input cel new 3 2 3 2 2 3 4" xfId="7369" xr:uid="{00000000-0005-0000-0000-000053000000}"/>
    <cellStyle name="Input cel new 3 2 3 2 2 3 4 2" xfId="17914" xr:uid="{00000000-0005-0000-0000-000053000000}"/>
    <cellStyle name="Input cel new 3 2 3 2 2 3 5" xfId="5812" xr:uid="{00000000-0005-0000-0000-000053000000}"/>
    <cellStyle name="Input cel new 3 2 3 2 2 3 5 2" xfId="16335" xr:uid="{00000000-0005-0000-0000-000053000000}"/>
    <cellStyle name="Input cel new 3 2 3 2 2 3 6" xfId="11288" xr:uid="{00000000-0005-0000-0000-000053000000}"/>
    <cellStyle name="Input cel new 3 2 3 2 2 4" xfId="1398" xr:uid="{00000000-0005-0000-0000-000053000000}"/>
    <cellStyle name="Input cel new 3 2 3 2 2 4 2" xfId="2639" xr:uid="{00000000-0005-0000-0000-000053000000}"/>
    <cellStyle name="Input cel new 3 2 3 2 2 4 2 2" xfId="8209" xr:uid="{00000000-0005-0000-0000-000053000000}"/>
    <cellStyle name="Input cel new 3 2 3 2 2 4 2 2 2" xfId="18754" xr:uid="{00000000-0005-0000-0000-000053000000}"/>
    <cellStyle name="Input cel new 3 2 3 2 2 4 2 3" xfId="15427" xr:uid="{00000000-0005-0000-0000-000053000000}"/>
    <cellStyle name="Input cel new 3 2 3 2 2 4 3" xfId="4059" xr:uid="{00000000-0005-0000-0000-000053000000}"/>
    <cellStyle name="Input cel new 3 2 3 2 2 4 3 2" xfId="9592" xr:uid="{00000000-0005-0000-0000-000053000000}"/>
    <cellStyle name="Input cel new 3 2 3 2 2 4 3 2 2" xfId="20145" xr:uid="{00000000-0005-0000-0000-000053000000}"/>
    <cellStyle name="Input cel new 3 2 3 2 2 4 3 3" xfId="13706" xr:uid="{00000000-0005-0000-0000-000053000000}"/>
    <cellStyle name="Input cel new 3 2 3 2 2 4 4" xfId="7033" xr:uid="{00000000-0005-0000-0000-000053000000}"/>
    <cellStyle name="Input cel new 3 2 3 2 2 4 4 2" xfId="17578" xr:uid="{00000000-0005-0000-0000-000053000000}"/>
    <cellStyle name="Input cel new 3 2 3 2 2 4 5" xfId="5476" xr:uid="{00000000-0005-0000-0000-000053000000}"/>
    <cellStyle name="Input cel new 3 2 3 2 2 4 5 2" xfId="15434" xr:uid="{00000000-0005-0000-0000-000053000000}"/>
    <cellStyle name="Input cel new 3 2 3 2 2 4 6" xfId="12484" xr:uid="{00000000-0005-0000-0000-000053000000}"/>
    <cellStyle name="Input cel new 3 2 3 2 2 5" xfId="1014" xr:uid="{00000000-0005-0000-0000-000053000000}"/>
    <cellStyle name="Input cel new 3 2 3 2 2 5 2" xfId="3682" xr:uid="{00000000-0005-0000-0000-000053000000}"/>
    <cellStyle name="Input cel new 3 2 3 2 2 5 2 2" xfId="9241" xr:uid="{00000000-0005-0000-0000-000053000000}"/>
    <cellStyle name="Input cel new 3 2 3 2 2 5 2 2 2" xfId="19790" xr:uid="{00000000-0005-0000-0000-000053000000}"/>
    <cellStyle name="Input cel new 3 2 3 2 2 5 2 3" xfId="13409" xr:uid="{00000000-0005-0000-0000-000053000000}"/>
    <cellStyle name="Input cel new 3 2 3 2 2 5 3" xfId="6674" xr:uid="{00000000-0005-0000-0000-000053000000}"/>
    <cellStyle name="Input cel new 3 2 3 2 2 5 3 2" xfId="17219" xr:uid="{00000000-0005-0000-0000-000053000000}"/>
    <cellStyle name="Input cel new 3 2 3 2 2 5 4" xfId="5125" xr:uid="{00000000-0005-0000-0000-000053000000}"/>
    <cellStyle name="Input cel new 3 2 3 2 2 5 4 2" xfId="14641" xr:uid="{00000000-0005-0000-0000-000053000000}"/>
    <cellStyle name="Input cel new 3 2 3 2 2 5 5" xfId="13520" xr:uid="{00000000-0005-0000-0000-000053000000}"/>
    <cellStyle name="Input cel new 3 2 3 2 2 6" xfId="2257" xr:uid="{00000000-0005-0000-0000-000053000000}"/>
    <cellStyle name="Input cel new 3 2 3 2 2 6 2" xfId="7827" xr:uid="{00000000-0005-0000-0000-000053000000}"/>
    <cellStyle name="Input cel new 3 2 3 2 2 6 2 2" xfId="18372" xr:uid="{00000000-0005-0000-0000-000053000000}"/>
    <cellStyle name="Input cel new 3 2 3 2 2 6 3" xfId="10946" xr:uid="{00000000-0005-0000-0000-000053000000}"/>
    <cellStyle name="Input cel new 3 2 3 2 2 7" xfId="3544" xr:uid="{00000000-0005-0000-0000-000053000000}"/>
    <cellStyle name="Input cel new 3 2 3 2 2 7 2" xfId="9108" xr:uid="{00000000-0005-0000-0000-000053000000}"/>
    <cellStyle name="Input cel new 3 2 3 2 2 7 2 2" xfId="19654" xr:uid="{00000000-0005-0000-0000-000053000000}"/>
    <cellStyle name="Input cel new 3 2 3 2 2 7 3" xfId="11113" xr:uid="{00000000-0005-0000-0000-000053000000}"/>
    <cellStyle name="Input cel new 3 2 3 2 2 8" xfId="4991" xr:uid="{00000000-0005-0000-0000-000053000000}"/>
    <cellStyle name="Input cel new 3 2 3 2 2 8 2" xfId="16022" xr:uid="{00000000-0005-0000-0000-000053000000}"/>
    <cellStyle name="Input cel new 3 2 3 2 2 9" xfId="14899" xr:uid="{00000000-0005-0000-0000-000053000000}"/>
    <cellStyle name="Input cel new 3 2 3 2 2 9 2" xfId="15451" xr:uid="{00000000-0005-0000-0000-000053000000}"/>
    <cellStyle name="Input cel new 3 2 3 2 3" xfId="778" xr:uid="{00000000-0005-0000-0000-000053000000}"/>
    <cellStyle name="Input cel new 3 2 3 2 3 2" xfId="2004" xr:uid="{00000000-0005-0000-0000-000053000000}"/>
    <cellStyle name="Input cel new 3 2 3 2 3 2 2" xfId="3243" xr:uid="{00000000-0005-0000-0000-000053000000}"/>
    <cellStyle name="Input cel new 3 2 3 2 3 2 2 2" xfId="8813" xr:uid="{00000000-0005-0000-0000-000053000000}"/>
    <cellStyle name="Input cel new 3 2 3 2 3 2 2 2 2" xfId="19358" xr:uid="{00000000-0005-0000-0000-000053000000}"/>
    <cellStyle name="Input cel new 3 2 3 2 3 2 2 3" xfId="12900" xr:uid="{00000000-0005-0000-0000-000053000000}"/>
    <cellStyle name="Input cel new 3 2 3 2 3 2 3" xfId="4655" xr:uid="{00000000-0005-0000-0000-000053000000}"/>
    <cellStyle name="Input cel new 3 2 3 2 3 2 3 2" xfId="10150" xr:uid="{00000000-0005-0000-0000-000053000000}"/>
    <cellStyle name="Input cel new 3 2 3 2 3 2 3 2 2" xfId="20705" xr:uid="{00000000-0005-0000-0000-000053000000}"/>
    <cellStyle name="Input cel new 3 2 3 2 3 2 3 3" xfId="14127" xr:uid="{00000000-0005-0000-0000-000053000000}"/>
    <cellStyle name="Input cel new 3 2 3 2 3 2 4" xfId="7577" xr:uid="{00000000-0005-0000-0000-000053000000}"/>
    <cellStyle name="Input cel new 3 2 3 2 3 2 4 2" xfId="18122" xr:uid="{00000000-0005-0000-0000-000053000000}"/>
    <cellStyle name="Input cel new 3 2 3 2 3 2 5" xfId="6034" xr:uid="{00000000-0005-0000-0000-000053000000}"/>
    <cellStyle name="Input cel new 3 2 3 2 3 2 5 2" xfId="16556" xr:uid="{00000000-0005-0000-0000-000053000000}"/>
    <cellStyle name="Input cel new 3 2 3 2 3 2 6" xfId="15338" xr:uid="{00000000-0005-0000-0000-000053000000}"/>
    <cellStyle name="Input cel new 3 2 3 2 3 3" xfId="1686" xr:uid="{00000000-0005-0000-0000-000053000000}"/>
    <cellStyle name="Input cel new 3 2 3 2 3 3 2" xfId="2926" xr:uid="{00000000-0005-0000-0000-000053000000}"/>
    <cellStyle name="Input cel new 3 2 3 2 3 3 2 2" xfId="8496" xr:uid="{00000000-0005-0000-0000-000053000000}"/>
    <cellStyle name="Input cel new 3 2 3 2 3 3 2 2 2" xfId="19041" xr:uid="{00000000-0005-0000-0000-000053000000}"/>
    <cellStyle name="Input cel new 3 2 3 2 3 3 2 3" xfId="15638" xr:uid="{00000000-0005-0000-0000-000053000000}"/>
    <cellStyle name="Input cel new 3 2 3 2 3 3 3" xfId="4339" xr:uid="{00000000-0005-0000-0000-000053000000}"/>
    <cellStyle name="Input cel new 3 2 3 2 3 3 3 2" xfId="9853" xr:uid="{00000000-0005-0000-0000-000053000000}"/>
    <cellStyle name="Input cel new 3 2 3 2 3 3 3 2 2" xfId="20409" xr:uid="{00000000-0005-0000-0000-000053000000}"/>
    <cellStyle name="Input cel new 3 2 3 2 3 3 3 3" xfId="13439" xr:uid="{00000000-0005-0000-0000-000053000000}"/>
    <cellStyle name="Input cel new 3 2 3 2 3 3 4" xfId="7293" xr:uid="{00000000-0005-0000-0000-000053000000}"/>
    <cellStyle name="Input cel new 3 2 3 2 3 3 4 2" xfId="17838" xr:uid="{00000000-0005-0000-0000-000053000000}"/>
    <cellStyle name="Input cel new 3 2 3 2 3 3 5" xfId="5737" xr:uid="{00000000-0005-0000-0000-000053000000}"/>
    <cellStyle name="Input cel new 3 2 3 2 3 3 5 2" xfId="16260" xr:uid="{00000000-0005-0000-0000-000053000000}"/>
    <cellStyle name="Input cel new 3 2 3 2 3 3 6" xfId="11042" xr:uid="{00000000-0005-0000-0000-000053000000}"/>
    <cellStyle name="Input cel new 3 2 3 2 3 4" xfId="1078" xr:uid="{00000000-0005-0000-0000-000053000000}"/>
    <cellStyle name="Input cel new 3 2 3 2 3 4 2" xfId="6735" xr:uid="{00000000-0005-0000-0000-000053000000}"/>
    <cellStyle name="Input cel new 3 2 3 2 3 4 2 2" xfId="17280" xr:uid="{00000000-0005-0000-0000-000053000000}"/>
    <cellStyle name="Input cel new 3 2 3 2 3 4 3" xfId="15761" xr:uid="{00000000-0005-0000-0000-000053000000}"/>
    <cellStyle name="Input cel new 3 2 3 2 3 5" xfId="2321" xr:uid="{00000000-0005-0000-0000-000053000000}"/>
    <cellStyle name="Input cel new 3 2 3 2 3 5 2" xfId="7891" xr:uid="{00000000-0005-0000-0000-000053000000}"/>
    <cellStyle name="Input cel new 3 2 3 2 3 5 2 2" xfId="18436" xr:uid="{00000000-0005-0000-0000-000053000000}"/>
    <cellStyle name="Input cel new 3 2 3 2 3 5 3" xfId="16071" xr:uid="{00000000-0005-0000-0000-000053000000}"/>
    <cellStyle name="Input cel new 3 2 3 2 3 6" xfId="3746" xr:uid="{00000000-0005-0000-0000-000053000000}"/>
    <cellStyle name="Input cel new 3 2 3 2 3 6 2" xfId="9301" xr:uid="{00000000-0005-0000-0000-000053000000}"/>
    <cellStyle name="Input cel new 3 2 3 2 3 6 2 2" xfId="19851" xr:uid="{00000000-0005-0000-0000-000053000000}"/>
    <cellStyle name="Input cel new 3 2 3 2 3 6 3" xfId="14086" xr:uid="{00000000-0005-0000-0000-000053000000}"/>
    <cellStyle name="Input cel new 3 2 3 2 3 7" xfId="6441" xr:uid="{00000000-0005-0000-0000-000053000000}"/>
    <cellStyle name="Input cel new 3 2 3 2 3 7 2" xfId="15149" xr:uid="{00000000-0005-0000-0000-000053000000}"/>
    <cellStyle name="Input cel new 3 2 3 2 3 7 2 2" xfId="16986" xr:uid="{00000000-0005-0000-0000-000053000000}"/>
    <cellStyle name="Input cel new 3 2 3 2 3 7 3" xfId="11101" xr:uid="{00000000-0005-0000-0000-000053000000}"/>
    <cellStyle name="Input cel new 3 2 3 2 3 8" xfId="5185" xr:uid="{00000000-0005-0000-0000-000053000000}"/>
    <cellStyle name="Input cel new 3 2 3 2 3 8 2" xfId="14986" xr:uid="{00000000-0005-0000-0000-000053000000}"/>
    <cellStyle name="Input cel new 3 2 3 2 3 9" xfId="16145" xr:uid="{00000000-0005-0000-0000-000053000000}"/>
    <cellStyle name="Input cel new 3 2 3 2 4" xfId="840" xr:uid="{00000000-0005-0000-0000-000053000000}"/>
    <cellStyle name="Input cel new 3 2 3 2 4 2" xfId="2066" xr:uid="{00000000-0005-0000-0000-000053000000}"/>
    <cellStyle name="Input cel new 3 2 3 2 4 2 2" xfId="3305" xr:uid="{00000000-0005-0000-0000-000053000000}"/>
    <cellStyle name="Input cel new 3 2 3 2 4 2 2 2" xfId="8875" xr:uid="{00000000-0005-0000-0000-000053000000}"/>
    <cellStyle name="Input cel new 3 2 3 2 4 2 2 2 2" xfId="19420" xr:uid="{00000000-0005-0000-0000-000053000000}"/>
    <cellStyle name="Input cel new 3 2 3 2 4 2 2 3" xfId="11636" xr:uid="{00000000-0005-0000-0000-000053000000}"/>
    <cellStyle name="Input cel new 3 2 3 2 4 2 3" xfId="4717" xr:uid="{00000000-0005-0000-0000-000053000000}"/>
    <cellStyle name="Input cel new 3 2 3 2 4 2 3 2" xfId="10209" xr:uid="{00000000-0005-0000-0000-000053000000}"/>
    <cellStyle name="Input cel new 3 2 3 2 4 2 3 2 2" xfId="20764" xr:uid="{00000000-0005-0000-0000-000053000000}"/>
    <cellStyle name="Input cel new 3 2 3 2 4 2 3 3" xfId="12933" xr:uid="{00000000-0005-0000-0000-000053000000}"/>
    <cellStyle name="Input cel new 3 2 3 2 4 2 4" xfId="7636" xr:uid="{00000000-0005-0000-0000-000053000000}"/>
    <cellStyle name="Input cel new 3 2 3 2 4 2 4 2" xfId="18181" xr:uid="{00000000-0005-0000-0000-000053000000}"/>
    <cellStyle name="Input cel new 3 2 3 2 4 2 5" xfId="6093" xr:uid="{00000000-0005-0000-0000-000053000000}"/>
    <cellStyle name="Input cel new 3 2 3 2 4 2 5 2" xfId="16615" xr:uid="{00000000-0005-0000-0000-000053000000}"/>
    <cellStyle name="Input cel new 3 2 3 2 4 2 6" xfId="11631" xr:uid="{00000000-0005-0000-0000-000053000000}"/>
    <cellStyle name="Input cel new 3 2 3 2 4 3" xfId="1744" xr:uid="{00000000-0005-0000-0000-000053000000}"/>
    <cellStyle name="Input cel new 3 2 3 2 4 3 2" xfId="2983" xr:uid="{00000000-0005-0000-0000-000053000000}"/>
    <cellStyle name="Input cel new 3 2 3 2 4 3 2 2" xfId="8553" xr:uid="{00000000-0005-0000-0000-000053000000}"/>
    <cellStyle name="Input cel new 3 2 3 2 4 3 2 2 2" xfId="19098" xr:uid="{00000000-0005-0000-0000-000053000000}"/>
    <cellStyle name="Input cel new 3 2 3 2 4 3 2 3" xfId="11997" xr:uid="{00000000-0005-0000-0000-000053000000}"/>
    <cellStyle name="Input cel new 3 2 3 2 4 3 3" xfId="4395" xr:uid="{00000000-0005-0000-0000-000053000000}"/>
    <cellStyle name="Input cel new 3 2 3 2 4 3 3 2" xfId="9906" xr:uid="{00000000-0005-0000-0000-000053000000}"/>
    <cellStyle name="Input cel new 3 2 3 2 4 3 3 2 2" xfId="20462" xr:uid="{00000000-0005-0000-0000-000053000000}"/>
    <cellStyle name="Input cel new 3 2 3 2 4 3 3 3" xfId="10252" xr:uid="{00000000-0005-0000-0000-000053000000}"/>
    <cellStyle name="Input cel new 3 2 3 2 4 3 4" xfId="7347" xr:uid="{00000000-0005-0000-0000-000053000000}"/>
    <cellStyle name="Input cel new 3 2 3 2 4 3 4 2" xfId="17892" xr:uid="{00000000-0005-0000-0000-000053000000}"/>
    <cellStyle name="Input cel new 3 2 3 2 4 3 5" xfId="5790" xr:uid="{00000000-0005-0000-0000-000053000000}"/>
    <cellStyle name="Input cel new 3 2 3 2 4 3 5 2" xfId="16313" xr:uid="{00000000-0005-0000-0000-000053000000}"/>
    <cellStyle name="Input cel new 3 2 3 2 4 3 6" xfId="16101" xr:uid="{00000000-0005-0000-0000-000053000000}"/>
    <cellStyle name="Input cel new 3 2 3 2 4 4" xfId="1140" xr:uid="{00000000-0005-0000-0000-000053000000}"/>
    <cellStyle name="Input cel new 3 2 3 2 4 4 2" xfId="6797" xr:uid="{00000000-0005-0000-0000-000053000000}"/>
    <cellStyle name="Input cel new 3 2 3 2 4 4 2 2" xfId="17342" xr:uid="{00000000-0005-0000-0000-000053000000}"/>
    <cellStyle name="Input cel new 3 2 3 2 4 4 3" xfId="16142" xr:uid="{00000000-0005-0000-0000-000053000000}"/>
    <cellStyle name="Input cel new 3 2 3 2 4 5" xfId="2383" xr:uid="{00000000-0005-0000-0000-000053000000}"/>
    <cellStyle name="Input cel new 3 2 3 2 4 5 2" xfId="7953" xr:uid="{00000000-0005-0000-0000-000053000000}"/>
    <cellStyle name="Input cel new 3 2 3 2 4 5 2 2" xfId="18498" xr:uid="{00000000-0005-0000-0000-000053000000}"/>
    <cellStyle name="Input cel new 3 2 3 2 4 5 3" xfId="14114" xr:uid="{00000000-0005-0000-0000-000053000000}"/>
    <cellStyle name="Input cel new 3 2 3 2 4 6" xfId="3808" xr:uid="{00000000-0005-0000-0000-000053000000}"/>
    <cellStyle name="Input cel new 3 2 3 2 4 6 2" xfId="9360" xr:uid="{00000000-0005-0000-0000-000053000000}"/>
    <cellStyle name="Input cel new 3 2 3 2 4 6 2 2" xfId="19913" xr:uid="{00000000-0005-0000-0000-000053000000}"/>
    <cellStyle name="Input cel new 3 2 3 2 4 6 3" xfId="14166" xr:uid="{00000000-0005-0000-0000-000053000000}"/>
    <cellStyle name="Input cel new 3 2 3 2 4 7" xfId="6500" xr:uid="{00000000-0005-0000-0000-000053000000}"/>
    <cellStyle name="Input cel new 3 2 3 2 4 7 2" xfId="15208" xr:uid="{00000000-0005-0000-0000-000053000000}"/>
    <cellStyle name="Input cel new 3 2 3 2 4 7 2 2" xfId="17045" xr:uid="{00000000-0005-0000-0000-000053000000}"/>
    <cellStyle name="Input cel new 3 2 3 2 4 7 3" xfId="14026" xr:uid="{00000000-0005-0000-0000-000053000000}"/>
    <cellStyle name="Input cel new 3 2 3 2 4 8" xfId="5244" xr:uid="{00000000-0005-0000-0000-000053000000}"/>
    <cellStyle name="Input cel new 3 2 3 2 4 8 2" xfId="15257" xr:uid="{00000000-0005-0000-0000-000053000000}"/>
    <cellStyle name="Input cel new 3 2 3 2 4 9" xfId="15457" xr:uid="{00000000-0005-0000-0000-000053000000}"/>
    <cellStyle name="Input cel new 3 2 3 2 5" xfId="665" xr:uid="{00000000-0005-0000-0000-000053000000}"/>
    <cellStyle name="Input cel new 3 2 3 2 5 2" xfId="1900" xr:uid="{00000000-0005-0000-0000-000053000000}"/>
    <cellStyle name="Input cel new 3 2 3 2 5 2 2" xfId="3139" xr:uid="{00000000-0005-0000-0000-000053000000}"/>
    <cellStyle name="Input cel new 3 2 3 2 5 2 2 2" xfId="8709" xr:uid="{00000000-0005-0000-0000-000053000000}"/>
    <cellStyle name="Input cel new 3 2 3 2 5 2 2 2 2" xfId="19254" xr:uid="{00000000-0005-0000-0000-000053000000}"/>
    <cellStyle name="Input cel new 3 2 3 2 5 2 2 3" xfId="12683" xr:uid="{00000000-0005-0000-0000-000053000000}"/>
    <cellStyle name="Input cel new 3 2 3 2 5 2 3" xfId="4551" xr:uid="{00000000-0005-0000-0000-000053000000}"/>
    <cellStyle name="Input cel new 3 2 3 2 5 2 3 2" xfId="10051" xr:uid="{00000000-0005-0000-0000-000053000000}"/>
    <cellStyle name="Input cel new 3 2 3 2 5 2 3 2 2" xfId="20606" xr:uid="{00000000-0005-0000-0000-000053000000}"/>
    <cellStyle name="Input cel new 3 2 3 2 5 2 3 3" xfId="15350" xr:uid="{00000000-0005-0000-0000-000053000000}"/>
    <cellStyle name="Input cel new 3 2 3 2 5 2 4" xfId="7478" xr:uid="{00000000-0005-0000-0000-000053000000}"/>
    <cellStyle name="Input cel new 3 2 3 2 5 2 4 2" xfId="18023" xr:uid="{00000000-0005-0000-0000-000053000000}"/>
    <cellStyle name="Input cel new 3 2 3 2 5 2 5" xfId="5935" xr:uid="{00000000-0005-0000-0000-000053000000}"/>
    <cellStyle name="Input cel new 3 2 3 2 5 2 5 2" xfId="16457" xr:uid="{00000000-0005-0000-0000-000053000000}"/>
    <cellStyle name="Input cel new 3 2 3 2 5 2 6" xfId="15823" xr:uid="{00000000-0005-0000-0000-000053000000}"/>
    <cellStyle name="Input cel new 3 2 3 2 5 3" xfId="1587" xr:uid="{00000000-0005-0000-0000-000053000000}"/>
    <cellStyle name="Input cel new 3 2 3 2 5 3 2" xfId="7197" xr:uid="{00000000-0005-0000-0000-000053000000}"/>
    <cellStyle name="Input cel new 3 2 3 2 5 3 2 2" xfId="17742" xr:uid="{00000000-0005-0000-0000-000053000000}"/>
    <cellStyle name="Input cel new 3 2 3 2 5 3 3" xfId="11310" xr:uid="{00000000-0005-0000-0000-000053000000}"/>
    <cellStyle name="Input cel new 3 2 3 2 5 4" xfId="2827" xr:uid="{00000000-0005-0000-0000-000053000000}"/>
    <cellStyle name="Input cel new 3 2 3 2 5 4 2" xfId="8397" xr:uid="{00000000-0005-0000-0000-000053000000}"/>
    <cellStyle name="Input cel new 3 2 3 2 5 4 2 2" xfId="18942" xr:uid="{00000000-0005-0000-0000-000053000000}"/>
    <cellStyle name="Input cel new 3 2 3 2 5 4 3" xfId="13185" xr:uid="{00000000-0005-0000-0000-000053000000}"/>
    <cellStyle name="Input cel new 3 2 3 2 5 5" xfId="4241" xr:uid="{00000000-0005-0000-0000-000053000000}"/>
    <cellStyle name="Input cel new 3 2 3 2 5 5 2" xfId="9761" xr:uid="{00000000-0005-0000-0000-000053000000}"/>
    <cellStyle name="Input cel new 3 2 3 2 5 5 2 2" xfId="20315" xr:uid="{00000000-0005-0000-0000-000053000000}"/>
    <cellStyle name="Input cel new 3 2 3 2 5 5 3" xfId="16023" xr:uid="{00000000-0005-0000-0000-000053000000}"/>
    <cellStyle name="Input cel new 3 2 3 2 5 6" xfId="6359" xr:uid="{00000000-0005-0000-0000-000053000000}"/>
    <cellStyle name="Input cel new 3 2 3 2 5 6 2" xfId="16904" xr:uid="{00000000-0005-0000-0000-000053000000}"/>
    <cellStyle name="Input cel new 3 2 3 2 5 7" xfId="5645" xr:uid="{00000000-0005-0000-0000-000053000000}"/>
    <cellStyle name="Input cel new 3 2 3 2 5 7 2" xfId="10515" xr:uid="{00000000-0005-0000-0000-000053000000}"/>
    <cellStyle name="Input cel new 3 2 3 2 5 8" xfId="12672" xr:uid="{00000000-0005-0000-0000-000053000000}"/>
    <cellStyle name="Input cel new 3 2 3 2 6" xfId="1453" xr:uid="{00000000-0005-0000-0000-000053000000}"/>
    <cellStyle name="Input cel new 3 2 3 2 6 2" xfId="2694" xr:uid="{00000000-0005-0000-0000-000053000000}"/>
    <cellStyle name="Input cel new 3 2 3 2 6 2 2" xfId="8264" xr:uid="{00000000-0005-0000-0000-000053000000}"/>
    <cellStyle name="Input cel new 3 2 3 2 6 2 2 2" xfId="18809" xr:uid="{00000000-0005-0000-0000-000053000000}"/>
    <cellStyle name="Input cel new 3 2 3 2 6 2 3" xfId="12179" xr:uid="{00000000-0005-0000-0000-000053000000}"/>
    <cellStyle name="Input cel new 3 2 3 2 6 3" xfId="4112" xr:uid="{00000000-0005-0000-0000-000053000000}"/>
    <cellStyle name="Input cel new 3 2 3 2 6 3 2" xfId="9642" xr:uid="{00000000-0005-0000-0000-000053000000}"/>
    <cellStyle name="Input cel new 3 2 3 2 6 3 2 2" xfId="20195" xr:uid="{00000000-0005-0000-0000-000053000000}"/>
    <cellStyle name="Input cel new 3 2 3 2 6 3 3" xfId="13512" xr:uid="{00000000-0005-0000-0000-000053000000}"/>
    <cellStyle name="Input cel new 3 2 3 2 6 4" xfId="7084" xr:uid="{00000000-0005-0000-0000-000053000000}"/>
    <cellStyle name="Input cel new 3 2 3 2 6 4 2" xfId="17629" xr:uid="{00000000-0005-0000-0000-000053000000}"/>
    <cellStyle name="Input cel new 3 2 3 2 6 5" xfId="5526" xr:uid="{00000000-0005-0000-0000-000053000000}"/>
    <cellStyle name="Input cel new 3 2 3 2 6 5 2" xfId="12724" xr:uid="{00000000-0005-0000-0000-000053000000}"/>
    <cellStyle name="Input cel new 3 2 3 2 6 6" xfId="10790" xr:uid="{00000000-0005-0000-0000-000053000000}"/>
    <cellStyle name="Input cel new 3 2 3 2 7" xfId="1233" xr:uid="{00000000-0005-0000-0000-000053000000}"/>
    <cellStyle name="Input cel new 3 2 3 2 7 2" xfId="2475" xr:uid="{00000000-0005-0000-0000-000053000000}"/>
    <cellStyle name="Input cel new 3 2 3 2 7 2 2" xfId="8045" xr:uid="{00000000-0005-0000-0000-000053000000}"/>
    <cellStyle name="Input cel new 3 2 3 2 7 2 2 2" xfId="18590" xr:uid="{00000000-0005-0000-0000-000053000000}"/>
    <cellStyle name="Input cel new 3 2 3 2 7 2 3" xfId="14196" xr:uid="{00000000-0005-0000-0000-000053000000}"/>
    <cellStyle name="Input cel new 3 2 3 2 7 3" xfId="3899" xr:uid="{00000000-0005-0000-0000-000053000000}"/>
    <cellStyle name="Input cel new 3 2 3 2 7 3 2" xfId="9446" xr:uid="{00000000-0005-0000-0000-000053000000}"/>
    <cellStyle name="Input cel new 3 2 3 2 7 3 2 2" xfId="19999" xr:uid="{00000000-0005-0000-0000-000053000000}"/>
    <cellStyle name="Input cel new 3 2 3 2 7 3 3" xfId="16024" xr:uid="{00000000-0005-0000-0000-000053000000}"/>
    <cellStyle name="Input cel new 3 2 3 2 7 4" xfId="6883" xr:uid="{00000000-0005-0000-0000-000053000000}"/>
    <cellStyle name="Input cel new 3 2 3 2 7 4 2" xfId="17428" xr:uid="{00000000-0005-0000-0000-000053000000}"/>
    <cellStyle name="Input cel new 3 2 3 2 7 5" xfId="5330" xr:uid="{00000000-0005-0000-0000-000053000000}"/>
    <cellStyle name="Input cel new 3 2 3 2 7 5 2" xfId="12517" xr:uid="{00000000-0005-0000-0000-000053000000}"/>
    <cellStyle name="Input cel new 3 2 3 2 7 6" xfId="10394" xr:uid="{00000000-0005-0000-0000-000053000000}"/>
    <cellStyle name="Input cel new 3 2 3 2 8" xfId="966" xr:uid="{00000000-0005-0000-0000-000053000000}"/>
    <cellStyle name="Input cel new 3 2 3 2 8 2" xfId="3634" xr:uid="{00000000-0005-0000-0000-000053000000}"/>
    <cellStyle name="Input cel new 3 2 3 2 8 2 2" xfId="9194" xr:uid="{00000000-0005-0000-0000-000053000000}"/>
    <cellStyle name="Input cel new 3 2 3 2 8 2 2 2" xfId="19742" xr:uid="{00000000-0005-0000-0000-000053000000}"/>
    <cellStyle name="Input cel new 3 2 3 2 8 2 3" xfId="11191" xr:uid="{00000000-0005-0000-0000-000053000000}"/>
    <cellStyle name="Input cel new 3 2 3 2 8 3" xfId="6626" xr:uid="{00000000-0005-0000-0000-000053000000}"/>
    <cellStyle name="Input cel new 3 2 3 2 8 3 2" xfId="17171" xr:uid="{00000000-0005-0000-0000-000053000000}"/>
    <cellStyle name="Input cel new 3 2 3 2 8 4" xfId="5078" xr:uid="{00000000-0005-0000-0000-000053000000}"/>
    <cellStyle name="Input cel new 3 2 3 2 8 4 2" xfId="12830" xr:uid="{00000000-0005-0000-0000-000053000000}"/>
    <cellStyle name="Input cel new 3 2 3 2 8 5" xfId="16108" xr:uid="{00000000-0005-0000-0000-000053000000}"/>
    <cellStyle name="Input cel new 3 2 3 2 9" xfId="2209" xr:uid="{00000000-0005-0000-0000-000053000000}"/>
    <cellStyle name="Input cel new 3 2 3 2 9 2" xfId="7779" xr:uid="{00000000-0005-0000-0000-000053000000}"/>
    <cellStyle name="Input cel new 3 2 3 2 9 2 2" xfId="18324" xr:uid="{00000000-0005-0000-0000-000053000000}"/>
    <cellStyle name="Input cel new 3 2 3 2 9 3" xfId="13213" xr:uid="{00000000-0005-0000-0000-000053000000}"/>
    <cellStyle name="Input cel new 3 2 3 3" xfId="337" xr:uid="{00000000-0005-0000-0000-000053000000}"/>
    <cellStyle name="Input cel new 3 2 3 3 2" xfId="1866" xr:uid="{00000000-0005-0000-0000-000053000000}"/>
    <cellStyle name="Input cel new 3 2 3 3 2 2" xfId="3105" xr:uid="{00000000-0005-0000-0000-000053000000}"/>
    <cellStyle name="Input cel new 3 2 3 3 2 2 2" xfId="4517" xr:uid="{00000000-0005-0000-0000-000053000000}"/>
    <cellStyle name="Input cel new 3 2 3 3 2 2 2 2" xfId="10019" xr:uid="{00000000-0005-0000-0000-000053000000}"/>
    <cellStyle name="Input cel new 3 2 3 3 2 2 2 2 2" xfId="20574" xr:uid="{00000000-0005-0000-0000-000053000000}"/>
    <cellStyle name="Input cel new 3 2 3 3 2 2 2 3" xfId="12553" xr:uid="{00000000-0005-0000-0000-000053000000}"/>
    <cellStyle name="Input cel new 3 2 3 3 2 2 3" xfId="8675" xr:uid="{00000000-0005-0000-0000-000053000000}"/>
    <cellStyle name="Input cel new 3 2 3 3 2 2 3 2" xfId="19220" xr:uid="{00000000-0005-0000-0000-000053000000}"/>
    <cellStyle name="Input cel new 3 2 3 3 2 2 4" xfId="5903" xr:uid="{00000000-0005-0000-0000-000053000000}"/>
    <cellStyle name="Input cel new 3 2 3 3 2 2 4 2" xfId="16425" xr:uid="{00000000-0005-0000-0000-000053000000}"/>
    <cellStyle name="Input cel new 3 2 3 3 2 2 5" xfId="13019" xr:uid="{00000000-0005-0000-0000-000053000000}"/>
    <cellStyle name="Input cel new 3 2 3 3 2 3" xfId="3518" xr:uid="{00000000-0005-0000-0000-000053000000}"/>
    <cellStyle name="Input cel new 3 2 3 3 2 3 2" xfId="9082" xr:uid="{00000000-0005-0000-0000-000053000000}"/>
    <cellStyle name="Input cel new 3 2 3 3 2 3 2 2" xfId="19628" xr:uid="{00000000-0005-0000-0000-000053000000}"/>
    <cellStyle name="Input cel new 3 2 3 3 2 3 3" xfId="11570" xr:uid="{00000000-0005-0000-0000-000053000000}"/>
    <cellStyle name="Input cel new 3 2 3 3 2 4" xfId="4965" xr:uid="{00000000-0005-0000-0000-000053000000}"/>
    <cellStyle name="Input cel new 3 2 3 3 2 4 2" xfId="12568" xr:uid="{00000000-0005-0000-0000-000053000000}"/>
    <cellStyle name="Input cel new 3 2 3 3 2 5" xfId="14427" xr:uid="{00000000-0005-0000-0000-000053000000}"/>
    <cellStyle name="Input cel new 3 2 3 3 3" xfId="1442" xr:uid="{00000000-0005-0000-0000-000053000000}"/>
    <cellStyle name="Input cel new 3 2 3 3 3 2" xfId="2683" xr:uid="{00000000-0005-0000-0000-000053000000}"/>
    <cellStyle name="Input cel new 3 2 3 3 3 2 2" xfId="8253" xr:uid="{00000000-0005-0000-0000-000053000000}"/>
    <cellStyle name="Input cel new 3 2 3 3 3 2 2 2" xfId="18798" xr:uid="{00000000-0005-0000-0000-000053000000}"/>
    <cellStyle name="Input cel new 3 2 3 3 3 2 3" xfId="12598" xr:uid="{00000000-0005-0000-0000-000053000000}"/>
    <cellStyle name="Input cel new 3 2 3 3 3 3" xfId="4103" xr:uid="{00000000-0005-0000-0000-000053000000}"/>
    <cellStyle name="Input cel new 3 2 3 3 3 3 2" xfId="9634" xr:uid="{00000000-0005-0000-0000-000053000000}"/>
    <cellStyle name="Input cel new 3 2 3 3 3 3 2 2" xfId="20187" xr:uid="{00000000-0005-0000-0000-000053000000}"/>
    <cellStyle name="Input cel new 3 2 3 3 3 3 3" xfId="11202" xr:uid="{00000000-0005-0000-0000-000053000000}"/>
    <cellStyle name="Input cel new 3 2 3 3 3 4" xfId="7074" xr:uid="{00000000-0005-0000-0000-000053000000}"/>
    <cellStyle name="Input cel new 3 2 3 3 3 4 2" xfId="17619" xr:uid="{00000000-0005-0000-0000-000053000000}"/>
    <cellStyle name="Input cel new 3 2 3 3 3 5" xfId="5518" xr:uid="{00000000-0005-0000-0000-000053000000}"/>
    <cellStyle name="Input cel new 3 2 3 3 3 5 2" xfId="11842" xr:uid="{00000000-0005-0000-0000-000053000000}"/>
    <cellStyle name="Input cel new 3 2 3 3 3 6" xfId="11226" xr:uid="{00000000-0005-0000-0000-000053000000}"/>
    <cellStyle name="Input cel new 3 2 3 3 4" xfId="900" xr:uid="{00000000-0005-0000-0000-000053000000}"/>
    <cellStyle name="Input cel new 3 2 3 3 4 2" xfId="3327" xr:uid="{00000000-0005-0000-0000-000053000000}"/>
    <cellStyle name="Input cel new 3 2 3 3 4 2 2" xfId="8897" xr:uid="{00000000-0005-0000-0000-000053000000}"/>
    <cellStyle name="Input cel new 3 2 3 3 4 2 2 2" xfId="19442" xr:uid="{00000000-0005-0000-0000-000053000000}"/>
    <cellStyle name="Input cel new 3 2 3 3 4 2 3" xfId="15910" xr:uid="{00000000-0005-0000-0000-000053000000}"/>
    <cellStyle name="Input cel new 3 2 3 3 4 3" xfId="6560" xr:uid="{00000000-0005-0000-0000-000053000000}"/>
    <cellStyle name="Input cel new 3 2 3 3 4 3 2" xfId="17105" xr:uid="{00000000-0005-0000-0000-000053000000}"/>
    <cellStyle name="Input cel new 3 2 3 3 4 4" xfId="4763" xr:uid="{00000000-0005-0000-0000-000053000000}"/>
    <cellStyle name="Input cel new 3 2 3 3 4 4 2" xfId="13778" xr:uid="{00000000-0005-0000-0000-000053000000}"/>
    <cellStyle name="Input cel new 3 2 3 3 4 5" xfId="14666" xr:uid="{00000000-0005-0000-0000-000053000000}"/>
    <cellStyle name="Input cel new 3 2 3 3 5" xfId="2143" xr:uid="{00000000-0005-0000-0000-000053000000}"/>
    <cellStyle name="Input cel new 3 2 3 3 5 2" xfId="7713" xr:uid="{00000000-0005-0000-0000-000053000000}"/>
    <cellStyle name="Input cel new 3 2 3 3 5 2 2" xfId="18258" xr:uid="{00000000-0005-0000-0000-000053000000}"/>
    <cellStyle name="Input cel new 3 2 3 3 5 3" xfId="13478" xr:uid="{00000000-0005-0000-0000-000053000000}"/>
    <cellStyle name="Input cel new 3 2 3 3 6" xfId="3435" xr:uid="{00000000-0005-0000-0000-000053000000}"/>
    <cellStyle name="Input cel new 3 2 3 3 6 2" xfId="8999" xr:uid="{00000000-0005-0000-0000-000053000000}"/>
    <cellStyle name="Input cel new 3 2 3 3 6 2 2" xfId="19545" xr:uid="{00000000-0005-0000-0000-000053000000}"/>
    <cellStyle name="Input cel new 3 2 3 3 6 3" xfId="15829" xr:uid="{00000000-0005-0000-0000-000053000000}"/>
    <cellStyle name="Input cel new 3 2 3 3 7" xfId="4873" xr:uid="{00000000-0005-0000-0000-000053000000}"/>
    <cellStyle name="Input cel new 3 2 3 3 7 2" xfId="15976" xr:uid="{00000000-0005-0000-0000-000053000000}"/>
    <cellStyle name="Input cel new 3 2 3 3 8" xfId="14865" xr:uid="{00000000-0005-0000-0000-000053000000}"/>
    <cellStyle name="Input cel new 3 2 3 3 8 2" xfId="15975" xr:uid="{00000000-0005-0000-0000-000053000000}"/>
    <cellStyle name="Input cel new 3 2 3 3 9" xfId="13226" xr:uid="{00000000-0005-0000-0000-000053000000}"/>
    <cellStyle name="Input cel new 3 2 3 4" xfId="1869" xr:uid="{00000000-0005-0000-0000-000053000000}"/>
    <cellStyle name="Input cel new 3 2 3 4 2" xfId="3108" xr:uid="{00000000-0005-0000-0000-000053000000}"/>
    <cellStyle name="Input cel new 3 2 3 4 2 2" xfId="4520" xr:uid="{00000000-0005-0000-0000-000053000000}"/>
    <cellStyle name="Input cel new 3 2 3 4 2 2 2" xfId="10022" xr:uid="{00000000-0005-0000-0000-000053000000}"/>
    <cellStyle name="Input cel new 3 2 3 4 2 2 2 2" xfId="20577" xr:uid="{00000000-0005-0000-0000-000053000000}"/>
    <cellStyle name="Input cel new 3 2 3 4 2 2 3" xfId="14983" xr:uid="{00000000-0005-0000-0000-000053000000}"/>
    <cellStyle name="Input cel new 3 2 3 4 2 3" xfId="8678" xr:uid="{00000000-0005-0000-0000-000053000000}"/>
    <cellStyle name="Input cel new 3 2 3 4 2 3 2" xfId="19223" xr:uid="{00000000-0005-0000-0000-000053000000}"/>
    <cellStyle name="Input cel new 3 2 3 4 2 4" xfId="5906" xr:uid="{00000000-0005-0000-0000-000053000000}"/>
    <cellStyle name="Input cel new 3 2 3 4 2 4 2" xfId="16428" xr:uid="{00000000-0005-0000-0000-000053000000}"/>
    <cellStyle name="Input cel new 3 2 3 4 2 5" xfId="15266" xr:uid="{00000000-0005-0000-0000-000053000000}"/>
    <cellStyle name="Input cel new 3 2 3 4 3" xfId="3392" xr:uid="{00000000-0005-0000-0000-000053000000}"/>
    <cellStyle name="Input cel new 3 2 3 4 3 2" xfId="8960" xr:uid="{00000000-0005-0000-0000-000053000000}"/>
    <cellStyle name="Input cel new 3 2 3 4 3 2 2" xfId="19504" xr:uid="{00000000-0005-0000-0000-000053000000}"/>
    <cellStyle name="Input cel new 3 2 3 4 3 3" xfId="15999" xr:uid="{00000000-0005-0000-0000-000053000000}"/>
    <cellStyle name="Input cel new 3 2 3 4 4" xfId="7451" xr:uid="{00000000-0005-0000-0000-000053000000}"/>
    <cellStyle name="Input cel new 3 2 3 4 4 2" xfId="17996" xr:uid="{00000000-0005-0000-0000-000053000000}"/>
    <cellStyle name="Input cel new 3 2 3 4 5" xfId="4825" xr:uid="{00000000-0005-0000-0000-000053000000}"/>
    <cellStyle name="Input cel new 3 2 3 4 5 2" xfId="15957" xr:uid="{00000000-0005-0000-0000-000053000000}"/>
    <cellStyle name="Input cel new 3 2 3 4 6" xfId="11253" xr:uid="{00000000-0005-0000-0000-000053000000}"/>
    <cellStyle name="Input cel new 3 2 3 5" xfId="1262" xr:uid="{00000000-0005-0000-0000-000053000000}"/>
    <cellStyle name="Input cel new 3 2 3 5 2" xfId="2503" xr:uid="{00000000-0005-0000-0000-000053000000}"/>
    <cellStyle name="Input cel new 3 2 3 5 2 2" xfId="8073" xr:uid="{00000000-0005-0000-0000-000053000000}"/>
    <cellStyle name="Input cel new 3 2 3 5 2 2 2" xfId="18618" xr:uid="{00000000-0005-0000-0000-000053000000}"/>
    <cellStyle name="Input cel new 3 2 3 5 2 3" xfId="11993" xr:uid="{00000000-0005-0000-0000-000053000000}"/>
    <cellStyle name="Input cel new 3 2 3 5 3" xfId="3367" xr:uid="{00000000-0005-0000-0000-000053000000}"/>
    <cellStyle name="Input cel new 3 2 3 5 3 2" xfId="8935" xr:uid="{00000000-0005-0000-0000-000053000000}"/>
    <cellStyle name="Input cel new 3 2 3 5 3 2 2" xfId="19479" xr:uid="{00000000-0005-0000-0000-000053000000}"/>
    <cellStyle name="Input cel new 3 2 3 5 3 3" xfId="15693" xr:uid="{00000000-0005-0000-0000-000053000000}"/>
    <cellStyle name="Input cel new 3 2 3 5 4" xfId="6909" xr:uid="{00000000-0005-0000-0000-000053000000}"/>
    <cellStyle name="Input cel new 3 2 3 5 4 2" xfId="17454" xr:uid="{00000000-0005-0000-0000-000053000000}"/>
    <cellStyle name="Input cel new 3 2 3 5 5" xfId="4800" xr:uid="{00000000-0005-0000-0000-000053000000}"/>
    <cellStyle name="Input cel new 3 2 3 5 5 2" xfId="11217" xr:uid="{00000000-0005-0000-0000-000053000000}"/>
    <cellStyle name="Input cel new 3 2 3 5 6" xfId="12525" xr:uid="{00000000-0005-0000-0000-000053000000}"/>
    <cellStyle name="Input cel new 3 2 3 6" xfId="876" xr:uid="{00000000-0005-0000-0000-000053000000}"/>
    <cellStyle name="Input cel new 3 2 3 6 2" xfId="6536" xr:uid="{00000000-0005-0000-0000-000053000000}"/>
    <cellStyle name="Input cel new 3 2 3 6 2 2" xfId="17081" xr:uid="{00000000-0005-0000-0000-000053000000}"/>
    <cellStyle name="Input cel new 3 2 3 6 3" xfId="11491" xr:uid="{00000000-0005-0000-0000-000053000000}"/>
    <cellStyle name="Input cel new 3 2 3 7" xfId="2120" xr:uid="{00000000-0005-0000-0000-000053000000}"/>
    <cellStyle name="Input cel new 3 2 3 7 2" xfId="7690" xr:uid="{00000000-0005-0000-0000-000053000000}"/>
    <cellStyle name="Input cel new 3 2 3 7 2 2" xfId="18235" xr:uid="{00000000-0005-0000-0000-000053000000}"/>
    <cellStyle name="Input cel new 3 2 3 7 3" xfId="13899" xr:uid="{00000000-0005-0000-0000-000053000000}"/>
    <cellStyle name="Input cel new 3 2 3 8" xfId="339" xr:uid="{00000000-0005-0000-0000-000053000000}"/>
    <cellStyle name="Input cel new 3 2 3 8 2" xfId="14950" xr:uid="{00000000-0005-0000-0000-000053000000}"/>
    <cellStyle name="Input cel new 3 2 3 8 2 2" xfId="16683" xr:uid="{00000000-0005-0000-0000-000053000000}"/>
    <cellStyle name="Input cel new 3 2 3 8 3" xfId="10537" xr:uid="{00000000-0005-0000-0000-000053000000}"/>
    <cellStyle name="Input cel new 3 2 3 8 4" xfId="10347" xr:uid="{00000000-0005-0000-0000-000053000000}"/>
    <cellStyle name="Input cel new 3 2 3 9" xfId="6137" xr:uid="{00000000-0005-0000-0000-000053000000}"/>
    <cellStyle name="Input cel new 3 2 3 9 2" xfId="14931" xr:uid="{00000000-0005-0000-0000-000053000000}"/>
    <cellStyle name="Input cel new 3 2 3 9 3" xfId="16659" xr:uid="{00000000-0005-0000-0000-000053000000}"/>
    <cellStyle name="Input cel new 3 2 4" xfId="1164" xr:uid="{00000000-0005-0000-0000-000065000000}"/>
    <cellStyle name="Input cel new 3 2 4 2" xfId="2407" xr:uid="{00000000-0005-0000-0000-000065000000}"/>
    <cellStyle name="Input cel new 3 2 4 2 2" xfId="7977" xr:uid="{00000000-0005-0000-0000-000065000000}"/>
    <cellStyle name="Input cel new 3 2 4 2 2 2" xfId="18522" xr:uid="{00000000-0005-0000-0000-000065000000}"/>
    <cellStyle name="Input cel new 3 2 4 2 3" xfId="15984" xr:uid="{00000000-0005-0000-0000-000065000000}"/>
    <cellStyle name="Input cel new 3 2 4 3" xfId="3832" xr:uid="{00000000-0005-0000-0000-000065000000}"/>
    <cellStyle name="Input cel new 3 2 4 3 2" xfId="9384" xr:uid="{00000000-0005-0000-0000-000065000000}"/>
    <cellStyle name="Input cel new 3 2 4 3 2 2" xfId="19937" xr:uid="{00000000-0005-0000-0000-000065000000}"/>
    <cellStyle name="Input cel new 3 2 4 3 3" xfId="12891" xr:uid="{00000000-0005-0000-0000-000065000000}"/>
    <cellStyle name="Input cel new 3 2 4 4" xfId="6821" xr:uid="{00000000-0005-0000-0000-000065000000}"/>
    <cellStyle name="Input cel new 3 2 4 4 2" xfId="17366" xr:uid="{00000000-0005-0000-0000-000065000000}"/>
    <cellStyle name="Input cel new 3 2 4 5" xfId="5268" xr:uid="{00000000-0005-0000-0000-000065000000}"/>
    <cellStyle name="Input cel new 3 2 4 5 2" xfId="16079" xr:uid="{00000000-0005-0000-0000-000065000000}"/>
    <cellStyle name="Input cel new 3 2 4 6" xfId="10324" xr:uid="{00000000-0005-0000-0000-000065000000}"/>
    <cellStyle name="Input cel new 3 2 5" xfId="378" xr:uid="{00000000-0005-0000-0000-000020000000}"/>
    <cellStyle name="Input cel new 3 2 5 2" xfId="14954" xr:uid="{00000000-0005-0000-0000-000020000000}"/>
    <cellStyle name="Input cel new 3 2 5 3" xfId="16688" xr:uid="{00000000-0005-0000-0000-000020000000}"/>
    <cellStyle name="Input cel new 3 2 6" xfId="6124" xr:uid="{00000000-0005-0000-0000-000020000000}"/>
    <cellStyle name="Input cel new 3 2 6 2" xfId="14918" xr:uid="{00000000-0005-0000-0000-000020000000}"/>
    <cellStyle name="Input cel new 3 2 6 3" xfId="16646" xr:uid="{00000000-0005-0000-0000-000020000000}"/>
    <cellStyle name="Input cel new 3 2 7" xfId="14830" xr:uid="{00000000-0005-0000-0000-000020000000}"/>
    <cellStyle name="Input cel new 3 2 7 2" xfId="10943" xr:uid="{00000000-0005-0000-0000-000020000000}"/>
    <cellStyle name="Input cel new 3 3" xfId="274" xr:uid="{00000000-0005-0000-0000-000055000000}"/>
    <cellStyle name="Input cel new 3 3 10" xfId="406" xr:uid="{00000000-0005-0000-0000-000055000000}"/>
    <cellStyle name="Input cel new 3 3 10 2" xfId="6155" xr:uid="{00000000-0005-0000-0000-000055000000}"/>
    <cellStyle name="Input cel new 3 3 10 2 2" xfId="16699" xr:uid="{00000000-0005-0000-0000-000055000000}"/>
    <cellStyle name="Input cel new 3 3 10 3" xfId="14380" xr:uid="{00000000-0005-0000-0000-000055000000}"/>
    <cellStyle name="Input cel new 3 3 11" xfId="4753" xr:uid="{00000000-0005-0000-0000-000055000000}"/>
    <cellStyle name="Input cel new 3 3 11 2" xfId="14206" xr:uid="{00000000-0005-0000-0000-000055000000}"/>
    <cellStyle name="Input cel new 3 3 12" xfId="10483" xr:uid="{00000000-0005-0000-0000-000055000000}"/>
    <cellStyle name="Input cel new 3 3 2" xfId="343" xr:uid="{00000000-0005-0000-0000-000055000000}"/>
    <cellStyle name="Input cel new 3 3 2 10" xfId="498" xr:uid="{00000000-0005-0000-0000-000055000000}"/>
    <cellStyle name="Input cel new 3 3 2 10 2" xfId="6236" xr:uid="{00000000-0005-0000-0000-000055000000}"/>
    <cellStyle name="Input cel new 3 3 2 10 2 2" xfId="16782" xr:uid="{00000000-0005-0000-0000-000055000000}"/>
    <cellStyle name="Input cel new 3 3 2 10 3" xfId="11246" xr:uid="{00000000-0005-0000-0000-000055000000}"/>
    <cellStyle name="Input cel new 3 3 2 11" xfId="3437" xr:uid="{00000000-0005-0000-0000-000055000000}"/>
    <cellStyle name="Input cel new 3 3 2 11 2" xfId="9001" xr:uid="{00000000-0005-0000-0000-000055000000}"/>
    <cellStyle name="Input cel new 3 3 2 11 2 2" xfId="19547" xr:uid="{00000000-0005-0000-0000-000055000000}"/>
    <cellStyle name="Input cel new 3 3 2 12" xfId="4876" xr:uid="{00000000-0005-0000-0000-000055000000}"/>
    <cellStyle name="Input cel new 3 3 2 12 2" xfId="12326" xr:uid="{00000000-0005-0000-0000-000055000000}"/>
    <cellStyle name="Input cel new 3 3 2 13" xfId="12208" xr:uid="{00000000-0005-0000-0000-000055000000}"/>
    <cellStyle name="Input cel new 3 3 2 2" xfId="552" xr:uid="{00000000-0005-0000-0000-000055000000}"/>
    <cellStyle name="Input cel new 3 3 2 2 10" xfId="14995" xr:uid="{00000000-0005-0000-0000-000055000000}"/>
    <cellStyle name="Input cel new 3 3 2 2 2" xfId="649" xr:uid="{00000000-0005-0000-0000-000055000000}"/>
    <cellStyle name="Input cel new 3 3 2 2 2 2" xfId="1571" xr:uid="{00000000-0005-0000-0000-000055000000}"/>
    <cellStyle name="Input cel new 3 3 2 2 2 2 2" xfId="7181" xr:uid="{00000000-0005-0000-0000-000055000000}"/>
    <cellStyle name="Input cel new 3 3 2 2 2 2 2 2" xfId="17726" xr:uid="{00000000-0005-0000-0000-000055000000}"/>
    <cellStyle name="Input cel new 3 3 2 2 2 2 3" xfId="14321" xr:uid="{00000000-0005-0000-0000-000055000000}"/>
    <cellStyle name="Input cel new 3 3 2 2 2 3" xfId="2811" xr:uid="{00000000-0005-0000-0000-000055000000}"/>
    <cellStyle name="Input cel new 3 3 2 2 2 3 2" xfId="8381" xr:uid="{00000000-0005-0000-0000-000055000000}"/>
    <cellStyle name="Input cel new 3 3 2 2 2 3 2 2" xfId="18926" xr:uid="{00000000-0005-0000-0000-000055000000}"/>
    <cellStyle name="Input cel new 3 3 2 2 2 3 3" xfId="12378" xr:uid="{00000000-0005-0000-0000-000055000000}"/>
    <cellStyle name="Input cel new 3 3 2 2 2 4" xfId="4225" xr:uid="{00000000-0005-0000-0000-000055000000}"/>
    <cellStyle name="Input cel new 3 3 2 2 2 4 2" xfId="9746" xr:uid="{00000000-0005-0000-0000-000055000000}"/>
    <cellStyle name="Input cel new 3 3 2 2 2 4 2 2" xfId="20300" xr:uid="{00000000-0005-0000-0000-000055000000}"/>
    <cellStyle name="Input cel new 3 3 2 2 2 4 3" xfId="11032" xr:uid="{00000000-0005-0000-0000-000055000000}"/>
    <cellStyle name="Input cel new 3 3 2 2 2 5" xfId="6344" xr:uid="{00000000-0005-0000-0000-000055000000}"/>
    <cellStyle name="Input cel new 3 3 2 2 2 5 2" xfId="15053" xr:uid="{00000000-0005-0000-0000-000055000000}"/>
    <cellStyle name="Input cel new 3 3 2 2 2 5 2 2" xfId="16889" xr:uid="{00000000-0005-0000-0000-000055000000}"/>
    <cellStyle name="Input cel new 3 3 2 2 2 5 3" xfId="14504" xr:uid="{00000000-0005-0000-0000-000055000000}"/>
    <cellStyle name="Input cel new 3 3 2 2 2 6" xfId="5630" xr:uid="{00000000-0005-0000-0000-000055000000}"/>
    <cellStyle name="Input cel new 3 3 2 2 2 6 2" xfId="13495" xr:uid="{00000000-0005-0000-0000-000055000000}"/>
    <cellStyle name="Input cel new 3 3 2 2 2 7" xfId="14036" xr:uid="{00000000-0005-0000-0000-000055000000}"/>
    <cellStyle name="Input cel new 3 3 2 2 3" xfId="1488" xr:uid="{00000000-0005-0000-0000-000055000000}"/>
    <cellStyle name="Input cel new 3 3 2 2 3 2" xfId="2728" xr:uid="{00000000-0005-0000-0000-000055000000}"/>
    <cellStyle name="Input cel new 3 3 2 2 3 2 2" xfId="8298" xr:uid="{00000000-0005-0000-0000-000055000000}"/>
    <cellStyle name="Input cel new 3 3 2 2 3 2 2 2" xfId="18843" xr:uid="{00000000-0005-0000-0000-000055000000}"/>
    <cellStyle name="Input cel new 3 3 2 2 3 2 3" xfId="11732" xr:uid="{00000000-0005-0000-0000-000055000000}"/>
    <cellStyle name="Input cel new 3 3 2 2 3 3" xfId="4144" xr:uid="{00000000-0005-0000-0000-000055000000}"/>
    <cellStyle name="Input cel new 3 3 2 2 3 3 2" xfId="9671" xr:uid="{00000000-0005-0000-0000-000055000000}"/>
    <cellStyle name="Input cel new 3 3 2 2 3 3 2 2" xfId="20225" xr:uid="{00000000-0005-0000-0000-000055000000}"/>
    <cellStyle name="Input cel new 3 3 2 2 3 3 3" xfId="11995" xr:uid="{00000000-0005-0000-0000-000055000000}"/>
    <cellStyle name="Input cel new 3 3 2 2 3 4" xfId="7113" xr:uid="{00000000-0005-0000-0000-000055000000}"/>
    <cellStyle name="Input cel new 3 3 2 2 3 4 2" xfId="17658" xr:uid="{00000000-0005-0000-0000-000055000000}"/>
    <cellStyle name="Input cel new 3 3 2 2 3 5" xfId="5555" xr:uid="{00000000-0005-0000-0000-000055000000}"/>
    <cellStyle name="Input cel new 3 3 2 2 3 5 2" xfId="14175" xr:uid="{00000000-0005-0000-0000-000055000000}"/>
    <cellStyle name="Input cel new 3 3 2 2 3 6" xfId="15919" xr:uid="{00000000-0005-0000-0000-000055000000}"/>
    <cellStyle name="Input cel new 3 3 2 2 4" xfId="1783" xr:uid="{00000000-0005-0000-0000-000055000000}"/>
    <cellStyle name="Input cel new 3 3 2 2 4 2" xfId="3022" xr:uid="{00000000-0005-0000-0000-000055000000}"/>
    <cellStyle name="Input cel new 3 3 2 2 4 2 2" xfId="8592" xr:uid="{00000000-0005-0000-0000-000055000000}"/>
    <cellStyle name="Input cel new 3 3 2 2 4 2 2 2" xfId="19137" xr:uid="{00000000-0005-0000-0000-000055000000}"/>
    <cellStyle name="Input cel new 3 3 2 2 4 2 3" xfId="13823" xr:uid="{00000000-0005-0000-0000-000055000000}"/>
    <cellStyle name="Input cel new 3 3 2 2 4 3" xfId="4434" xr:uid="{00000000-0005-0000-0000-000055000000}"/>
    <cellStyle name="Input cel new 3 3 2 2 4 3 2" xfId="9944" xr:uid="{00000000-0005-0000-0000-000055000000}"/>
    <cellStyle name="Input cel new 3 3 2 2 4 3 2 2" xfId="20500" xr:uid="{00000000-0005-0000-0000-000055000000}"/>
    <cellStyle name="Input cel new 3 3 2 2 4 3 3" xfId="15229" xr:uid="{00000000-0005-0000-0000-000055000000}"/>
    <cellStyle name="Input cel new 3 3 2 2 4 4" xfId="7385" xr:uid="{00000000-0005-0000-0000-000055000000}"/>
    <cellStyle name="Input cel new 3 3 2 2 4 4 2" xfId="17930" xr:uid="{00000000-0005-0000-0000-000055000000}"/>
    <cellStyle name="Input cel new 3 3 2 2 4 5" xfId="5828" xr:uid="{00000000-0005-0000-0000-000055000000}"/>
    <cellStyle name="Input cel new 3 3 2 2 4 5 2" xfId="16351" xr:uid="{00000000-0005-0000-0000-000055000000}"/>
    <cellStyle name="Input cel new 3 3 2 2 4 6" xfId="14457" xr:uid="{00000000-0005-0000-0000-000055000000}"/>
    <cellStyle name="Input cel new 3 3 2 2 5" xfId="1310" xr:uid="{00000000-0005-0000-0000-000055000000}"/>
    <cellStyle name="Input cel new 3 3 2 2 5 2" xfId="2551" xr:uid="{00000000-0005-0000-0000-000055000000}"/>
    <cellStyle name="Input cel new 3 3 2 2 5 2 2" xfId="8121" xr:uid="{00000000-0005-0000-0000-000055000000}"/>
    <cellStyle name="Input cel new 3 3 2 2 5 2 2 2" xfId="18666" xr:uid="{00000000-0005-0000-0000-000055000000}"/>
    <cellStyle name="Input cel new 3 3 2 2 5 2 3" xfId="12352" xr:uid="{00000000-0005-0000-0000-000055000000}"/>
    <cellStyle name="Input cel new 3 3 2 2 5 3" xfId="3971" xr:uid="{00000000-0005-0000-0000-000055000000}"/>
    <cellStyle name="Input cel new 3 3 2 2 5 3 2" xfId="9511" xr:uid="{00000000-0005-0000-0000-000055000000}"/>
    <cellStyle name="Input cel new 3 3 2 2 5 3 2 2" xfId="20064" xr:uid="{00000000-0005-0000-0000-000055000000}"/>
    <cellStyle name="Input cel new 3 3 2 2 5 3 3" xfId="13565" xr:uid="{00000000-0005-0000-0000-000055000000}"/>
    <cellStyle name="Input cel new 3 3 2 2 5 4" xfId="6953" xr:uid="{00000000-0005-0000-0000-000055000000}"/>
    <cellStyle name="Input cel new 3 3 2 2 5 4 2" xfId="17498" xr:uid="{00000000-0005-0000-0000-000055000000}"/>
    <cellStyle name="Input cel new 3 3 2 2 5 5" xfId="5395" xr:uid="{00000000-0005-0000-0000-000055000000}"/>
    <cellStyle name="Input cel new 3 3 2 2 5 5 2" xfId="15636" xr:uid="{00000000-0005-0000-0000-000055000000}"/>
    <cellStyle name="Input cel new 3 3 2 2 5 6" xfId="13879" xr:uid="{00000000-0005-0000-0000-000055000000}"/>
    <cellStyle name="Input cel new 3 3 2 2 6" xfId="950" xr:uid="{00000000-0005-0000-0000-000055000000}"/>
    <cellStyle name="Input cel new 3 3 2 2 6 2" xfId="3618" xr:uid="{00000000-0005-0000-0000-000055000000}"/>
    <cellStyle name="Input cel new 3 3 2 2 6 2 2" xfId="9179" xr:uid="{00000000-0005-0000-0000-000055000000}"/>
    <cellStyle name="Input cel new 3 3 2 2 6 2 2 2" xfId="19726" xr:uid="{00000000-0005-0000-0000-000055000000}"/>
    <cellStyle name="Input cel new 3 3 2 2 6 2 3" xfId="11934" xr:uid="{00000000-0005-0000-0000-000055000000}"/>
    <cellStyle name="Input cel new 3 3 2 2 6 3" xfId="6610" xr:uid="{00000000-0005-0000-0000-000055000000}"/>
    <cellStyle name="Input cel new 3 3 2 2 6 3 2" xfId="17155" xr:uid="{00000000-0005-0000-0000-000055000000}"/>
    <cellStyle name="Input cel new 3 3 2 2 6 4" xfId="5063" xr:uid="{00000000-0005-0000-0000-000055000000}"/>
    <cellStyle name="Input cel new 3 3 2 2 6 4 2" xfId="13410" xr:uid="{00000000-0005-0000-0000-000055000000}"/>
    <cellStyle name="Input cel new 3 3 2 2 6 5" xfId="12245" xr:uid="{00000000-0005-0000-0000-000055000000}"/>
    <cellStyle name="Input cel new 3 3 2 2 7" xfId="2193" xr:uid="{00000000-0005-0000-0000-000055000000}"/>
    <cellStyle name="Input cel new 3 3 2 2 7 2" xfId="7763" xr:uid="{00000000-0005-0000-0000-000055000000}"/>
    <cellStyle name="Input cel new 3 3 2 2 7 2 2" xfId="18308" xr:uid="{00000000-0005-0000-0000-000055000000}"/>
    <cellStyle name="Input cel new 3 3 2 2 7 3" xfId="11545" xr:uid="{00000000-0005-0000-0000-000055000000}"/>
    <cellStyle name="Input cel new 3 3 2 2 8" xfId="3521" xr:uid="{00000000-0005-0000-0000-000055000000}"/>
    <cellStyle name="Input cel new 3 3 2 2 8 2" xfId="9085" xr:uid="{00000000-0005-0000-0000-000055000000}"/>
    <cellStyle name="Input cel new 3 3 2 2 8 2 2" xfId="19631" xr:uid="{00000000-0005-0000-0000-000055000000}"/>
    <cellStyle name="Input cel new 3 3 2 2 8 3" xfId="14320" xr:uid="{00000000-0005-0000-0000-000055000000}"/>
    <cellStyle name="Input cel new 3 3 2 2 9" xfId="4968" xr:uid="{00000000-0005-0000-0000-000055000000}"/>
    <cellStyle name="Input cel new 3 3 2 2 9 2" xfId="11403" xr:uid="{00000000-0005-0000-0000-000055000000}"/>
    <cellStyle name="Input cel new 3 3 2 3" xfId="698" xr:uid="{00000000-0005-0000-0000-000055000000}"/>
    <cellStyle name="Input cel new 3 3 2 3 10" xfId="13580" xr:uid="{00000000-0005-0000-0000-000055000000}"/>
    <cellStyle name="Input cel new 3 3 2 3 2" xfId="1924" xr:uid="{00000000-0005-0000-0000-000055000000}"/>
    <cellStyle name="Input cel new 3 3 2 3 2 2" xfId="3163" xr:uid="{00000000-0005-0000-0000-000055000000}"/>
    <cellStyle name="Input cel new 3 3 2 3 2 2 2" xfId="8733" xr:uid="{00000000-0005-0000-0000-000055000000}"/>
    <cellStyle name="Input cel new 3 3 2 3 2 2 2 2" xfId="19278" xr:uid="{00000000-0005-0000-0000-000055000000}"/>
    <cellStyle name="Input cel new 3 3 2 3 2 2 3" xfId="14400" xr:uid="{00000000-0005-0000-0000-000055000000}"/>
    <cellStyle name="Input cel new 3 3 2 3 2 3" xfId="4575" xr:uid="{00000000-0005-0000-0000-000055000000}"/>
    <cellStyle name="Input cel new 3 3 2 3 2 3 2" xfId="10075" xr:uid="{00000000-0005-0000-0000-000055000000}"/>
    <cellStyle name="Input cel new 3 3 2 3 2 3 2 2" xfId="20630" xr:uid="{00000000-0005-0000-0000-000055000000}"/>
    <cellStyle name="Input cel new 3 3 2 3 2 3 3" xfId="12180" xr:uid="{00000000-0005-0000-0000-000055000000}"/>
    <cellStyle name="Input cel new 3 3 2 3 2 4" xfId="7502" xr:uid="{00000000-0005-0000-0000-000055000000}"/>
    <cellStyle name="Input cel new 3 3 2 3 2 4 2" xfId="18047" xr:uid="{00000000-0005-0000-0000-000055000000}"/>
    <cellStyle name="Input cel new 3 3 2 3 2 5" xfId="5959" xr:uid="{00000000-0005-0000-0000-000055000000}"/>
    <cellStyle name="Input cel new 3 3 2 3 2 5 2" xfId="16481" xr:uid="{00000000-0005-0000-0000-000055000000}"/>
    <cellStyle name="Input cel new 3 3 2 3 2 6" xfId="15287" xr:uid="{00000000-0005-0000-0000-000055000000}"/>
    <cellStyle name="Input cel new 3 3 2 3 3" xfId="1610" xr:uid="{00000000-0005-0000-0000-000055000000}"/>
    <cellStyle name="Input cel new 3 3 2 3 3 2" xfId="2850" xr:uid="{00000000-0005-0000-0000-000055000000}"/>
    <cellStyle name="Input cel new 3 3 2 3 3 2 2" xfId="8420" xr:uid="{00000000-0005-0000-0000-000055000000}"/>
    <cellStyle name="Input cel new 3 3 2 3 3 2 2 2" xfId="18965" xr:uid="{00000000-0005-0000-0000-000055000000}"/>
    <cellStyle name="Input cel new 3 3 2 3 3 2 3" xfId="12271" xr:uid="{00000000-0005-0000-0000-000055000000}"/>
    <cellStyle name="Input cel new 3 3 2 3 3 3" xfId="4264" xr:uid="{00000000-0005-0000-0000-000055000000}"/>
    <cellStyle name="Input cel new 3 3 2 3 3 3 2" xfId="9784" xr:uid="{00000000-0005-0000-0000-000055000000}"/>
    <cellStyle name="Input cel new 3 3 2 3 3 3 2 2" xfId="20338" xr:uid="{00000000-0005-0000-0000-000055000000}"/>
    <cellStyle name="Input cel new 3 3 2 3 3 3 3" xfId="12315" xr:uid="{00000000-0005-0000-0000-000055000000}"/>
    <cellStyle name="Input cel new 3 3 2 3 3 4" xfId="7220" xr:uid="{00000000-0005-0000-0000-000055000000}"/>
    <cellStyle name="Input cel new 3 3 2 3 3 4 2" xfId="17765" xr:uid="{00000000-0005-0000-0000-000055000000}"/>
    <cellStyle name="Input cel new 3 3 2 3 3 5" xfId="5668" xr:uid="{00000000-0005-0000-0000-000055000000}"/>
    <cellStyle name="Input cel new 3 3 2 3 3 5 2" xfId="14617" xr:uid="{00000000-0005-0000-0000-000055000000}"/>
    <cellStyle name="Input cel new 3 3 2 3 3 6" xfId="13389" xr:uid="{00000000-0005-0000-0000-000055000000}"/>
    <cellStyle name="Input cel new 3 3 2 3 4" xfId="1372" xr:uid="{00000000-0005-0000-0000-000055000000}"/>
    <cellStyle name="Input cel new 3 3 2 3 4 2" xfId="2613" xr:uid="{00000000-0005-0000-0000-000055000000}"/>
    <cellStyle name="Input cel new 3 3 2 3 4 2 2" xfId="8183" xr:uid="{00000000-0005-0000-0000-000055000000}"/>
    <cellStyle name="Input cel new 3 3 2 3 4 2 2 2" xfId="18728" xr:uid="{00000000-0005-0000-0000-000055000000}"/>
    <cellStyle name="Input cel new 3 3 2 3 4 2 3" xfId="12093" xr:uid="{00000000-0005-0000-0000-000055000000}"/>
    <cellStyle name="Input cel new 3 3 2 3 4 3" xfId="4033" xr:uid="{00000000-0005-0000-0000-000055000000}"/>
    <cellStyle name="Input cel new 3 3 2 3 4 3 2" xfId="9568" xr:uid="{00000000-0005-0000-0000-000055000000}"/>
    <cellStyle name="Input cel new 3 3 2 3 4 3 2 2" xfId="20121" xr:uid="{00000000-0005-0000-0000-000055000000}"/>
    <cellStyle name="Input cel new 3 3 2 3 4 3 3" xfId="10269" xr:uid="{00000000-0005-0000-0000-000055000000}"/>
    <cellStyle name="Input cel new 3 3 2 3 4 4" xfId="7009" xr:uid="{00000000-0005-0000-0000-000055000000}"/>
    <cellStyle name="Input cel new 3 3 2 3 4 4 2" xfId="17554" xr:uid="{00000000-0005-0000-0000-000055000000}"/>
    <cellStyle name="Input cel new 3 3 2 3 4 5" xfId="5452" xr:uid="{00000000-0005-0000-0000-000055000000}"/>
    <cellStyle name="Input cel new 3 3 2 3 4 5 2" xfId="11821" xr:uid="{00000000-0005-0000-0000-000055000000}"/>
    <cellStyle name="Input cel new 3 3 2 3 4 6" xfId="13548" xr:uid="{00000000-0005-0000-0000-000055000000}"/>
    <cellStyle name="Input cel new 3 3 2 3 5" xfId="998" xr:uid="{00000000-0005-0000-0000-000055000000}"/>
    <cellStyle name="Input cel new 3 3 2 3 5 2" xfId="6658" xr:uid="{00000000-0005-0000-0000-000055000000}"/>
    <cellStyle name="Input cel new 3 3 2 3 5 2 2" xfId="17203" xr:uid="{00000000-0005-0000-0000-000055000000}"/>
    <cellStyle name="Input cel new 3 3 2 3 5 3" xfId="12119" xr:uid="{00000000-0005-0000-0000-000055000000}"/>
    <cellStyle name="Input cel new 3 3 2 3 6" xfId="2241" xr:uid="{00000000-0005-0000-0000-000055000000}"/>
    <cellStyle name="Input cel new 3 3 2 3 6 2" xfId="7811" xr:uid="{00000000-0005-0000-0000-000055000000}"/>
    <cellStyle name="Input cel new 3 3 2 3 6 2 2" xfId="18356" xr:uid="{00000000-0005-0000-0000-000055000000}"/>
    <cellStyle name="Input cel new 3 3 2 3 6 3" xfId="11718" xr:uid="{00000000-0005-0000-0000-000055000000}"/>
    <cellStyle name="Input cel new 3 3 2 3 7" xfId="3666" xr:uid="{00000000-0005-0000-0000-000055000000}"/>
    <cellStyle name="Input cel new 3 3 2 3 7 2" xfId="9226" xr:uid="{00000000-0005-0000-0000-000055000000}"/>
    <cellStyle name="Input cel new 3 3 2 3 7 2 2" xfId="19774" xr:uid="{00000000-0005-0000-0000-000055000000}"/>
    <cellStyle name="Input cel new 3 3 2 3 7 3" xfId="12565" xr:uid="{00000000-0005-0000-0000-000055000000}"/>
    <cellStyle name="Input cel new 3 3 2 3 8" xfId="6392" xr:uid="{00000000-0005-0000-0000-000055000000}"/>
    <cellStyle name="Input cel new 3 3 2 3 8 2" xfId="15100" xr:uid="{00000000-0005-0000-0000-000055000000}"/>
    <cellStyle name="Input cel new 3 3 2 3 8 2 2" xfId="16937" xr:uid="{00000000-0005-0000-0000-000055000000}"/>
    <cellStyle name="Input cel new 3 3 2 3 8 3" xfId="12872" xr:uid="{00000000-0005-0000-0000-000055000000}"/>
    <cellStyle name="Input cel new 3 3 2 3 9" xfId="5110" xr:uid="{00000000-0005-0000-0000-000055000000}"/>
    <cellStyle name="Input cel new 3 3 2 3 9 2" xfId="12967" xr:uid="{00000000-0005-0000-0000-000055000000}"/>
    <cellStyle name="Input cel new 3 3 2 4" xfId="762" xr:uid="{00000000-0005-0000-0000-000055000000}"/>
    <cellStyle name="Input cel new 3 3 2 4 2" xfId="1988" xr:uid="{00000000-0005-0000-0000-000055000000}"/>
    <cellStyle name="Input cel new 3 3 2 4 2 2" xfId="3227" xr:uid="{00000000-0005-0000-0000-000055000000}"/>
    <cellStyle name="Input cel new 3 3 2 4 2 2 2" xfId="8797" xr:uid="{00000000-0005-0000-0000-000055000000}"/>
    <cellStyle name="Input cel new 3 3 2 4 2 2 2 2" xfId="19342" xr:uid="{00000000-0005-0000-0000-000055000000}"/>
    <cellStyle name="Input cel new 3 3 2 4 2 2 3" xfId="12054" xr:uid="{00000000-0005-0000-0000-000055000000}"/>
    <cellStyle name="Input cel new 3 3 2 4 2 3" xfId="4639" xr:uid="{00000000-0005-0000-0000-000055000000}"/>
    <cellStyle name="Input cel new 3 3 2 4 2 3 2" xfId="10135" xr:uid="{00000000-0005-0000-0000-000055000000}"/>
    <cellStyle name="Input cel new 3 3 2 4 2 3 2 2" xfId="20690" xr:uid="{00000000-0005-0000-0000-000055000000}"/>
    <cellStyle name="Input cel new 3 3 2 4 2 3 3" xfId="12188" xr:uid="{00000000-0005-0000-0000-000055000000}"/>
    <cellStyle name="Input cel new 3 3 2 4 2 4" xfId="7562" xr:uid="{00000000-0005-0000-0000-000055000000}"/>
    <cellStyle name="Input cel new 3 3 2 4 2 4 2" xfId="18107" xr:uid="{00000000-0005-0000-0000-000055000000}"/>
    <cellStyle name="Input cel new 3 3 2 4 2 5" xfId="6019" xr:uid="{00000000-0005-0000-0000-000055000000}"/>
    <cellStyle name="Input cel new 3 3 2 4 2 5 2" xfId="16541" xr:uid="{00000000-0005-0000-0000-000055000000}"/>
    <cellStyle name="Input cel new 3 3 2 4 2 6" xfId="10828" xr:uid="{00000000-0005-0000-0000-000055000000}"/>
    <cellStyle name="Input cel new 3 3 2 4 3" xfId="1670" xr:uid="{00000000-0005-0000-0000-000055000000}"/>
    <cellStyle name="Input cel new 3 3 2 4 3 2" xfId="2910" xr:uid="{00000000-0005-0000-0000-000055000000}"/>
    <cellStyle name="Input cel new 3 3 2 4 3 2 2" xfId="8480" xr:uid="{00000000-0005-0000-0000-000055000000}"/>
    <cellStyle name="Input cel new 3 3 2 4 3 2 2 2" xfId="19025" xr:uid="{00000000-0005-0000-0000-000055000000}"/>
    <cellStyle name="Input cel new 3 3 2 4 3 2 3" xfId="13447" xr:uid="{00000000-0005-0000-0000-000055000000}"/>
    <cellStyle name="Input cel new 3 3 2 4 3 3" xfId="4323" xr:uid="{00000000-0005-0000-0000-000055000000}"/>
    <cellStyle name="Input cel new 3 3 2 4 3 3 2" xfId="9838" xr:uid="{00000000-0005-0000-0000-000055000000}"/>
    <cellStyle name="Input cel new 3 3 2 4 3 3 2 2" xfId="20394" xr:uid="{00000000-0005-0000-0000-000055000000}"/>
    <cellStyle name="Input cel new 3 3 2 4 3 3 3" xfId="12043" xr:uid="{00000000-0005-0000-0000-000055000000}"/>
    <cellStyle name="Input cel new 3 3 2 4 3 4" xfId="7278" xr:uid="{00000000-0005-0000-0000-000055000000}"/>
    <cellStyle name="Input cel new 3 3 2 4 3 4 2" xfId="17823" xr:uid="{00000000-0005-0000-0000-000055000000}"/>
    <cellStyle name="Input cel new 3 3 2 4 3 5" xfId="5722" xr:uid="{00000000-0005-0000-0000-000055000000}"/>
    <cellStyle name="Input cel new 3 3 2 4 3 5 2" xfId="16245" xr:uid="{00000000-0005-0000-0000-000055000000}"/>
    <cellStyle name="Input cel new 3 3 2 4 3 6" xfId="14554" xr:uid="{00000000-0005-0000-0000-000055000000}"/>
    <cellStyle name="Input cel new 3 3 2 4 4" xfId="1062" xr:uid="{00000000-0005-0000-0000-000055000000}"/>
    <cellStyle name="Input cel new 3 3 2 4 4 2" xfId="6719" xr:uid="{00000000-0005-0000-0000-000055000000}"/>
    <cellStyle name="Input cel new 3 3 2 4 4 2 2" xfId="17264" xr:uid="{00000000-0005-0000-0000-000055000000}"/>
    <cellStyle name="Input cel new 3 3 2 4 4 3" xfId="15274" xr:uid="{00000000-0005-0000-0000-000055000000}"/>
    <cellStyle name="Input cel new 3 3 2 4 5" xfId="2305" xr:uid="{00000000-0005-0000-0000-000055000000}"/>
    <cellStyle name="Input cel new 3 3 2 4 5 2" xfId="7875" xr:uid="{00000000-0005-0000-0000-000055000000}"/>
    <cellStyle name="Input cel new 3 3 2 4 5 2 2" xfId="18420" xr:uid="{00000000-0005-0000-0000-000055000000}"/>
    <cellStyle name="Input cel new 3 3 2 4 5 3" xfId="14347" xr:uid="{00000000-0005-0000-0000-000055000000}"/>
    <cellStyle name="Input cel new 3 3 2 4 6" xfId="3730" xr:uid="{00000000-0005-0000-0000-000055000000}"/>
    <cellStyle name="Input cel new 3 3 2 4 6 2" xfId="9286" xr:uid="{00000000-0005-0000-0000-000055000000}"/>
    <cellStyle name="Input cel new 3 3 2 4 6 2 2" xfId="19835" xr:uid="{00000000-0005-0000-0000-000055000000}"/>
    <cellStyle name="Input cel new 3 3 2 4 6 3" xfId="11416" xr:uid="{00000000-0005-0000-0000-000055000000}"/>
    <cellStyle name="Input cel new 3 3 2 4 7" xfId="6426" xr:uid="{00000000-0005-0000-0000-000055000000}"/>
    <cellStyle name="Input cel new 3 3 2 4 7 2" xfId="15134" xr:uid="{00000000-0005-0000-0000-000055000000}"/>
    <cellStyle name="Input cel new 3 3 2 4 7 2 2" xfId="16971" xr:uid="{00000000-0005-0000-0000-000055000000}"/>
    <cellStyle name="Input cel new 3 3 2 4 7 3" xfId="15392" xr:uid="{00000000-0005-0000-0000-000055000000}"/>
    <cellStyle name="Input cel new 3 3 2 4 8" xfId="5170" xr:uid="{00000000-0005-0000-0000-000055000000}"/>
    <cellStyle name="Input cel new 3 3 2 4 8 2" xfId="13468" xr:uid="{00000000-0005-0000-0000-000055000000}"/>
    <cellStyle name="Input cel new 3 3 2 4 9" xfId="13328" xr:uid="{00000000-0005-0000-0000-000055000000}"/>
    <cellStyle name="Input cel new 3 3 2 5" xfId="824" xr:uid="{00000000-0005-0000-0000-000055000000}"/>
    <cellStyle name="Input cel new 3 3 2 5 2" xfId="2050" xr:uid="{00000000-0005-0000-0000-000055000000}"/>
    <cellStyle name="Input cel new 3 3 2 5 2 2" xfId="3289" xr:uid="{00000000-0005-0000-0000-000055000000}"/>
    <cellStyle name="Input cel new 3 3 2 5 2 2 2" xfId="8859" xr:uid="{00000000-0005-0000-0000-000055000000}"/>
    <cellStyle name="Input cel new 3 3 2 5 2 2 2 2" xfId="19404" xr:uid="{00000000-0005-0000-0000-000055000000}"/>
    <cellStyle name="Input cel new 3 3 2 5 2 2 3" xfId="12781" xr:uid="{00000000-0005-0000-0000-000055000000}"/>
    <cellStyle name="Input cel new 3 3 2 5 2 3" xfId="4701" xr:uid="{00000000-0005-0000-0000-000055000000}"/>
    <cellStyle name="Input cel new 3 3 2 5 2 3 2" xfId="10194" xr:uid="{00000000-0005-0000-0000-000055000000}"/>
    <cellStyle name="Input cel new 3 3 2 5 2 3 2 2" xfId="20749" xr:uid="{00000000-0005-0000-0000-000055000000}"/>
    <cellStyle name="Input cel new 3 3 2 5 2 3 3" xfId="11483" xr:uid="{00000000-0005-0000-0000-000055000000}"/>
    <cellStyle name="Input cel new 3 3 2 5 2 4" xfId="7621" xr:uid="{00000000-0005-0000-0000-000055000000}"/>
    <cellStyle name="Input cel new 3 3 2 5 2 4 2" xfId="18166" xr:uid="{00000000-0005-0000-0000-000055000000}"/>
    <cellStyle name="Input cel new 3 3 2 5 2 5" xfId="6078" xr:uid="{00000000-0005-0000-0000-000055000000}"/>
    <cellStyle name="Input cel new 3 3 2 5 2 5 2" xfId="16600" xr:uid="{00000000-0005-0000-0000-000055000000}"/>
    <cellStyle name="Input cel new 3 3 2 5 2 6" xfId="14763" xr:uid="{00000000-0005-0000-0000-000055000000}"/>
    <cellStyle name="Input cel new 3 3 2 5 3" xfId="1728" xr:uid="{00000000-0005-0000-0000-000055000000}"/>
    <cellStyle name="Input cel new 3 3 2 5 3 2" xfId="2967" xr:uid="{00000000-0005-0000-0000-000055000000}"/>
    <cellStyle name="Input cel new 3 3 2 5 3 2 2" xfId="8537" xr:uid="{00000000-0005-0000-0000-000055000000}"/>
    <cellStyle name="Input cel new 3 3 2 5 3 2 2 2" xfId="19082" xr:uid="{00000000-0005-0000-0000-000055000000}"/>
    <cellStyle name="Input cel new 3 3 2 5 3 2 3" xfId="16124" xr:uid="{00000000-0005-0000-0000-000055000000}"/>
    <cellStyle name="Input cel new 3 3 2 5 3 3" xfId="4379" xr:uid="{00000000-0005-0000-0000-000055000000}"/>
    <cellStyle name="Input cel new 3 3 2 5 3 3 2" xfId="9891" xr:uid="{00000000-0005-0000-0000-000055000000}"/>
    <cellStyle name="Input cel new 3 3 2 5 3 3 2 2" xfId="20447" xr:uid="{00000000-0005-0000-0000-000055000000}"/>
    <cellStyle name="Input cel new 3 3 2 5 3 3 3" xfId="16207" xr:uid="{00000000-0005-0000-0000-000055000000}"/>
    <cellStyle name="Input cel new 3 3 2 5 3 4" xfId="7332" xr:uid="{00000000-0005-0000-0000-000055000000}"/>
    <cellStyle name="Input cel new 3 3 2 5 3 4 2" xfId="17877" xr:uid="{00000000-0005-0000-0000-000055000000}"/>
    <cellStyle name="Input cel new 3 3 2 5 3 5" xfId="5775" xr:uid="{00000000-0005-0000-0000-000055000000}"/>
    <cellStyle name="Input cel new 3 3 2 5 3 5 2" xfId="16298" xr:uid="{00000000-0005-0000-0000-000055000000}"/>
    <cellStyle name="Input cel new 3 3 2 5 3 6" xfId="15982" xr:uid="{00000000-0005-0000-0000-000055000000}"/>
    <cellStyle name="Input cel new 3 3 2 5 4" xfId="1124" xr:uid="{00000000-0005-0000-0000-000055000000}"/>
    <cellStyle name="Input cel new 3 3 2 5 4 2" xfId="6781" xr:uid="{00000000-0005-0000-0000-000055000000}"/>
    <cellStyle name="Input cel new 3 3 2 5 4 2 2" xfId="17326" xr:uid="{00000000-0005-0000-0000-000055000000}"/>
    <cellStyle name="Input cel new 3 3 2 5 4 3" xfId="13022" xr:uid="{00000000-0005-0000-0000-000055000000}"/>
    <cellStyle name="Input cel new 3 3 2 5 5" xfId="2367" xr:uid="{00000000-0005-0000-0000-000055000000}"/>
    <cellStyle name="Input cel new 3 3 2 5 5 2" xfId="7937" xr:uid="{00000000-0005-0000-0000-000055000000}"/>
    <cellStyle name="Input cel new 3 3 2 5 5 2 2" xfId="18482" xr:uid="{00000000-0005-0000-0000-000055000000}"/>
    <cellStyle name="Input cel new 3 3 2 5 5 3" xfId="13737" xr:uid="{00000000-0005-0000-0000-000055000000}"/>
    <cellStyle name="Input cel new 3 3 2 5 6" xfId="3792" xr:uid="{00000000-0005-0000-0000-000055000000}"/>
    <cellStyle name="Input cel new 3 3 2 5 6 2" xfId="9345" xr:uid="{00000000-0005-0000-0000-000055000000}"/>
    <cellStyle name="Input cel new 3 3 2 5 6 2 2" xfId="19897" xr:uid="{00000000-0005-0000-0000-000055000000}"/>
    <cellStyle name="Input cel new 3 3 2 5 6 3" xfId="13641" xr:uid="{00000000-0005-0000-0000-000055000000}"/>
    <cellStyle name="Input cel new 3 3 2 5 7" xfId="6485" xr:uid="{00000000-0005-0000-0000-000055000000}"/>
    <cellStyle name="Input cel new 3 3 2 5 7 2" xfId="15193" xr:uid="{00000000-0005-0000-0000-000055000000}"/>
    <cellStyle name="Input cel new 3 3 2 5 7 2 2" xfId="17030" xr:uid="{00000000-0005-0000-0000-000055000000}"/>
    <cellStyle name="Input cel new 3 3 2 5 7 3" xfId="11011" xr:uid="{00000000-0005-0000-0000-000055000000}"/>
    <cellStyle name="Input cel new 3 3 2 5 8" xfId="5229" xr:uid="{00000000-0005-0000-0000-000055000000}"/>
    <cellStyle name="Input cel new 3 3 2 5 8 2" xfId="11692" xr:uid="{00000000-0005-0000-0000-000055000000}"/>
    <cellStyle name="Input cel new 3 3 2 5 9" xfId="13620" xr:uid="{00000000-0005-0000-0000-000055000000}"/>
    <cellStyle name="Input cel new 3 3 2 6" xfId="629" xr:uid="{00000000-0005-0000-0000-000055000000}"/>
    <cellStyle name="Input cel new 3 3 2 6 2" xfId="1552" xr:uid="{00000000-0005-0000-0000-000055000000}"/>
    <cellStyle name="Input cel new 3 3 2 6 2 2" xfId="7162" xr:uid="{00000000-0005-0000-0000-000055000000}"/>
    <cellStyle name="Input cel new 3 3 2 6 2 2 2" xfId="17707" xr:uid="{00000000-0005-0000-0000-000055000000}"/>
    <cellStyle name="Input cel new 3 3 2 6 2 3" xfId="12278" xr:uid="{00000000-0005-0000-0000-000055000000}"/>
    <cellStyle name="Input cel new 3 3 2 6 3" xfId="2792" xr:uid="{00000000-0005-0000-0000-000055000000}"/>
    <cellStyle name="Input cel new 3 3 2 6 3 2" xfId="8362" xr:uid="{00000000-0005-0000-0000-000055000000}"/>
    <cellStyle name="Input cel new 3 3 2 6 3 2 2" xfId="18907" xr:uid="{00000000-0005-0000-0000-000055000000}"/>
    <cellStyle name="Input cel new 3 3 2 6 3 3" xfId="14507" xr:uid="{00000000-0005-0000-0000-000055000000}"/>
    <cellStyle name="Input cel new 3 3 2 6 4" xfId="4206" xr:uid="{00000000-0005-0000-0000-000055000000}"/>
    <cellStyle name="Input cel new 3 3 2 6 4 2" xfId="9727" xr:uid="{00000000-0005-0000-0000-000055000000}"/>
    <cellStyle name="Input cel new 3 3 2 6 4 2 2" xfId="20281" xr:uid="{00000000-0005-0000-0000-000055000000}"/>
    <cellStyle name="Input cel new 3 3 2 6 4 3" xfId="11334" xr:uid="{00000000-0005-0000-0000-000055000000}"/>
    <cellStyle name="Input cel new 3 3 2 6 5" xfId="6325" xr:uid="{00000000-0005-0000-0000-000055000000}"/>
    <cellStyle name="Input cel new 3 3 2 6 5 2" xfId="16870" xr:uid="{00000000-0005-0000-0000-000055000000}"/>
    <cellStyle name="Input cel new 3 3 2 6 6" xfId="5611" xr:uid="{00000000-0005-0000-0000-000055000000}"/>
    <cellStyle name="Input cel new 3 3 2 6 6 2" xfId="15756" xr:uid="{00000000-0005-0000-0000-000055000000}"/>
    <cellStyle name="Input cel new 3 3 2 6 7" xfId="14597" xr:uid="{00000000-0005-0000-0000-000055000000}"/>
    <cellStyle name="Input cel new 3 3 2 7" xfId="1237" xr:uid="{00000000-0005-0000-0000-000055000000}"/>
    <cellStyle name="Input cel new 3 3 2 7 2" xfId="2479" xr:uid="{00000000-0005-0000-0000-000055000000}"/>
    <cellStyle name="Input cel new 3 3 2 7 2 2" xfId="8049" xr:uid="{00000000-0005-0000-0000-000055000000}"/>
    <cellStyle name="Input cel new 3 3 2 7 2 2 2" xfId="18594" xr:uid="{00000000-0005-0000-0000-000055000000}"/>
    <cellStyle name="Input cel new 3 3 2 7 2 3" xfId="14694" xr:uid="{00000000-0005-0000-0000-000055000000}"/>
    <cellStyle name="Input cel new 3 3 2 7 3" xfId="3903" xr:uid="{00000000-0005-0000-0000-000055000000}"/>
    <cellStyle name="Input cel new 3 3 2 7 3 2" xfId="9450" xr:uid="{00000000-0005-0000-0000-000055000000}"/>
    <cellStyle name="Input cel new 3 3 2 7 3 2 2" xfId="20003" xr:uid="{00000000-0005-0000-0000-000055000000}"/>
    <cellStyle name="Input cel new 3 3 2 7 3 3" xfId="10789" xr:uid="{00000000-0005-0000-0000-000055000000}"/>
    <cellStyle name="Input cel new 3 3 2 7 4" xfId="6887" xr:uid="{00000000-0005-0000-0000-000055000000}"/>
    <cellStyle name="Input cel new 3 3 2 7 4 2" xfId="17432" xr:uid="{00000000-0005-0000-0000-000055000000}"/>
    <cellStyle name="Input cel new 3 3 2 7 5" xfId="5334" xr:uid="{00000000-0005-0000-0000-000055000000}"/>
    <cellStyle name="Input cel new 3 3 2 7 5 2" xfId="15603" xr:uid="{00000000-0005-0000-0000-000055000000}"/>
    <cellStyle name="Input cel new 3 3 2 7 6" xfId="10391" xr:uid="{00000000-0005-0000-0000-000055000000}"/>
    <cellStyle name="Input cel new 3 3 2 8" xfId="927" xr:uid="{00000000-0005-0000-0000-000055000000}"/>
    <cellStyle name="Input cel new 3 3 2 8 2" xfId="3381" xr:uid="{00000000-0005-0000-0000-000055000000}"/>
    <cellStyle name="Input cel new 3 3 2 8 2 2" xfId="8949" xr:uid="{00000000-0005-0000-0000-000055000000}"/>
    <cellStyle name="Input cel new 3 3 2 8 2 2 2" xfId="19493" xr:uid="{00000000-0005-0000-0000-000055000000}"/>
    <cellStyle name="Input cel new 3 3 2 8 2 3" xfId="15946" xr:uid="{00000000-0005-0000-0000-000055000000}"/>
    <cellStyle name="Input cel new 3 3 2 8 3" xfId="6587" xr:uid="{00000000-0005-0000-0000-000055000000}"/>
    <cellStyle name="Input cel new 3 3 2 8 3 2" xfId="17132" xr:uid="{00000000-0005-0000-0000-000055000000}"/>
    <cellStyle name="Input cel new 3 3 2 8 4" xfId="4814" xr:uid="{00000000-0005-0000-0000-000055000000}"/>
    <cellStyle name="Input cel new 3 3 2 8 4 2" xfId="15347" xr:uid="{00000000-0005-0000-0000-000055000000}"/>
    <cellStyle name="Input cel new 3 3 2 8 5" xfId="12526" xr:uid="{00000000-0005-0000-0000-000055000000}"/>
    <cellStyle name="Input cel new 3 3 2 9" xfId="2170" xr:uid="{00000000-0005-0000-0000-000055000000}"/>
    <cellStyle name="Input cel new 3 3 2 9 2" xfId="7740" xr:uid="{00000000-0005-0000-0000-000055000000}"/>
    <cellStyle name="Input cel new 3 3 2 9 2 2" xfId="18285" xr:uid="{00000000-0005-0000-0000-000055000000}"/>
    <cellStyle name="Input cel new 3 3 2 9 3" xfId="12272" xr:uid="{00000000-0005-0000-0000-000055000000}"/>
    <cellStyle name="Input cel new 3 3 3" xfId="388" xr:uid="{00000000-0005-0000-0000-000055000000}"/>
    <cellStyle name="Input cel new 3 3 3 10" xfId="2152" xr:uid="{00000000-0005-0000-0000-000055000000}"/>
    <cellStyle name="Input cel new 3 3 3 10 2" xfId="7722" xr:uid="{00000000-0005-0000-0000-000055000000}"/>
    <cellStyle name="Input cel new 3 3 3 10 2 2" xfId="18267" xr:uid="{00000000-0005-0000-0000-000055000000}"/>
    <cellStyle name="Input cel new 3 3 3 10 3" xfId="15332" xr:uid="{00000000-0005-0000-0000-000055000000}"/>
    <cellStyle name="Input cel new 3 3 3 11" xfId="480" xr:uid="{00000000-0005-0000-0000-000055000000}"/>
    <cellStyle name="Input cel new 3 3 3 11 2" xfId="6218" xr:uid="{00000000-0005-0000-0000-000055000000}"/>
    <cellStyle name="Input cel new 3 3 3 11 2 2" xfId="16764" xr:uid="{00000000-0005-0000-0000-000055000000}"/>
    <cellStyle name="Input cel new 3 3 3 11 3" xfId="16168" xr:uid="{00000000-0005-0000-0000-000055000000}"/>
    <cellStyle name="Input cel new 3 3 3 12" xfId="3470" xr:uid="{00000000-0005-0000-0000-000055000000}"/>
    <cellStyle name="Input cel new 3 3 3 12 2" xfId="9034" xr:uid="{00000000-0005-0000-0000-000055000000}"/>
    <cellStyle name="Input cel new 3 3 3 12 2 2" xfId="19580" xr:uid="{00000000-0005-0000-0000-000055000000}"/>
    <cellStyle name="Input cel new 3 3 3 13" xfId="4916" xr:uid="{00000000-0005-0000-0000-000055000000}"/>
    <cellStyle name="Input cel new 3 3 3 13 2" xfId="11047" xr:uid="{00000000-0005-0000-0000-000055000000}"/>
    <cellStyle name="Input cel new 3 3 3 14" xfId="13989" xr:uid="{00000000-0005-0000-0000-000055000000}"/>
    <cellStyle name="Input cel new 3 3 3 2" xfId="535" xr:uid="{00000000-0005-0000-0000-000055000000}"/>
    <cellStyle name="Input cel new 3 3 3 2 2" xfId="681" xr:uid="{00000000-0005-0000-0000-000055000000}"/>
    <cellStyle name="Input cel new 3 3 3 2 2 2" xfId="1907" xr:uid="{00000000-0005-0000-0000-000055000000}"/>
    <cellStyle name="Input cel new 3 3 3 2 2 2 2" xfId="3146" xr:uid="{00000000-0005-0000-0000-000055000000}"/>
    <cellStyle name="Input cel new 3 3 3 2 2 2 2 2" xfId="8716" xr:uid="{00000000-0005-0000-0000-000055000000}"/>
    <cellStyle name="Input cel new 3 3 3 2 2 2 2 2 2" xfId="19261" xr:uid="{00000000-0005-0000-0000-000055000000}"/>
    <cellStyle name="Input cel new 3 3 3 2 2 2 2 3" xfId="14753" xr:uid="{00000000-0005-0000-0000-000055000000}"/>
    <cellStyle name="Input cel new 3 3 3 2 2 2 3" xfId="4558" xr:uid="{00000000-0005-0000-0000-000055000000}"/>
    <cellStyle name="Input cel new 3 3 3 2 2 2 3 2" xfId="10058" xr:uid="{00000000-0005-0000-0000-000055000000}"/>
    <cellStyle name="Input cel new 3 3 3 2 2 2 3 2 2" xfId="20613" xr:uid="{00000000-0005-0000-0000-000055000000}"/>
    <cellStyle name="Input cel new 3 3 3 2 2 2 3 3" xfId="15973" xr:uid="{00000000-0005-0000-0000-000055000000}"/>
    <cellStyle name="Input cel new 3 3 3 2 2 2 4" xfId="7485" xr:uid="{00000000-0005-0000-0000-000055000000}"/>
    <cellStyle name="Input cel new 3 3 3 2 2 2 4 2" xfId="18030" xr:uid="{00000000-0005-0000-0000-000055000000}"/>
    <cellStyle name="Input cel new 3 3 3 2 2 2 5" xfId="5942" xr:uid="{00000000-0005-0000-0000-000055000000}"/>
    <cellStyle name="Input cel new 3 3 3 2 2 2 5 2" xfId="16464" xr:uid="{00000000-0005-0000-0000-000055000000}"/>
    <cellStyle name="Input cel new 3 3 3 2 2 2 6" xfId="11884" xr:uid="{00000000-0005-0000-0000-000055000000}"/>
    <cellStyle name="Input cel new 3 3 3 2 2 3" xfId="1602" xr:uid="{00000000-0005-0000-0000-000055000000}"/>
    <cellStyle name="Input cel new 3 3 3 2 2 3 2" xfId="7212" xr:uid="{00000000-0005-0000-0000-000055000000}"/>
    <cellStyle name="Input cel new 3 3 3 2 2 3 2 2" xfId="17757" xr:uid="{00000000-0005-0000-0000-000055000000}"/>
    <cellStyle name="Input cel new 3 3 3 2 2 3 3" xfId="11327" xr:uid="{00000000-0005-0000-0000-000055000000}"/>
    <cellStyle name="Input cel new 3 3 3 2 2 4" xfId="2842" xr:uid="{00000000-0005-0000-0000-000055000000}"/>
    <cellStyle name="Input cel new 3 3 3 2 2 4 2" xfId="8412" xr:uid="{00000000-0005-0000-0000-000055000000}"/>
    <cellStyle name="Input cel new 3 3 3 2 2 4 2 2" xfId="18957" xr:uid="{00000000-0005-0000-0000-000055000000}"/>
    <cellStyle name="Input cel new 3 3 3 2 2 4 3" xfId="12195" xr:uid="{00000000-0005-0000-0000-000055000000}"/>
    <cellStyle name="Input cel new 3 3 3 2 2 5" xfId="4256" xr:uid="{00000000-0005-0000-0000-000055000000}"/>
    <cellStyle name="Input cel new 3 3 3 2 2 5 2" xfId="9776" xr:uid="{00000000-0005-0000-0000-000055000000}"/>
    <cellStyle name="Input cel new 3 3 3 2 2 5 2 2" xfId="20330" xr:uid="{00000000-0005-0000-0000-000055000000}"/>
    <cellStyle name="Input cel new 3 3 3 2 2 5 3" xfId="13350" xr:uid="{00000000-0005-0000-0000-000055000000}"/>
    <cellStyle name="Input cel new 3 3 3 2 2 6" xfId="6375" xr:uid="{00000000-0005-0000-0000-000055000000}"/>
    <cellStyle name="Input cel new 3 3 3 2 2 6 2" xfId="16920" xr:uid="{00000000-0005-0000-0000-000055000000}"/>
    <cellStyle name="Input cel new 3 3 3 2 2 7" xfId="5660" xr:uid="{00000000-0005-0000-0000-000055000000}"/>
    <cellStyle name="Input cel new 3 3 3 2 2 7 2" xfId="14243" xr:uid="{00000000-0005-0000-0000-000055000000}"/>
    <cellStyle name="Input cel new 3 3 3 2 2 8" xfId="14184" xr:uid="{00000000-0005-0000-0000-000055000000}"/>
    <cellStyle name="Input cel new 3 3 3 2 3" xfId="1822" xr:uid="{00000000-0005-0000-0000-000055000000}"/>
    <cellStyle name="Input cel new 3 3 3 2 3 2" xfId="3061" xr:uid="{00000000-0005-0000-0000-000055000000}"/>
    <cellStyle name="Input cel new 3 3 3 2 3 2 2" xfId="8631" xr:uid="{00000000-0005-0000-0000-000055000000}"/>
    <cellStyle name="Input cel new 3 3 3 2 3 2 2 2" xfId="19176" xr:uid="{00000000-0005-0000-0000-000055000000}"/>
    <cellStyle name="Input cel new 3 3 3 2 3 2 3" xfId="11530" xr:uid="{00000000-0005-0000-0000-000055000000}"/>
    <cellStyle name="Input cel new 3 3 3 2 3 3" xfId="4473" xr:uid="{00000000-0005-0000-0000-000055000000}"/>
    <cellStyle name="Input cel new 3 3 3 2 3 3 2" xfId="9980" xr:uid="{00000000-0005-0000-0000-000055000000}"/>
    <cellStyle name="Input cel new 3 3 3 2 3 3 2 2" xfId="20536" xr:uid="{00000000-0005-0000-0000-000055000000}"/>
    <cellStyle name="Input cel new 3 3 3 2 3 3 3" xfId="12719" xr:uid="{00000000-0005-0000-0000-000055000000}"/>
    <cellStyle name="Input cel new 3 3 3 2 3 4" xfId="7421" xr:uid="{00000000-0005-0000-0000-000055000000}"/>
    <cellStyle name="Input cel new 3 3 3 2 3 4 2" xfId="17966" xr:uid="{00000000-0005-0000-0000-000055000000}"/>
    <cellStyle name="Input cel new 3 3 3 2 3 5" xfId="5864" xr:uid="{00000000-0005-0000-0000-000055000000}"/>
    <cellStyle name="Input cel new 3 3 3 2 3 5 2" xfId="16387" xr:uid="{00000000-0005-0000-0000-000055000000}"/>
    <cellStyle name="Input cel new 3 3 3 2 3 6" xfId="14363" xr:uid="{00000000-0005-0000-0000-000055000000}"/>
    <cellStyle name="Input cel new 3 3 3 2 4" xfId="1355" xr:uid="{00000000-0005-0000-0000-000055000000}"/>
    <cellStyle name="Input cel new 3 3 3 2 4 2" xfId="2596" xr:uid="{00000000-0005-0000-0000-000055000000}"/>
    <cellStyle name="Input cel new 3 3 3 2 4 2 2" xfId="8166" xr:uid="{00000000-0005-0000-0000-000055000000}"/>
    <cellStyle name="Input cel new 3 3 3 2 4 2 2 2" xfId="18711" xr:uid="{00000000-0005-0000-0000-000055000000}"/>
    <cellStyle name="Input cel new 3 3 3 2 4 2 3" xfId="10675" xr:uid="{00000000-0005-0000-0000-000055000000}"/>
    <cellStyle name="Input cel new 3 3 3 2 4 3" xfId="4016" xr:uid="{00000000-0005-0000-0000-000055000000}"/>
    <cellStyle name="Input cel new 3 3 3 2 4 3 2" xfId="9551" xr:uid="{00000000-0005-0000-0000-000055000000}"/>
    <cellStyle name="Input cel new 3 3 3 2 4 3 2 2" xfId="20104" xr:uid="{00000000-0005-0000-0000-000055000000}"/>
    <cellStyle name="Input cel new 3 3 3 2 4 3 3" xfId="11881" xr:uid="{00000000-0005-0000-0000-000055000000}"/>
    <cellStyle name="Input cel new 3 3 3 2 4 4" xfId="6992" xr:uid="{00000000-0005-0000-0000-000055000000}"/>
    <cellStyle name="Input cel new 3 3 3 2 4 4 2" xfId="17537" xr:uid="{00000000-0005-0000-0000-000055000000}"/>
    <cellStyle name="Input cel new 3 3 3 2 4 5" xfId="5435" xr:uid="{00000000-0005-0000-0000-000055000000}"/>
    <cellStyle name="Input cel new 3 3 3 2 4 5 2" xfId="10464" xr:uid="{00000000-0005-0000-0000-000055000000}"/>
    <cellStyle name="Input cel new 3 3 3 2 4 6" xfId="12802" xr:uid="{00000000-0005-0000-0000-000055000000}"/>
    <cellStyle name="Input cel new 3 3 3 2 5" xfId="981" xr:uid="{00000000-0005-0000-0000-000055000000}"/>
    <cellStyle name="Input cel new 3 3 3 2 5 2" xfId="3649" xr:uid="{00000000-0005-0000-0000-000055000000}"/>
    <cellStyle name="Input cel new 3 3 3 2 5 2 2" xfId="9209" xr:uid="{00000000-0005-0000-0000-000055000000}"/>
    <cellStyle name="Input cel new 3 3 3 2 5 2 2 2" xfId="19757" xr:uid="{00000000-0005-0000-0000-000055000000}"/>
    <cellStyle name="Input cel new 3 3 3 2 5 2 3" xfId="11419" xr:uid="{00000000-0005-0000-0000-000055000000}"/>
    <cellStyle name="Input cel new 3 3 3 2 5 3" xfId="6641" xr:uid="{00000000-0005-0000-0000-000055000000}"/>
    <cellStyle name="Input cel new 3 3 3 2 5 3 2" xfId="17186" xr:uid="{00000000-0005-0000-0000-000055000000}"/>
    <cellStyle name="Input cel new 3 3 3 2 5 4" xfId="5093" xr:uid="{00000000-0005-0000-0000-000055000000}"/>
    <cellStyle name="Input cel new 3 3 3 2 5 4 2" xfId="13743" xr:uid="{00000000-0005-0000-0000-000055000000}"/>
    <cellStyle name="Input cel new 3 3 3 2 5 5" xfId="11586" xr:uid="{00000000-0005-0000-0000-000055000000}"/>
    <cellStyle name="Input cel new 3 3 3 2 6" xfId="2224" xr:uid="{00000000-0005-0000-0000-000055000000}"/>
    <cellStyle name="Input cel new 3 3 3 2 6 2" xfId="7794" xr:uid="{00000000-0005-0000-0000-000055000000}"/>
    <cellStyle name="Input cel new 3 3 3 2 6 2 2" xfId="18339" xr:uid="{00000000-0005-0000-0000-000055000000}"/>
    <cellStyle name="Input cel new 3 3 3 2 6 3" xfId="15660" xr:uid="{00000000-0005-0000-0000-000055000000}"/>
    <cellStyle name="Input cel new 3 3 3 2 7" xfId="3562" xr:uid="{00000000-0005-0000-0000-000055000000}"/>
    <cellStyle name="Input cel new 3 3 3 2 7 2" xfId="9125" xr:uid="{00000000-0005-0000-0000-000055000000}"/>
    <cellStyle name="Input cel new 3 3 3 2 7 2 2" xfId="19671" xr:uid="{00000000-0005-0000-0000-000055000000}"/>
    <cellStyle name="Input cel new 3 3 3 2 7 3" xfId="10985" xr:uid="{00000000-0005-0000-0000-000055000000}"/>
    <cellStyle name="Input cel new 3 3 3 2 8" xfId="5008" xr:uid="{00000000-0005-0000-0000-000055000000}"/>
    <cellStyle name="Input cel new 3 3 3 2 8 2" xfId="16050" xr:uid="{00000000-0005-0000-0000-000055000000}"/>
    <cellStyle name="Input cel new 3 3 3 2 9" xfId="15570" xr:uid="{00000000-0005-0000-0000-000055000000}"/>
    <cellStyle name="Input cel new 3 3 3 3" xfId="730" xr:uid="{00000000-0005-0000-0000-000055000000}"/>
    <cellStyle name="Input cel new 3 3 3 3 10" xfId="14421" xr:uid="{00000000-0005-0000-0000-000055000000}"/>
    <cellStyle name="Input cel new 3 3 3 3 2" xfId="1641" xr:uid="{00000000-0005-0000-0000-000055000000}"/>
    <cellStyle name="Input cel new 3 3 3 3 2 2" xfId="2881" xr:uid="{00000000-0005-0000-0000-000055000000}"/>
    <cellStyle name="Input cel new 3 3 3 3 2 2 2" xfId="8451" xr:uid="{00000000-0005-0000-0000-000055000000}"/>
    <cellStyle name="Input cel new 3 3 3 3 2 2 2 2" xfId="18996" xr:uid="{00000000-0005-0000-0000-000055000000}"/>
    <cellStyle name="Input cel new 3 3 3 3 2 2 3" xfId="12407" xr:uid="{00000000-0005-0000-0000-000055000000}"/>
    <cellStyle name="Input cel new 3 3 3 3 2 3" xfId="4294" xr:uid="{00000000-0005-0000-0000-000055000000}"/>
    <cellStyle name="Input cel new 3 3 3 3 2 3 2" xfId="9811" xr:uid="{00000000-0005-0000-0000-000055000000}"/>
    <cellStyle name="Input cel new 3 3 3 3 2 3 2 2" xfId="20366" xr:uid="{00000000-0005-0000-0000-000055000000}"/>
    <cellStyle name="Input cel new 3 3 3 3 2 3 3" xfId="15394" xr:uid="{00000000-0005-0000-0000-000055000000}"/>
    <cellStyle name="Input cel new 3 3 3 3 2 4" xfId="7249" xr:uid="{00000000-0005-0000-0000-000055000000}"/>
    <cellStyle name="Input cel new 3 3 3 3 2 4 2" xfId="17794" xr:uid="{00000000-0005-0000-0000-000055000000}"/>
    <cellStyle name="Input cel new 3 3 3 3 2 5" xfId="5695" xr:uid="{00000000-0005-0000-0000-000055000000}"/>
    <cellStyle name="Input cel new 3 3 3 3 2 5 2" xfId="16218" xr:uid="{00000000-0005-0000-0000-000055000000}"/>
    <cellStyle name="Input cel new 3 3 3 3 2 6" xfId="12124" xr:uid="{00000000-0005-0000-0000-000055000000}"/>
    <cellStyle name="Input cel new 3 3 3 3 3" xfId="1956" xr:uid="{00000000-0005-0000-0000-000055000000}"/>
    <cellStyle name="Input cel new 3 3 3 3 3 2" xfId="3195" xr:uid="{00000000-0005-0000-0000-000055000000}"/>
    <cellStyle name="Input cel new 3 3 3 3 3 2 2" xfId="8765" xr:uid="{00000000-0005-0000-0000-000055000000}"/>
    <cellStyle name="Input cel new 3 3 3 3 3 2 2 2" xfId="19310" xr:uid="{00000000-0005-0000-0000-000055000000}"/>
    <cellStyle name="Input cel new 3 3 3 3 3 2 3" xfId="15284" xr:uid="{00000000-0005-0000-0000-000055000000}"/>
    <cellStyle name="Input cel new 3 3 3 3 3 3" xfId="4607" xr:uid="{00000000-0005-0000-0000-000055000000}"/>
    <cellStyle name="Input cel new 3 3 3 3 3 3 2" xfId="10105" xr:uid="{00000000-0005-0000-0000-000055000000}"/>
    <cellStyle name="Input cel new 3 3 3 3 3 3 2 2" xfId="20660" xr:uid="{00000000-0005-0000-0000-000055000000}"/>
    <cellStyle name="Input cel new 3 3 3 3 3 3 3" xfId="14500" xr:uid="{00000000-0005-0000-0000-000055000000}"/>
    <cellStyle name="Input cel new 3 3 3 3 3 4" xfId="7532" xr:uid="{00000000-0005-0000-0000-000055000000}"/>
    <cellStyle name="Input cel new 3 3 3 3 3 4 2" xfId="18077" xr:uid="{00000000-0005-0000-0000-000055000000}"/>
    <cellStyle name="Input cel new 3 3 3 3 3 5" xfId="5989" xr:uid="{00000000-0005-0000-0000-000055000000}"/>
    <cellStyle name="Input cel new 3 3 3 3 3 5 2" xfId="16511" xr:uid="{00000000-0005-0000-0000-000055000000}"/>
    <cellStyle name="Input cel new 3 3 3 3 3 6" xfId="15309" xr:uid="{00000000-0005-0000-0000-000055000000}"/>
    <cellStyle name="Input cel new 3 3 3 3 4" xfId="1415" xr:uid="{00000000-0005-0000-0000-000055000000}"/>
    <cellStyle name="Input cel new 3 3 3 3 4 2" xfId="2656" xr:uid="{00000000-0005-0000-0000-000055000000}"/>
    <cellStyle name="Input cel new 3 3 3 3 4 2 2" xfId="8226" xr:uid="{00000000-0005-0000-0000-000055000000}"/>
    <cellStyle name="Input cel new 3 3 3 3 4 2 2 2" xfId="18771" xr:uid="{00000000-0005-0000-0000-000055000000}"/>
    <cellStyle name="Input cel new 3 3 3 3 4 2 3" xfId="13937" xr:uid="{00000000-0005-0000-0000-000055000000}"/>
    <cellStyle name="Input cel new 3 3 3 3 4 3" xfId="4076" xr:uid="{00000000-0005-0000-0000-000055000000}"/>
    <cellStyle name="Input cel new 3 3 3 3 4 3 2" xfId="9609" xr:uid="{00000000-0005-0000-0000-000055000000}"/>
    <cellStyle name="Input cel new 3 3 3 3 4 3 2 2" xfId="20162" xr:uid="{00000000-0005-0000-0000-000055000000}"/>
    <cellStyle name="Input cel new 3 3 3 3 4 3 3" xfId="15643" xr:uid="{00000000-0005-0000-0000-000055000000}"/>
    <cellStyle name="Input cel new 3 3 3 3 4 4" xfId="7050" xr:uid="{00000000-0005-0000-0000-000055000000}"/>
    <cellStyle name="Input cel new 3 3 3 3 4 4 2" xfId="17595" xr:uid="{00000000-0005-0000-0000-000055000000}"/>
    <cellStyle name="Input cel new 3 3 3 3 4 5" xfId="5493" xr:uid="{00000000-0005-0000-0000-000055000000}"/>
    <cellStyle name="Input cel new 3 3 3 3 4 5 2" xfId="11664" xr:uid="{00000000-0005-0000-0000-000055000000}"/>
    <cellStyle name="Input cel new 3 3 3 3 4 6" xfId="15379" xr:uid="{00000000-0005-0000-0000-000055000000}"/>
    <cellStyle name="Input cel new 3 3 3 3 5" xfId="1030" xr:uid="{00000000-0005-0000-0000-000055000000}"/>
    <cellStyle name="Input cel new 3 3 3 3 5 2" xfId="6689" xr:uid="{00000000-0005-0000-0000-000055000000}"/>
    <cellStyle name="Input cel new 3 3 3 3 5 2 2" xfId="17234" xr:uid="{00000000-0005-0000-0000-000055000000}"/>
    <cellStyle name="Input cel new 3 3 3 3 5 3" xfId="14379" xr:uid="{00000000-0005-0000-0000-000055000000}"/>
    <cellStyle name="Input cel new 3 3 3 3 6" xfId="2273" xr:uid="{00000000-0005-0000-0000-000055000000}"/>
    <cellStyle name="Input cel new 3 3 3 3 6 2" xfId="7843" xr:uid="{00000000-0005-0000-0000-000055000000}"/>
    <cellStyle name="Input cel new 3 3 3 3 6 2 2" xfId="18388" xr:uid="{00000000-0005-0000-0000-000055000000}"/>
    <cellStyle name="Input cel new 3 3 3 3 6 3" xfId="16128" xr:uid="{00000000-0005-0000-0000-000055000000}"/>
    <cellStyle name="Input cel new 3 3 3 3 7" xfId="3698" xr:uid="{00000000-0005-0000-0000-000055000000}"/>
    <cellStyle name="Input cel new 3 3 3 3 7 2" xfId="9256" xr:uid="{00000000-0005-0000-0000-000055000000}"/>
    <cellStyle name="Input cel new 3 3 3 3 7 2 2" xfId="19805" xr:uid="{00000000-0005-0000-0000-000055000000}"/>
    <cellStyle name="Input cel new 3 3 3 3 7 3" xfId="13091" xr:uid="{00000000-0005-0000-0000-000055000000}"/>
    <cellStyle name="Input cel new 3 3 3 3 8" xfId="6409" xr:uid="{00000000-0005-0000-0000-000055000000}"/>
    <cellStyle name="Input cel new 3 3 3 3 8 2" xfId="15117" xr:uid="{00000000-0005-0000-0000-000055000000}"/>
    <cellStyle name="Input cel new 3 3 3 3 8 2 2" xfId="16954" xr:uid="{00000000-0005-0000-0000-000055000000}"/>
    <cellStyle name="Input cel new 3 3 3 3 8 3" xfId="15645" xr:uid="{00000000-0005-0000-0000-000055000000}"/>
    <cellStyle name="Input cel new 3 3 3 3 9" xfId="5140" xr:uid="{00000000-0005-0000-0000-000055000000}"/>
    <cellStyle name="Input cel new 3 3 3 3 9 2" xfId="12428" xr:uid="{00000000-0005-0000-0000-000055000000}"/>
    <cellStyle name="Input cel new 3 3 3 4" xfId="794" xr:uid="{00000000-0005-0000-0000-000055000000}"/>
    <cellStyle name="Input cel new 3 3 3 4 2" xfId="2020" xr:uid="{00000000-0005-0000-0000-000055000000}"/>
    <cellStyle name="Input cel new 3 3 3 4 2 2" xfId="3259" xr:uid="{00000000-0005-0000-0000-000055000000}"/>
    <cellStyle name="Input cel new 3 3 3 4 2 2 2" xfId="8829" xr:uid="{00000000-0005-0000-0000-000055000000}"/>
    <cellStyle name="Input cel new 3 3 3 4 2 2 2 2" xfId="19374" xr:uid="{00000000-0005-0000-0000-000055000000}"/>
    <cellStyle name="Input cel new 3 3 3 4 2 2 3" xfId="15824" xr:uid="{00000000-0005-0000-0000-000055000000}"/>
    <cellStyle name="Input cel new 3 3 3 4 2 3" xfId="4671" xr:uid="{00000000-0005-0000-0000-000055000000}"/>
    <cellStyle name="Input cel new 3 3 3 4 2 3 2" xfId="10165" xr:uid="{00000000-0005-0000-0000-000055000000}"/>
    <cellStyle name="Input cel new 3 3 3 4 2 3 2 2" xfId="20720" xr:uid="{00000000-0005-0000-0000-000055000000}"/>
    <cellStyle name="Input cel new 3 3 3 4 2 3 3" xfId="10597" xr:uid="{00000000-0005-0000-0000-000055000000}"/>
    <cellStyle name="Input cel new 3 3 3 4 2 4" xfId="7592" xr:uid="{00000000-0005-0000-0000-000055000000}"/>
    <cellStyle name="Input cel new 3 3 3 4 2 4 2" xfId="18137" xr:uid="{00000000-0005-0000-0000-000055000000}"/>
    <cellStyle name="Input cel new 3 3 3 4 2 5" xfId="6049" xr:uid="{00000000-0005-0000-0000-000055000000}"/>
    <cellStyle name="Input cel new 3 3 3 4 2 5 2" xfId="16571" xr:uid="{00000000-0005-0000-0000-000055000000}"/>
    <cellStyle name="Input cel new 3 3 3 4 2 6" xfId="13454" xr:uid="{00000000-0005-0000-0000-000055000000}"/>
    <cellStyle name="Input cel new 3 3 3 4 3" xfId="1702" xr:uid="{00000000-0005-0000-0000-000055000000}"/>
    <cellStyle name="Input cel new 3 3 3 4 3 2" xfId="2942" xr:uid="{00000000-0005-0000-0000-000055000000}"/>
    <cellStyle name="Input cel new 3 3 3 4 3 2 2" xfId="8512" xr:uid="{00000000-0005-0000-0000-000055000000}"/>
    <cellStyle name="Input cel new 3 3 3 4 3 2 2 2" xfId="19057" xr:uid="{00000000-0005-0000-0000-000055000000}"/>
    <cellStyle name="Input cel new 3 3 3 4 3 2 3" xfId="13968" xr:uid="{00000000-0005-0000-0000-000055000000}"/>
    <cellStyle name="Input cel new 3 3 3 4 3 3" xfId="4355" xr:uid="{00000000-0005-0000-0000-000055000000}"/>
    <cellStyle name="Input cel new 3 3 3 4 3 3 2" xfId="9868" xr:uid="{00000000-0005-0000-0000-000055000000}"/>
    <cellStyle name="Input cel new 3 3 3 4 3 3 2 2" xfId="20424" xr:uid="{00000000-0005-0000-0000-000055000000}"/>
    <cellStyle name="Input cel new 3 3 3 4 3 3 3" xfId="15631" xr:uid="{00000000-0005-0000-0000-000055000000}"/>
    <cellStyle name="Input cel new 3 3 3 4 3 4" xfId="7308" xr:uid="{00000000-0005-0000-0000-000055000000}"/>
    <cellStyle name="Input cel new 3 3 3 4 3 4 2" xfId="17853" xr:uid="{00000000-0005-0000-0000-000055000000}"/>
    <cellStyle name="Input cel new 3 3 3 4 3 5" xfId="5752" xr:uid="{00000000-0005-0000-0000-000055000000}"/>
    <cellStyle name="Input cel new 3 3 3 4 3 5 2" xfId="16275" xr:uid="{00000000-0005-0000-0000-000055000000}"/>
    <cellStyle name="Input cel new 3 3 3 4 3 6" xfId="11529" xr:uid="{00000000-0005-0000-0000-000055000000}"/>
    <cellStyle name="Input cel new 3 3 3 4 4" xfId="1094" xr:uid="{00000000-0005-0000-0000-000055000000}"/>
    <cellStyle name="Input cel new 3 3 3 4 4 2" xfId="6751" xr:uid="{00000000-0005-0000-0000-000055000000}"/>
    <cellStyle name="Input cel new 3 3 3 4 4 2 2" xfId="17296" xr:uid="{00000000-0005-0000-0000-000055000000}"/>
    <cellStyle name="Input cel new 3 3 3 4 4 3" xfId="12044" xr:uid="{00000000-0005-0000-0000-000055000000}"/>
    <cellStyle name="Input cel new 3 3 3 4 5" xfId="2337" xr:uid="{00000000-0005-0000-0000-000055000000}"/>
    <cellStyle name="Input cel new 3 3 3 4 5 2" xfId="7907" xr:uid="{00000000-0005-0000-0000-000055000000}"/>
    <cellStyle name="Input cel new 3 3 3 4 5 2 2" xfId="18452" xr:uid="{00000000-0005-0000-0000-000055000000}"/>
    <cellStyle name="Input cel new 3 3 3 4 5 3" xfId="12364" xr:uid="{00000000-0005-0000-0000-000055000000}"/>
    <cellStyle name="Input cel new 3 3 3 4 6" xfId="3762" xr:uid="{00000000-0005-0000-0000-000055000000}"/>
    <cellStyle name="Input cel new 3 3 3 4 6 2" xfId="9316" xr:uid="{00000000-0005-0000-0000-000055000000}"/>
    <cellStyle name="Input cel new 3 3 3 4 6 2 2" xfId="19867" xr:uid="{00000000-0005-0000-0000-000055000000}"/>
    <cellStyle name="Input cel new 3 3 3 4 6 3" xfId="14619" xr:uid="{00000000-0005-0000-0000-000055000000}"/>
    <cellStyle name="Input cel new 3 3 3 4 7" xfId="6456" xr:uid="{00000000-0005-0000-0000-000055000000}"/>
    <cellStyle name="Input cel new 3 3 3 4 7 2" xfId="15164" xr:uid="{00000000-0005-0000-0000-000055000000}"/>
    <cellStyle name="Input cel new 3 3 3 4 7 2 2" xfId="17001" xr:uid="{00000000-0005-0000-0000-000055000000}"/>
    <cellStyle name="Input cel new 3 3 3 4 7 3" xfId="12661" xr:uid="{00000000-0005-0000-0000-000055000000}"/>
    <cellStyle name="Input cel new 3 3 3 4 8" xfId="5200" xr:uid="{00000000-0005-0000-0000-000055000000}"/>
    <cellStyle name="Input cel new 3 3 3 4 8 2" xfId="13248" xr:uid="{00000000-0005-0000-0000-000055000000}"/>
    <cellStyle name="Input cel new 3 3 3 4 9" xfId="10896" xr:uid="{00000000-0005-0000-0000-000055000000}"/>
    <cellStyle name="Input cel new 3 3 3 5" xfId="855" xr:uid="{00000000-0005-0000-0000-000055000000}"/>
    <cellStyle name="Input cel new 3 3 3 5 2" xfId="2081" xr:uid="{00000000-0005-0000-0000-000055000000}"/>
    <cellStyle name="Input cel new 3 3 3 5 2 2" xfId="3320" xr:uid="{00000000-0005-0000-0000-000055000000}"/>
    <cellStyle name="Input cel new 3 3 3 5 2 2 2" xfId="8890" xr:uid="{00000000-0005-0000-0000-000055000000}"/>
    <cellStyle name="Input cel new 3 3 3 5 2 2 2 2" xfId="19435" xr:uid="{00000000-0005-0000-0000-000055000000}"/>
    <cellStyle name="Input cel new 3 3 3 5 2 2 3" xfId="14082" xr:uid="{00000000-0005-0000-0000-000055000000}"/>
    <cellStyle name="Input cel new 3 3 3 5 2 3" xfId="4732" xr:uid="{00000000-0005-0000-0000-000055000000}"/>
    <cellStyle name="Input cel new 3 3 3 5 2 3 2" xfId="10224" xr:uid="{00000000-0005-0000-0000-000055000000}"/>
    <cellStyle name="Input cel new 3 3 3 5 2 3 2 2" xfId="20779" xr:uid="{00000000-0005-0000-0000-000055000000}"/>
    <cellStyle name="Input cel new 3 3 3 5 2 3 3" xfId="11715" xr:uid="{00000000-0005-0000-0000-000055000000}"/>
    <cellStyle name="Input cel new 3 3 3 5 2 4" xfId="7651" xr:uid="{00000000-0005-0000-0000-000055000000}"/>
    <cellStyle name="Input cel new 3 3 3 5 2 4 2" xfId="18196" xr:uid="{00000000-0005-0000-0000-000055000000}"/>
    <cellStyle name="Input cel new 3 3 3 5 2 5" xfId="6108" xr:uid="{00000000-0005-0000-0000-000055000000}"/>
    <cellStyle name="Input cel new 3 3 3 5 2 5 2" xfId="16630" xr:uid="{00000000-0005-0000-0000-000055000000}"/>
    <cellStyle name="Input cel new 3 3 3 5 2 6" xfId="15396" xr:uid="{00000000-0005-0000-0000-000055000000}"/>
    <cellStyle name="Input cel new 3 3 3 5 3" xfId="1759" xr:uid="{00000000-0005-0000-0000-000055000000}"/>
    <cellStyle name="Input cel new 3 3 3 5 3 2" xfId="2998" xr:uid="{00000000-0005-0000-0000-000055000000}"/>
    <cellStyle name="Input cel new 3 3 3 5 3 2 2" xfId="8568" xr:uid="{00000000-0005-0000-0000-000055000000}"/>
    <cellStyle name="Input cel new 3 3 3 5 3 2 2 2" xfId="19113" xr:uid="{00000000-0005-0000-0000-000055000000}"/>
    <cellStyle name="Input cel new 3 3 3 5 3 2 3" xfId="14494" xr:uid="{00000000-0005-0000-0000-000055000000}"/>
    <cellStyle name="Input cel new 3 3 3 5 3 3" xfId="4410" xr:uid="{00000000-0005-0000-0000-000055000000}"/>
    <cellStyle name="Input cel new 3 3 3 5 3 3 2" xfId="9921" xr:uid="{00000000-0005-0000-0000-000055000000}"/>
    <cellStyle name="Input cel new 3 3 3 5 3 3 2 2" xfId="20477" xr:uid="{00000000-0005-0000-0000-000055000000}"/>
    <cellStyle name="Input cel new 3 3 3 5 3 3 3" xfId="10263" xr:uid="{00000000-0005-0000-0000-000055000000}"/>
    <cellStyle name="Input cel new 3 3 3 5 3 4" xfId="7362" xr:uid="{00000000-0005-0000-0000-000055000000}"/>
    <cellStyle name="Input cel new 3 3 3 5 3 4 2" xfId="17907" xr:uid="{00000000-0005-0000-0000-000055000000}"/>
    <cellStyle name="Input cel new 3 3 3 5 3 5" xfId="5805" xr:uid="{00000000-0005-0000-0000-000055000000}"/>
    <cellStyle name="Input cel new 3 3 3 5 3 5 2" xfId="16328" xr:uid="{00000000-0005-0000-0000-000055000000}"/>
    <cellStyle name="Input cel new 3 3 3 5 3 6" xfId="11624" xr:uid="{00000000-0005-0000-0000-000055000000}"/>
    <cellStyle name="Input cel new 3 3 3 5 4" xfId="1155" xr:uid="{00000000-0005-0000-0000-000055000000}"/>
    <cellStyle name="Input cel new 3 3 3 5 4 2" xfId="6812" xr:uid="{00000000-0005-0000-0000-000055000000}"/>
    <cellStyle name="Input cel new 3 3 3 5 4 2 2" xfId="17357" xr:uid="{00000000-0005-0000-0000-000055000000}"/>
    <cellStyle name="Input cel new 3 3 3 5 4 3" xfId="10333" xr:uid="{00000000-0005-0000-0000-000055000000}"/>
    <cellStyle name="Input cel new 3 3 3 5 5" xfId="2398" xr:uid="{00000000-0005-0000-0000-000055000000}"/>
    <cellStyle name="Input cel new 3 3 3 5 5 2" xfId="7968" xr:uid="{00000000-0005-0000-0000-000055000000}"/>
    <cellStyle name="Input cel new 3 3 3 5 5 2 2" xfId="18513" xr:uid="{00000000-0005-0000-0000-000055000000}"/>
    <cellStyle name="Input cel new 3 3 3 5 5 3" xfId="12863" xr:uid="{00000000-0005-0000-0000-000055000000}"/>
    <cellStyle name="Input cel new 3 3 3 5 6" xfId="3823" xr:uid="{00000000-0005-0000-0000-000055000000}"/>
    <cellStyle name="Input cel new 3 3 3 5 6 2" xfId="9375" xr:uid="{00000000-0005-0000-0000-000055000000}"/>
    <cellStyle name="Input cel new 3 3 3 5 6 2 2" xfId="19928" xr:uid="{00000000-0005-0000-0000-000055000000}"/>
    <cellStyle name="Input cel new 3 3 3 5 6 3" xfId="15907" xr:uid="{00000000-0005-0000-0000-000055000000}"/>
    <cellStyle name="Input cel new 3 3 3 5 7" xfId="6515" xr:uid="{00000000-0005-0000-0000-000055000000}"/>
    <cellStyle name="Input cel new 3 3 3 5 7 2" xfId="15223" xr:uid="{00000000-0005-0000-0000-000055000000}"/>
    <cellStyle name="Input cel new 3 3 3 5 7 2 2" xfId="17060" xr:uid="{00000000-0005-0000-0000-000055000000}"/>
    <cellStyle name="Input cel new 3 3 3 5 7 3" xfId="12388" xr:uid="{00000000-0005-0000-0000-000055000000}"/>
    <cellStyle name="Input cel new 3 3 3 5 8" xfId="5259" xr:uid="{00000000-0005-0000-0000-000055000000}"/>
    <cellStyle name="Input cel new 3 3 3 5 8 2" xfId="11046" xr:uid="{00000000-0005-0000-0000-000055000000}"/>
    <cellStyle name="Input cel new 3 3 3 5 9" xfId="12207" xr:uid="{00000000-0005-0000-0000-000055000000}"/>
    <cellStyle name="Input cel new 3 3 3 6" xfId="611" xr:uid="{00000000-0005-0000-0000-000055000000}"/>
    <cellStyle name="Input cel new 3 3 3 6 2" xfId="1534" xr:uid="{00000000-0005-0000-0000-000055000000}"/>
    <cellStyle name="Input cel new 3 3 3 6 2 2" xfId="7145" xr:uid="{00000000-0005-0000-0000-000055000000}"/>
    <cellStyle name="Input cel new 3 3 3 6 2 2 2" xfId="17690" xr:uid="{00000000-0005-0000-0000-000055000000}"/>
    <cellStyle name="Input cel new 3 3 3 6 2 3" xfId="13497" xr:uid="{00000000-0005-0000-0000-000055000000}"/>
    <cellStyle name="Input cel new 3 3 3 6 3" xfId="2774" xr:uid="{00000000-0005-0000-0000-000055000000}"/>
    <cellStyle name="Input cel new 3 3 3 6 3 2" xfId="8344" xr:uid="{00000000-0005-0000-0000-000055000000}"/>
    <cellStyle name="Input cel new 3 3 3 6 3 2 2" xfId="18889" xr:uid="{00000000-0005-0000-0000-000055000000}"/>
    <cellStyle name="Input cel new 3 3 3 6 3 3" xfId="15380" xr:uid="{00000000-0005-0000-0000-000055000000}"/>
    <cellStyle name="Input cel new 3 3 3 6 4" xfId="4188" xr:uid="{00000000-0005-0000-0000-000055000000}"/>
    <cellStyle name="Input cel new 3 3 3 6 4 2" xfId="9709" xr:uid="{00000000-0005-0000-0000-000055000000}"/>
    <cellStyle name="Input cel new 3 3 3 6 4 2 2" xfId="20263" xr:uid="{00000000-0005-0000-0000-000055000000}"/>
    <cellStyle name="Input cel new 3 3 3 6 4 3" xfId="12856" xr:uid="{00000000-0005-0000-0000-000055000000}"/>
    <cellStyle name="Input cel new 3 3 3 6 5" xfId="6307" xr:uid="{00000000-0005-0000-0000-000055000000}"/>
    <cellStyle name="Input cel new 3 3 3 6 5 2" xfId="16852" xr:uid="{00000000-0005-0000-0000-000055000000}"/>
    <cellStyle name="Input cel new 3 3 3 6 6" xfId="5593" xr:uid="{00000000-0005-0000-0000-000055000000}"/>
    <cellStyle name="Input cel new 3 3 3 6 6 2" xfId="10548" xr:uid="{00000000-0005-0000-0000-000055000000}"/>
    <cellStyle name="Input cel new 3 3 3 6 7" xfId="11036" xr:uid="{00000000-0005-0000-0000-000055000000}"/>
    <cellStyle name="Input cel new 3 3 3 7" xfId="1236" xr:uid="{00000000-0005-0000-0000-000055000000}"/>
    <cellStyle name="Input cel new 3 3 3 7 2" xfId="2478" xr:uid="{00000000-0005-0000-0000-000055000000}"/>
    <cellStyle name="Input cel new 3 3 3 7 2 2" xfId="8048" xr:uid="{00000000-0005-0000-0000-000055000000}"/>
    <cellStyle name="Input cel new 3 3 3 7 2 2 2" xfId="18593" xr:uid="{00000000-0005-0000-0000-000055000000}"/>
    <cellStyle name="Input cel new 3 3 3 7 2 3" xfId="15971" xr:uid="{00000000-0005-0000-0000-000055000000}"/>
    <cellStyle name="Input cel new 3 3 3 7 3" xfId="3902" xr:uid="{00000000-0005-0000-0000-000055000000}"/>
    <cellStyle name="Input cel new 3 3 3 7 3 2" xfId="9449" xr:uid="{00000000-0005-0000-0000-000055000000}"/>
    <cellStyle name="Input cel new 3 3 3 7 3 2 2" xfId="20002" xr:uid="{00000000-0005-0000-0000-000055000000}"/>
    <cellStyle name="Input cel new 3 3 3 7 3 3" xfId="12376" xr:uid="{00000000-0005-0000-0000-000055000000}"/>
    <cellStyle name="Input cel new 3 3 3 7 4" xfId="6886" xr:uid="{00000000-0005-0000-0000-000055000000}"/>
    <cellStyle name="Input cel new 3 3 3 7 4 2" xfId="17431" xr:uid="{00000000-0005-0000-0000-000055000000}"/>
    <cellStyle name="Input cel new 3 3 3 7 5" xfId="5333" xr:uid="{00000000-0005-0000-0000-000055000000}"/>
    <cellStyle name="Input cel new 3 3 3 7 5 2" xfId="11352" xr:uid="{00000000-0005-0000-0000-000055000000}"/>
    <cellStyle name="Input cel new 3 3 3 7 6" xfId="10441" xr:uid="{00000000-0005-0000-0000-000055000000}"/>
    <cellStyle name="Input cel new 3 3 3 8" xfId="1179" xr:uid="{00000000-0005-0000-0000-000055000000}"/>
    <cellStyle name="Input cel new 3 3 3 8 2" xfId="2422" xr:uid="{00000000-0005-0000-0000-000055000000}"/>
    <cellStyle name="Input cel new 3 3 3 8 2 2" xfId="7992" xr:uid="{00000000-0005-0000-0000-000055000000}"/>
    <cellStyle name="Input cel new 3 3 3 8 2 2 2" xfId="18537" xr:uid="{00000000-0005-0000-0000-000055000000}"/>
    <cellStyle name="Input cel new 3 3 3 8 2 3" xfId="13693" xr:uid="{00000000-0005-0000-0000-000055000000}"/>
    <cellStyle name="Input cel new 3 3 3 8 3" xfId="3847" xr:uid="{00000000-0005-0000-0000-000055000000}"/>
    <cellStyle name="Input cel new 3 3 3 8 3 2" xfId="9398" xr:uid="{00000000-0005-0000-0000-000055000000}"/>
    <cellStyle name="Input cel new 3 3 3 8 3 2 2" xfId="19951" xr:uid="{00000000-0005-0000-0000-000055000000}"/>
    <cellStyle name="Input cel new 3 3 3 8 3 3" xfId="11696" xr:uid="{00000000-0005-0000-0000-000055000000}"/>
    <cellStyle name="Input cel new 3 3 3 8 4" xfId="6835" xr:uid="{00000000-0005-0000-0000-000055000000}"/>
    <cellStyle name="Input cel new 3 3 3 8 4 2" xfId="17380" xr:uid="{00000000-0005-0000-0000-000055000000}"/>
    <cellStyle name="Input cel new 3 3 3 8 5" xfId="5282" xr:uid="{00000000-0005-0000-0000-000055000000}"/>
    <cellStyle name="Input cel new 3 3 3 8 5 2" xfId="14744" xr:uid="{00000000-0005-0000-0000-000055000000}"/>
    <cellStyle name="Input cel new 3 3 3 8 6" xfId="10309" xr:uid="{00000000-0005-0000-0000-000055000000}"/>
    <cellStyle name="Input cel new 3 3 3 9" xfId="909" xr:uid="{00000000-0005-0000-0000-000055000000}"/>
    <cellStyle name="Input cel new 3 3 3 9 2" xfId="3407" xr:uid="{00000000-0005-0000-0000-000055000000}"/>
    <cellStyle name="Input cel new 3 3 3 9 2 2" xfId="8974" xr:uid="{00000000-0005-0000-0000-000055000000}"/>
    <cellStyle name="Input cel new 3 3 3 9 2 2 2" xfId="19519" xr:uid="{00000000-0005-0000-0000-000055000000}"/>
    <cellStyle name="Input cel new 3 3 3 9 2 3" xfId="12807" xr:uid="{00000000-0005-0000-0000-000055000000}"/>
    <cellStyle name="Input cel new 3 3 3 9 3" xfId="6569" xr:uid="{00000000-0005-0000-0000-000055000000}"/>
    <cellStyle name="Input cel new 3 3 3 9 3 2" xfId="17114" xr:uid="{00000000-0005-0000-0000-000055000000}"/>
    <cellStyle name="Input cel new 3 3 3 9 4" xfId="4839" xr:uid="{00000000-0005-0000-0000-000055000000}"/>
    <cellStyle name="Input cel new 3 3 3 9 4 2" xfId="14242" xr:uid="{00000000-0005-0000-0000-000055000000}"/>
    <cellStyle name="Input cel new 3 3 3 9 5" xfId="14964" xr:uid="{00000000-0005-0000-0000-000055000000}"/>
    <cellStyle name="Input cel new 3 3 4" xfId="284" xr:uid="{00000000-0005-0000-0000-000055000000}"/>
    <cellStyle name="Input cel new 3 3 4 2" xfId="1515" xr:uid="{00000000-0005-0000-0000-000055000000}"/>
    <cellStyle name="Input cel new 3 3 4 2 2" xfId="2755" xr:uid="{00000000-0005-0000-0000-000055000000}"/>
    <cellStyle name="Input cel new 3 3 4 2 2 2" xfId="4169" xr:uid="{00000000-0005-0000-0000-000055000000}"/>
    <cellStyle name="Input cel new 3 3 4 2 2 2 2" xfId="9691" xr:uid="{00000000-0005-0000-0000-000055000000}"/>
    <cellStyle name="Input cel new 3 3 4 2 2 2 2 2" xfId="20245" xr:uid="{00000000-0005-0000-0000-000055000000}"/>
    <cellStyle name="Input cel new 3 3 4 2 2 2 3" xfId="15354" xr:uid="{00000000-0005-0000-0000-000055000000}"/>
    <cellStyle name="Input cel new 3 3 4 2 2 3" xfId="8325" xr:uid="{00000000-0005-0000-0000-000055000000}"/>
    <cellStyle name="Input cel new 3 3 4 2 2 3 2" xfId="18870" xr:uid="{00000000-0005-0000-0000-000055000000}"/>
    <cellStyle name="Input cel new 3 3 4 2 2 4" xfId="5575" xr:uid="{00000000-0005-0000-0000-000055000000}"/>
    <cellStyle name="Input cel new 3 3 4 2 2 4 2" xfId="11393" xr:uid="{00000000-0005-0000-0000-000055000000}"/>
    <cellStyle name="Input cel new 3 3 4 2 2 5" xfId="10744" xr:uid="{00000000-0005-0000-0000-000055000000}"/>
    <cellStyle name="Input cel new 3 3 4 2 3" xfId="3489" xr:uid="{00000000-0005-0000-0000-000055000000}"/>
    <cellStyle name="Input cel new 3 3 4 2 3 2" xfId="9053" xr:uid="{00000000-0005-0000-0000-000055000000}"/>
    <cellStyle name="Input cel new 3 3 4 2 3 2 2" xfId="19599" xr:uid="{00000000-0005-0000-0000-000055000000}"/>
    <cellStyle name="Input cel new 3 3 4 2 3 3" xfId="11333" xr:uid="{00000000-0005-0000-0000-000055000000}"/>
    <cellStyle name="Input cel new 3 3 4 2 4" xfId="4936" xr:uid="{00000000-0005-0000-0000-000055000000}"/>
    <cellStyle name="Input cel new 3 3 4 2 4 2" xfId="13237" xr:uid="{00000000-0005-0000-0000-000055000000}"/>
    <cellStyle name="Input cel new 3 3 4 2 5" xfId="15758" xr:uid="{00000000-0005-0000-0000-000055000000}"/>
    <cellStyle name="Input cel new 3 3 4 3" xfId="1195" xr:uid="{00000000-0005-0000-0000-000055000000}"/>
    <cellStyle name="Input cel new 3 3 4 3 2" xfId="2438" xr:uid="{00000000-0005-0000-0000-000055000000}"/>
    <cellStyle name="Input cel new 3 3 4 3 2 2" xfId="8008" xr:uid="{00000000-0005-0000-0000-000055000000}"/>
    <cellStyle name="Input cel new 3 3 4 3 2 2 2" xfId="18553" xr:uid="{00000000-0005-0000-0000-000055000000}"/>
    <cellStyle name="Input cel new 3 3 4 3 2 3" xfId="11783" xr:uid="{00000000-0005-0000-0000-000055000000}"/>
    <cellStyle name="Input cel new 3 3 4 3 3" xfId="3863" xr:uid="{00000000-0005-0000-0000-000055000000}"/>
    <cellStyle name="Input cel new 3 3 4 3 3 2" xfId="9413" xr:uid="{00000000-0005-0000-0000-000055000000}"/>
    <cellStyle name="Input cel new 3 3 4 3 3 2 2" xfId="19966" xr:uid="{00000000-0005-0000-0000-000055000000}"/>
    <cellStyle name="Input cel new 3 3 4 3 3 3" xfId="13660" xr:uid="{00000000-0005-0000-0000-000055000000}"/>
    <cellStyle name="Input cel new 3 3 4 3 4" xfId="6850" xr:uid="{00000000-0005-0000-0000-000055000000}"/>
    <cellStyle name="Input cel new 3 3 4 3 4 2" xfId="17395" xr:uid="{00000000-0005-0000-0000-000055000000}"/>
    <cellStyle name="Input cel new 3 3 4 3 5" xfId="5297" xr:uid="{00000000-0005-0000-0000-000055000000}"/>
    <cellStyle name="Input cel new 3 3 4 3 5 2" xfId="12189" xr:uid="{00000000-0005-0000-0000-000055000000}"/>
    <cellStyle name="Input cel new 3 3 4 3 6" xfId="10293" xr:uid="{00000000-0005-0000-0000-000055000000}"/>
    <cellStyle name="Input cel new 3 3 4 4" xfId="883" xr:uid="{00000000-0005-0000-0000-000055000000}"/>
    <cellStyle name="Input cel new 3 3 4 4 2" xfId="3581" xr:uid="{00000000-0005-0000-0000-000055000000}"/>
    <cellStyle name="Input cel new 3 3 4 4 2 2" xfId="9142" xr:uid="{00000000-0005-0000-0000-000055000000}"/>
    <cellStyle name="Input cel new 3 3 4 4 2 2 2" xfId="19689" xr:uid="{00000000-0005-0000-0000-000055000000}"/>
    <cellStyle name="Input cel new 3 3 4 4 2 3" xfId="12314" xr:uid="{00000000-0005-0000-0000-000055000000}"/>
    <cellStyle name="Input cel new 3 3 4 4 3" xfId="6543" xr:uid="{00000000-0005-0000-0000-000055000000}"/>
    <cellStyle name="Input cel new 3 3 4 4 3 2" xfId="17088" xr:uid="{00000000-0005-0000-0000-000055000000}"/>
    <cellStyle name="Input cel new 3 3 4 4 4" xfId="5026" xr:uid="{00000000-0005-0000-0000-000055000000}"/>
    <cellStyle name="Input cel new 3 3 4 4 4 2" xfId="10756" xr:uid="{00000000-0005-0000-0000-000055000000}"/>
    <cellStyle name="Input cel new 3 3 4 4 5" xfId="13513" xr:uid="{00000000-0005-0000-0000-000055000000}"/>
    <cellStyle name="Input cel new 3 3 4 5" xfId="2127" xr:uid="{00000000-0005-0000-0000-000055000000}"/>
    <cellStyle name="Input cel new 3 3 4 5 2" xfId="7697" xr:uid="{00000000-0005-0000-0000-000055000000}"/>
    <cellStyle name="Input cel new 3 3 4 5 2 2" xfId="18242" xr:uid="{00000000-0005-0000-0000-000055000000}"/>
    <cellStyle name="Input cel new 3 3 4 5 3" xfId="12082" xr:uid="{00000000-0005-0000-0000-000055000000}"/>
    <cellStyle name="Input cel new 3 3 4 6" xfId="588" xr:uid="{00000000-0005-0000-0000-000055000000}"/>
    <cellStyle name="Input cel new 3 3 4 6 2" xfId="6285" xr:uid="{00000000-0005-0000-0000-000055000000}"/>
    <cellStyle name="Input cel new 3 3 4 6 2 2" xfId="16830" xr:uid="{00000000-0005-0000-0000-000055000000}"/>
    <cellStyle name="Input cel new 3 3 4 6 3" xfId="15655" xr:uid="{00000000-0005-0000-0000-000055000000}"/>
    <cellStyle name="Input cel new 3 3 4 7" xfId="4845" xr:uid="{00000000-0005-0000-0000-000055000000}"/>
    <cellStyle name="Input cel new 3 3 4 7 2" xfId="15752" xr:uid="{00000000-0005-0000-0000-000055000000}"/>
    <cellStyle name="Input cel new 3 3 4 8" xfId="14849" xr:uid="{00000000-0005-0000-0000-000055000000}"/>
    <cellStyle name="Input cel new 3 3 4 8 2" xfId="11641" xr:uid="{00000000-0005-0000-0000-000055000000}"/>
    <cellStyle name="Input cel new 3 3 4 9" xfId="16069" xr:uid="{00000000-0005-0000-0000-000055000000}"/>
    <cellStyle name="Input cel new 3 3 5" xfId="744" xr:uid="{00000000-0005-0000-0000-000055000000}"/>
    <cellStyle name="Input cel new 3 3 5 10" xfId="12931" xr:uid="{00000000-0005-0000-0000-000055000000}"/>
    <cellStyle name="Input cel new 3 3 5 2" xfId="1652" xr:uid="{00000000-0005-0000-0000-000055000000}"/>
    <cellStyle name="Input cel new 3 3 5 2 2" xfId="1970" xr:uid="{00000000-0005-0000-0000-000055000000}"/>
    <cellStyle name="Input cel new 3 3 5 2 2 2" xfId="3209" xr:uid="{00000000-0005-0000-0000-000055000000}"/>
    <cellStyle name="Input cel new 3 3 5 2 2 2 2" xfId="8779" xr:uid="{00000000-0005-0000-0000-000055000000}"/>
    <cellStyle name="Input cel new 3 3 5 2 2 2 2 2" xfId="19324" xr:uid="{00000000-0005-0000-0000-000055000000}"/>
    <cellStyle name="Input cel new 3 3 5 2 2 2 3" xfId="12712" xr:uid="{00000000-0005-0000-0000-000055000000}"/>
    <cellStyle name="Input cel new 3 3 5 2 2 3" xfId="4621" xr:uid="{00000000-0005-0000-0000-000055000000}"/>
    <cellStyle name="Input cel new 3 3 5 2 2 3 2" xfId="10118" xr:uid="{00000000-0005-0000-0000-000055000000}"/>
    <cellStyle name="Input cel new 3 3 5 2 2 3 2 2" xfId="20673" xr:uid="{00000000-0005-0000-0000-000055000000}"/>
    <cellStyle name="Input cel new 3 3 5 2 2 3 3" xfId="13235" xr:uid="{00000000-0005-0000-0000-000055000000}"/>
    <cellStyle name="Input cel new 3 3 5 2 2 4" xfId="7545" xr:uid="{00000000-0005-0000-0000-000055000000}"/>
    <cellStyle name="Input cel new 3 3 5 2 2 4 2" xfId="18090" xr:uid="{00000000-0005-0000-0000-000055000000}"/>
    <cellStyle name="Input cel new 3 3 5 2 2 5" xfId="6002" xr:uid="{00000000-0005-0000-0000-000055000000}"/>
    <cellStyle name="Input cel new 3 3 5 2 2 5 2" xfId="16524" xr:uid="{00000000-0005-0000-0000-000055000000}"/>
    <cellStyle name="Input cel new 3 3 5 2 2 6" xfId="11966" xr:uid="{00000000-0005-0000-0000-000055000000}"/>
    <cellStyle name="Input cel new 3 3 5 2 3" xfId="2892" xr:uid="{00000000-0005-0000-0000-000055000000}"/>
    <cellStyle name="Input cel new 3 3 5 2 3 2" xfId="8462" xr:uid="{00000000-0005-0000-0000-000055000000}"/>
    <cellStyle name="Input cel new 3 3 5 2 3 2 2" xfId="19007" xr:uid="{00000000-0005-0000-0000-000055000000}"/>
    <cellStyle name="Input cel new 3 3 5 2 3 3" xfId="14720" xr:uid="{00000000-0005-0000-0000-000055000000}"/>
    <cellStyle name="Input cel new 3 3 5 2 4" xfId="4305" xr:uid="{00000000-0005-0000-0000-000055000000}"/>
    <cellStyle name="Input cel new 3 3 5 2 4 2" xfId="9821" xr:uid="{00000000-0005-0000-0000-000055000000}"/>
    <cellStyle name="Input cel new 3 3 5 2 4 2 2" xfId="20377" xr:uid="{00000000-0005-0000-0000-000055000000}"/>
    <cellStyle name="Input cel new 3 3 5 2 4 3" xfId="12701" xr:uid="{00000000-0005-0000-0000-000055000000}"/>
    <cellStyle name="Input cel new 3 3 5 2 5" xfId="7260" xr:uid="{00000000-0005-0000-0000-000055000000}"/>
    <cellStyle name="Input cel new 3 3 5 2 5 2" xfId="17805" xr:uid="{00000000-0005-0000-0000-000055000000}"/>
    <cellStyle name="Input cel new 3 3 5 2 6" xfId="5705" xr:uid="{00000000-0005-0000-0000-000055000000}"/>
    <cellStyle name="Input cel new 3 3 5 2 6 2" xfId="16228" xr:uid="{00000000-0005-0000-0000-000055000000}"/>
    <cellStyle name="Input cel new 3 3 5 2 7" xfId="14443" xr:uid="{00000000-0005-0000-0000-000055000000}"/>
    <cellStyle name="Input cel new 3 3 5 3" xfId="1214" xr:uid="{00000000-0005-0000-0000-000055000000}"/>
    <cellStyle name="Input cel new 3 3 5 3 2" xfId="2456" xr:uid="{00000000-0005-0000-0000-000055000000}"/>
    <cellStyle name="Input cel new 3 3 5 3 2 2" xfId="8026" xr:uid="{00000000-0005-0000-0000-000055000000}"/>
    <cellStyle name="Input cel new 3 3 5 3 2 2 2" xfId="18571" xr:uid="{00000000-0005-0000-0000-000055000000}"/>
    <cellStyle name="Input cel new 3 3 5 3 2 3" xfId="10855" xr:uid="{00000000-0005-0000-0000-000055000000}"/>
    <cellStyle name="Input cel new 3 3 5 3 3" xfId="3880" xr:uid="{00000000-0005-0000-0000-000055000000}"/>
    <cellStyle name="Input cel new 3 3 5 3 3 2" xfId="9429" xr:uid="{00000000-0005-0000-0000-000055000000}"/>
    <cellStyle name="Input cel new 3 3 5 3 3 2 2" xfId="19982" xr:uid="{00000000-0005-0000-0000-000055000000}"/>
    <cellStyle name="Input cel new 3 3 5 3 3 3" xfId="12737" xr:uid="{00000000-0005-0000-0000-000055000000}"/>
    <cellStyle name="Input cel new 3 3 5 3 4" xfId="6867" xr:uid="{00000000-0005-0000-0000-000055000000}"/>
    <cellStyle name="Input cel new 3 3 5 3 4 2" xfId="17412" xr:uid="{00000000-0005-0000-0000-000055000000}"/>
    <cellStyle name="Input cel new 3 3 5 3 5" xfId="5313" xr:uid="{00000000-0005-0000-0000-000055000000}"/>
    <cellStyle name="Input cel new 3 3 5 3 5 2" xfId="14128" xr:uid="{00000000-0005-0000-0000-000055000000}"/>
    <cellStyle name="Input cel new 3 3 5 3 6" xfId="16202" xr:uid="{00000000-0005-0000-0000-000055000000}"/>
    <cellStyle name="Input cel new 3 3 5 4" xfId="1290" xr:uid="{00000000-0005-0000-0000-000055000000}"/>
    <cellStyle name="Input cel new 3 3 5 4 2" xfId="2531" xr:uid="{00000000-0005-0000-0000-000055000000}"/>
    <cellStyle name="Input cel new 3 3 5 4 2 2" xfId="8101" xr:uid="{00000000-0005-0000-0000-000055000000}"/>
    <cellStyle name="Input cel new 3 3 5 4 2 2 2" xfId="18646" xr:uid="{00000000-0005-0000-0000-000055000000}"/>
    <cellStyle name="Input cel new 3 3 5 4 2 3" xfId="15772" xr:uid="{00000000-0005-0000-0000-000055000000}"/>
    <cellStyle name="Input cel new 3 3 5 4 3" xfId="3952" xr:uid="{00000000-0005-0000-0000-000055000000}"/>
    <cellStyle name="Input cel new 3 3 5 4 3 2" xfId="9493" xr:uid="{00000000-0005-0000-0000-000055000000}"/>
    <cellStyle name="Input cel new 3 3 5 4 3 2 2" xfId="20046" xr:uid="{00000000-0005-0000-0000-000055000000}"/>
    <cellStyle name="Input cel new 3 3 5 4 3 3" xfId="15435" xr:uid="{00000000-0005-0000-0000-000055000000}"/>
    <cellStyle name="Input cel new 3 3 5 4 4" xfId="6933" xr:uid="{00000000-0005-0000-0000-000055000000}"/>
    <cellStyle name="Input cel new 3 3 5 4 4 2" xfId="17478" xr:uid="{00000000-0005-0000-0000-000055000000}"/>
    <cellStyle name="Input cel new 3 3 5 4 5" xfId="5377" xr:uid="{00000000-0005-0000-0000-000055000000}"/>
    <cellStyle name="Input cel new 3 3 5 4 5 2" xfId="15934" xr:uid="{00000000-0005-0000-0000-000055000000}"/>
    <cellStyle name="Input cel new 3 3 5 4 6" xfId="13131" xr:uid="{00000000-0005-0000-0000-000055000000}"/>
    <cellStyle name="Input cel new 3 3 5 5" xfId="1044" xr:uid="{00000000-0005-0000-0000-000055000000}"/>
    <cellStyle name="Input cel new 3 3 5 5 2" xfId="3712" xr:uid="{00000000-0005-0000-0000-000055000000}"/>
    <cellStyle name="Input cel new 3 3 5 5 2 2" xfId="9269" xr:uid="{00000000-0005-0000-0000-000055000000}"/>
    <cellStyle name="Input cel new 3 3 5 5 2 2 2" xfId="19818" xr:uid="{00000000-0005-0000-0000-000055000000}"/>
    <cellStyle name="Input cel new 3 3 5 5 2 3" xfId="11291" xr:uid="{00000000-0005-0000-0000-000055000000}"/>
    <cellStyle name="Input cel new 3 3 5 5 3" xfId="6702" xr:uid="{00000000-0005-0000-0000-000055000000}"/>
    <cellStyle name="Input cel new 3 3 5 5 3 2" xfId="17247" xr:uid="{00000000-0005-0000-0000-000055000000}"/>
    <cellStyle name="Input cel new 3 3 5 5 4" xfId="5153" xr:uid="{00000000-0005-0000-0000-000055000000}"/>
    <cellStyle name="Input cel new 3 3 5 5 4 2" xfId="12369" xr:uid="{00000000-0005-0000-0000-000055000000}"/>
    <cellStyle name="Input cel new 3 3 5 5 5" xfId="14119" xr:uid="{00000000-0005-0000-0000-000055000000}"/>
    <cellStyle name="Input cel new 3 3 5 6" xfId="2287" xr:uid="{00000000-0005-0000-0000-000055000000}"/>
    <cellStyle name="Input cel new 3 3 5 6 2" xfId="7857" xr:uid="{00000000-0005-0000-0000-000055000000}"/>
    <cellStyle name="Input cel new 3 3 5 6 2 2" xfId="18402" xr:uid="{00000000-0005-0000-0000-000055000000}"/>
    <cellStyle name="Input cel new 3 3 5 6 3" xfId="16125" xr:uid="{00000000-0005-0000-0000-000055000000}"/>
    <cellStyle name="Input cel new 3 3 5 7" xfId="3484" xr:uid="{00000000-0005-0000-0000-000055000000}"/>
    <cellStyle name="Input cel new 3 3 5 7 2" xfId="9048" xr:uid="{00000000-0005-0000-0000-000055000000}"/>
    <cellStyle name="Input cel new 3 3 5 7 2 2" xfId="19594" xr:uid="{00000000-0005-0000-0000-000055000000}"/>
    <cellStyle name="Input cel new 3 3 5 7 3" xfId="12398" xr:uid="{00000000-0005-0000-0000-000055000000}"/>
    <cellStyle name="Input cel new 3 3 5 8" xfId="4931" xr:uid="{00000000-0005-0000-0000-000055000000}"/>
    <cellStyle name="Input cel new 3 3 5 8 2" xfId="12221" xr:uid="{00000000-0005-0000-0000-000055000000}"/>
    <cellStyle name="Input cel new 3 3 5 9" xfId="14887" xr:uid="{00000000-0005-0000-0000-000055000000}"/>
    <cellStyle name="Input cel new 3 3 5 9 2" xfId="11222" xr:uid="{00000000-0005-0000-0000-000055000000}"/>
    <cellStyle name="Input cel new 3 3 6" xfId="807" xr:uid="{00000000-0005-0000-0000-000055000000}"/>
    <cellStyle name="Input cel new 3 3 6 2" xfId="2033" xr:uid="{00000000-0005-0000-0000-000055000000}"/>
    <cellStyle name="Input cel new 3 3 6 2 2" xfId="3272" xr:uid="{00000000-0005-0000-0000-000055000000}"/>
    <cellStyle name="Input cel new 3 3 6 2 2 2" xfId="8842" xr:uid="{00000000-0005-0000-0000-000055000000}"/>
    <cellStyle name="Input cel new 3 3 6 2 2 2 2" xfId="19387" xr:uid="{00000000-0005-0000-0000-000055000000}"/>
    <cellStyle name="Input cel new 3 3 6 2 2 3" xfId="10635" xr:uid="{00000000-0005-0000-0000-000055000000}"/>
    <cellStyle name="Input cel new 3 3 6 2 3" xfId="4684" xr:uid="{00000000-0005-0000-0000-000055000000}"/>
    <cellStyle name="Input cel new 3 3 6 2 3 2" xfId="10177" xr:uid="{00000000-0005-0000-0000-000055000000}"/>
    <cellStyle name="Input cel new 3 3 6 2 3 2 2" xfId="20732" xr:uid="{00000000-0005-0000-0000-000055000000}"/>
    <cellStyle name="Input cel new 3 3 6 2 3 3" xfId="11068" xr:uid="{00000000-0005-0000-0000-000055000000}"/>
    <cellStyle name="Input cel new 3 3 6 2 4" xfId="7604" xr:uid="{00000000-0005-0000-0000-000055000000}"/>
    <cellStyle name="Input cel new 3 3 6 2 4 2" xfId="18149" xr:uid="{00000000-0005-0000-0000-000055000000}"/>
    <cellStyle name="Input cel new 3 3 6 2 5" xfId="6061" xr:uid="{00000000-0005-0000-0000-000055000000}"/>
    <cellStyle name="Input cel new 3 3 6 2 5 2" xfId="16583" xr:uid="{00000000-0005-0000-0000-000055000000}"/>
    <cellStyle name="Input cel new 3 3 6 2 6" xfId="14261" xr:uid="{00000000-0005-0000-0000-000055000000}"/>
    <cellStyle name="Input cel new 3 3 6 3" xfId="1327" xr:uid="{00000000-0005-0000-0000-000055000000}"/>
    <cellStyle name="Input cel new 3 3 6 3 2" xfId="2568" xr:uid="{00000000-0005-0000-0000-000055000000}"/>
    <cellStyle name="Input cel new 3 3 6 3 2 2" xfId="8138" xr:uid="{00000000-0005-0000-0000-000055000000}"/>
    <cellStyle name="Input cel new 3 3 6 3 2 2 2" xfId="18683" xr:uid="{00000000-0005-0000-0000-000055000000}"/>
    <cellStyle name="Input cel new 3 3 6 3 2 3" xfId="12292" xr:uid="{00000000-0005-0000-0000-000055000000}"/>
    <cellStyle name="Input cel new 3 3 6 3 3" xfId="3988" xr:uid="{00000000-0005-0000-0000-000055000000}"/>
    <cellStyle name="Input cel new 3 3 6 3 3 2" xfId="9526" xr:uid="{00000000-0005-0000-0000-000055000000}"/>
    <cellStyle name="Input cel new 3 3 6 3 3 2 2" xfId="20079" xr:uid="{00000000-0005-0000-0000-000055000000}"/>
    <cellStyle name="Input cel new 3 3 6 3 3 3" xfId="11136" xr:uid="{00000000-0005-0000-0000-000055000000}"/>
    <cellStyle name="Input cel new 3 3 6 3 4" xfId="6968" xr:uid="{00000000-0005-0000-0000-000055000000}"/>
    <cellStyle name="Input cel new 3 3 6 3 4 2" xfId="17513" xr:uid="{00000000-0005-0000-0000-000055000000}"/>
    <cellStyle name="Input cel new 3 3 6 3 5" xfId="5410" xr:uid="{00000000-0005-0000-0000-000055000000}"/>
    <cellStyle name="Input cel new 3 3 6 3 5 2" xfId="10942" xr:uid="{00000000-0005-0000-0000-000055000000}"/>
    <cellStyle name="Input cel new 3 3 6 3 6" xfId="11437" xr:uid="{00000000-0005-0000-0000-000055000000}"/>
    <cellStyle name="Input cel new 3 3 6 4" xfId="1107" xr:uid="{00000000-0005-0000-0000-000055000000}"/>
    <cellStyle name="Input cel new 3 3 6 4 2" xfId="6764" xr:uid="{00000000-0005-0000-0000-000055000000}"/>
    <cellStyle name="Input cel new 3 3 6 4 2 2" xfId="17309" xr:uid="{00000000-0005-0000-0000-000055000000}"/>
    <cellStyle name="Input cel new 3 3 6 4 3" xfId="11767" xr:uid="{00000000-0005-0000-0000-000055000000}"/>
    <cellStyle name="Input cel new 3 3 6 5" xfId="2350" xr:uid="{00000000-0005-0000-0000-000055000000}"/>
    <cellStyle name="Input cel new 3 3 6 5 2" xfId="7920" xr:uid="{00000000-0005-0000-0000-000055000000}"/>
    <cellStyle name="Input cel new 3 3 6 5 2 2" xfId="18465" xr:uid="{00000000-0005-0000-0000-000055000000}"/>
    <cellStyle name="Input cel new 3 3 6 5 3" xfId="13304" xr:uid="{00000000-0005-0000-0000-000055000000}"/>
    <cellStyle name="Input cel new 3 3 6 6" xfId="3775" xr:uid="{00000000-0005-0000-0000-000055000000}"/>
    <cellStyle name="Input cel new 3 3 6 6 2" xfId="9328" xr:uid="{00000000-0005-0000-0000-000055000000}"/>
    <cellStyle name="Input cel new 3 3 6 6 2 2" xfId="19880" xr:uid="{00000000-0005-0000-0000-000055000000}"/>
    <cellStyle name="Input cel new 3 3 6 6 3" xfId="15426" xr:uid="{00000000-0005-0000-0000-000055000000}"/>
    <cellStyle name="Input cel new 3 3 6 7" xfId="6468" xr:uid="{00000000-0005-0000-0000-000055000000}"/>
    <cellStyle name="Input cel new 3 3 6 7 2" xfId="15176" xr:uid="{00000000-0005-0000-0000-000055000000}"/>
    <cellStyle name="Input cel new 3 3 6 7 2 2" xfId="17013" xr:uid="{00000000-0005-0000-0000-000055000000}"/>
    <cellStyle name="Input cel new 3 3 6 7 3" xfId="15342" xr:uid="{00000000-0005-0000-0000-000055000000}"/>
    <cellStyle name="Input cel new 3 3 6 8" xfId="5212" xr:uid="{00000000-0005-0000-0000-000055000000}"/>
    <cellStyle name="Input cel new 3 3 6 8 2" xfId="15500" xr:uid="{00000000-0005-0000-0000-000055000000}"/>
    <cellStyle name="Input cel new 3 3 6 9" xfId="10958" xr:uid="{00000000-0005-0000-0000-000055000000}"/>
    <cellStyle name="Input cel new 3 3 7" xfId="558" xr:uid="{00000000-0005-0000-0000-000055000000}"/>
    <cellStyle name="Input cel new 3 3 7 2" xfId="1240" xr:uid="{00000000-0005-0000-0000-000055000000}"/>
    <cellStyle name="Input cel new 3 3 7 2 2" xfId="2482" xr:uid="{00000000-0005-0000-0000-000055000000}"/>
    <cellStyle name="Input cel new 3 3 7 2 2 2" xfId="8052" xr:uid="{00000000-0005-0000-0000-000055000000}"/>
    <cellStyle name="Input cel new 3 3 7 2 2 2 2" xfId="18597" xr:uid="{00000000-0005-0000-0000-000055000000}"/>
    <cellStyle name="Input cel new 3 3 7 2 2 3" xfId="15691" xr:uid="{00000000-0005-0000-0000-000055000000}"/>
    <cellStyle name="Input cel new 3 3 7 2 3" xfId="3906" xr:uid="{00000000-0005-0000-0000-000055000000}"/>
    <cellStyle name="Input cel new 3 3 7 2 3 2" xfId="9453" xr:uid="{00000000-0005-0000-0000-000055000000}"/>
    <cellStyle name="Input cel new 3 3 7 2 3 2 2" xfId="20006" xr:uid="{00000000-0005-0000-0000-000055000000}"/>
    <cellStyle name="Input cel new 3 3 7 2 3 3" xfId="12618" xr:uid="{00000000-0005-0000-0000-000055000000}"/>
    <cellStyle name="Input cel new 3 3 7 2 4" xfId="6890" xr:uid="{00000000-0005-0000-0000-000055000000}"/>
    <cellStyle name="Input cel new 3 3 7 2 4 2" xfId="17435" xr:uid="{00000000-0005-0000-0000-000055000000}"/>
    <cellStyle name="Input cel new 3 3 7 2 5" xfId="5337" xr:uid="{00000000-0005-0000-0000-000055000000}"/>
    <cellStyle name="Input cel new 3 3 7 2 5 2" xfId="11833" xr:uid="{00000000-0005-0000-0000-000055000000}"/>
    <cellStyle name="Input cel new 3 3 7 2 6" xfId="10273" xr:uid="{00000000-0005-0000-0000-000055000000}"/>
    <cellStyle name="Input cel new 3 3 7 3" xfId="1494" xr:uid="{00000000-0005-0000-0000-000055000000}"/>
    <cellStyle name="Input cel new 3 3 7 3 2" xfId="7118" xr:uid="{00000000-0005-0000-0000-000055000000}"/>
    <cellStyle name="Input cel new 3 3 7 3 2 2" xfId="17663" xr:uid="{00000000-0005-0000-0000-000055000000}"/>
    <cellStyle name="Input cel new 3 3 7 3 3" xfId="16178" xr:uid="{00000000-0005-0000-0000-000055000000}"/>
    <cellStyle name="Input cel new 3 3 7 4" xfId="2734" xr:uid="{00000000-0005-0000-0000-000055000000}"/>
    <cellStyle name="Input cel new 3 3 7 4 2" xfId="8304" xr:uid="{00000000-0005-0000-0000-000055000000}"/>
    <cellStyle name="Input cel new 3 3 7 4 2 2" xfId="18849" xr:uid="{00000000-0005-0000-0000-000055000000}"/>
    <cellStyle name="Input cel new 3 3 7 4 3" xfId="11180" xr:uid="{00000000-0005-0000-0000-000055000000}"/>
    <cellStyle name="Input cel new 3 3 7 5" xfId="4150" xr:uid="{00000000-0005-0000-0000-000055000000}"/>
    <cellStyle name="Input cel new 3 3 7 5 2" xfId="9676" xr:uid="{00000000-0005-0000-0000-000055000000}"/>
    <cellStyle name="Input cel new 3 3 7 5 2 2" xfId="20230" xr:uid="{00000000-0005-0000-0000-000055000000}"/>
    <cellStyle name="Input cel new 3 3 7 5 3" xfId="14522" xr:uid="{00000000-0005-0000-0000-000055000000}"/>
    <cellStyle name="Input cel new 3 3 7 6" xfId="6259" xr:uid="{00000000-0005-0000-0000-000055000000}"/>
    <cellStyle name="Input cel new 3 3 7 6 2" xfId="16804" xr:uid="{00000000-0005-0000-0000-000055000000}"/>
    <cellStyle name="Input cel new 3 3 7 7" xfId="5560" xr:uid="{00000000-0005-0000-0000-000055000000}"/>
    <cellStyle name="Input cel new 3 3 7 7 2" xfId="12848" xr:uid="{00000000-0005-0000-0000-000055000000}"/>
    <cellStyle name="Input cel new 3 3 7 8" xfId="13405" xr:uid="{00000000-0005-0000-0000-000055000000}"/>
    <cellStyle name="Input cel new 3 3 8" xfId="447" xr:uid="{00000000-0005-0000-0000-000055000000}"/>
    <cellStyle name="Input cel new 3 3 8 2" xfId="3589" xr:uid="{00000000-0005-0000-0000-000055000000}"/>
    <cellStyle name="Input cel new 3 3 8 2 2" xfId="9150" xr:uid="{00000000-0005-0000-0000-000055000000}"/>
    <cellStyle name="Input cel new 3 3 8 2 2 2" xfId="19697" xr:uid="{00000000-0005-0000-0000-000055000000}"/>
    <cellStyle name="Input cel new 3 3 8 2 3" xfId="15526" xr:uid="{00000000-0005-0000-0000-000055000000}"/>
    <cellStyle name="Input cel new 3 3 8 3" xfId="6190" xr:uid="{00000000-0005-0000-0000-000055000000}"/>
    <cellStyle name="Input cel new 3 3 8 3 2" xfId="16735" xr:uid="{00000000-0005-0000-0000-000055000000}"/>
    <cellStyle name="Input cel new 3 3 8 4" xfId="5034" xr:uid="{00000000-0005-0000-0000-000055000000}"/>
    <cellStyle name="Input cel new 3 3 8 4 2" xfId="11769" xr:uid="{00000000-0005-0000-0000-000055000000}"/>
    <cellStyle name="Input cel new 3 3 8 5" xfId="12367" xr:uid="{00000000-0005-0000-0000-000055000000}"/>
    <cellStyle name="Input cel new 3 3 9" xfId="514" xr:uid="{00000000-0005-0000-0000-000055000000}"/>
    <cellStyle name="Input cel new 3 3 9 2" xfId="6249" xr:uid="{00000000-0005-0000-0000-000055000000}"/>
    <cellStyle name="Input cel new 3 3 9 2 2" xfId="16796" xr:uid="{00000000-0005-0000-0000-000055000000}"/>
    <cellStyle name="Input cel new 3 3 9 3" xfId="14414" xr:uid="{00000000-0005-0000-0000-000055000000}"/>
    <cellStyle name="Input cel new 3 4" xfId="212" xr:uid="{00000000-0005-0000-0000-000052000000}"/>
    <cellStyle name="Input cel new 3 4 10" xfId="14839" xr:uid="{00000000-0005-0000-0000-000052000000}"/>
    <cellStyle name="Input cel new 3 4 10 2" xfId="12771" xr:uid="{00000000-0005-0000-0000-000052000000}"/>
    <cellStyle name="Input cel new 3 4 2" xfId="357" xr:uid="{00000000-0005-0000-0000-000052000000}"/>
    <cellStyle name="Input cel new 3 4 2 10" xfId="563" xr:uid="{00000000-0005-0000-0000-000052000000}"/>
    <cellStyle name="Input cel new 3 4 2 10 2" xfId="6263" xr:uid="{00000000-0005-0000-0000-000052000000}"/>
    <cellStyle name="Input cel new 3 4 2 10 2 2" xfId="16808" xr:uid="{00000000-0005-0000-0000-000052000000}"/>
    <cellStyle name="Input cel new 3 4 2 10 3" xfId="10934" xr:uid="{00000000-0005-0000-0000-000052000000}"/>
    <cellStyle name="Input cel new 3 4 2 11" xfId="3446" xr:uid="{00000000-0005-0000-0000-000052000000}"/>
    <cellStyle name="Input cel new 3 4 2 11 2" xfId="9010" xr:uid="{00000000-0005-0000-0000-000052000000}"/>
    <cellStyle name="Input cel new 3 4 2 11 2 2" xfId="19556" xr:uid="{00000000-0005-0000-0000-000052000000}"/>
    <cellStyle name="Input cel new 3 4 2 12" xfId="4887" xr:uid="{00000000-0005-0000-0000-000052000000}"/>
    <cellStyle name="Input cel new 3 4 2 12 2" xfId="15404" xr:uid="{00000000-0005-0000-0000-000052000000}"/>
    <cellStyle name="Input cel new 3 4 2 13" xfId="10371" xr:uid="{00000000-0005-0000-0000-000052000000}"/>
    <cellStyle name="Input cel new 3 4 2 2" xfId="705" xr:uid="{00000000-0005-0000-0000-000052000000}"/>
    <cellStyle name="Input cel new 3 4 2 2 10" xfId="10479" xr:uid="{00000000-0005-0000-0000-000052000000}"/>
    <cellStyle name="Input cel new 3 4 2 2 2" xfId="1616" xr:uid="{00000000-0005-0000-0000-000052000000}"/>
    <cellStyle name="Input cel new 3 4 2 2 2 2" xfId="1931" xr:uid="{00000000-0005-0000-0000-000052000000}"/>
    <cellStyle name="Input cel new 3 4 2 2 2 2 2" xfId="3170" xr:uid="{00000000-0005-0000-0000-000052000000}"/>
    <cellStyle name="Input cel new 3 4 2 2 2 2 2 2" xfId="8740" xr:uid="{00000000-0005-0000-0000-000052000000}"/>
    <cellStyle name="Input cel new 3 4 2 2 2 2 2 2 2" xfId="19285" xr:uid="{00000000-0005-0000-0000-000052000000}"/>
    <cellStyle name="Input cel new 3 4 2 2 2 2 2 3" xfId="13791" xr:uid="{00000000-0005-0000-0000-000052000000}"/>
    <cellStyle name="Input cel new 3 4 2 2 2 2 3" xfId="4582" xr:uid="{00000000-0005-0000-0000-000052000000}"/>
    <cellStyle name="Input cel new 3 4 2 2 2 2 3 2" xfId="10081" xr:uid="{00000000-0005-0000-0000-000052000000}"/>
    <cellStyle name="Input cel new 3 4 2 2 2 2 3 2 2" xfId="20636" xr:uid="{00000000-0005-0000-0000-000052000000}"/>
    <cellStyle name="Input cel new 3 4 2 2 2 2 3 3" xfId="13374" xr:uid="{00000000-0005-0000-0000-000052000000}"/>
    <cellStyle name="Input cel new 3 4 2 2 2 2 4" xfId="7508" xr:uid="{00000000-0005-0000-0000-000052000000}"/>
    <cellStyle name="Input cel new 3 4 2 2 2 2 4 2" xfId="18053" xr:uid="{00000000-0005-0000-0000-000052000000}"/>
    <cellStyle name="Input cel new 3 4 2 2 2 2 5" xfId="5965" xr:uid="{00000000-0005-0000-0000-000052000000}"/>
    <cellStyle name="Input cel new 3 4 2 2 2 2 5 2" xfId="16487" xr:uid="{00000000-0005-0000-0000-000052000000}"/>
    <cellStyle name="Input cel new 3 4 2 2 2 2 6" xfId="13638" xr:uid="{00000000-0005-0000-0000-000052000000}"/>
    <cellStyle name="Input cel new 3 4 2 2 2 3" xfId="2856" xr:uid="{00000000-0005-0000-0000-000052000000}"/>
    <cellStyle name="Input cel new 3 4 2 2 2 3 2" xfId="8426" xr:uid="{00000000-0005-0000-0000-000052000000}"/>
    <cellStyle name="Input cel new 3 4 2 2 2 3 2 2" xfId="18971" xr:uid="{00000000-0005-0000-0000-000052000000}"/>
    <cellStyle name="Input cel new 3 4 2 2 2 3 3" xfId="10604" xr:uid="{00000000-0005-0000-0000-000052000000}"/>
    <cellStyle name="Input cel new 3 4 2 2 2 4" xfId="4269" xr:uid="{00000000-0005-0000-0000-000052000000}"/>
    <cellStyle name="Input cel new 3 4 2 2 2 4 2" xfId="9787" xr:uid="{00000000-0005-0000-0000-000052000000}"/>
    <cellStyle name="Input cel new 3 4 2 2 2 4 2 2" xfId="20341" xr:uid="{00000000-0005-0000-0000-000052000000}"/>
    <cellStyle name="Input cel new 3 4 2 2 2 4 3" xfId="15329" xr:uid="{00000000-0005-0000-0000-000052000000}"/>
    <cellStyle name="Input cel new 3 4 2 2 2 5" xfId="7224" xr:uid="{00000000-0005-0000-0000-000052000000}"/>
    <cellStyle name="Input cel new 3 4 2 2 2 5 2" xfId="17769" xr:uid="{00000000-0005-0000-0000-000052000000}"/>
    <cellStyle name="Input cel new 3 4 2 2 2 6" xfId="5671" xr:uid="{00000000-0005-0000-0000-000052000000}"/>
    <cellStyle name="Input cel new 3 4 2 2 2 6 2" xfId="10695" xr:uid="{00000000-0005-0000-0000-000052000000}"/>
    <cellStyle name="Input cel new 3 4 2 2 2 7" xfId="11396" xr:uid="{00000000-0005-0000-0000-000052000000}"/>
    <cellStyle name="Input cel new 3 4 2 2 3" xfId="1606" xr:uid="{00000000-0005-0000-0000-000052000000}"/>
    <cellStyle name="Input cel new 3 4 2 2 3 2" xfId="2846" xr:uid="{00000000-0005-0000-0000-000052000000}"/>
    <cellStyle name="Input cel new 3 4 2 2 3 2 2" xfId="8416" xr:uid="{00000000-0005-0000-0000-000052000000}"/>
    <cellStyle name="Input cel new 3 4 2 2 3 2 2 2" xfId="18961" xr:uid="{00000000-0005-0000-0000-000052000000}"/>
    <cellStyle name="Input cel new 3 4 2 2 3 2 3" xfId="11989" xr:uid="{00000000-0005-0000-0000-000052000000}"/>
    <cellStyle name="Input cel new 3 4 2 2 3 3" xfId="4260" xr:uid="{00000000-0005-0000-0000-000052000000}"/>
    <cellStyle name="Input cel new 3 4 2 2 3 3 2" xfId="9780" xr:uid="{00000000-0005-0000-0000-000052000000}"/>
    <cellStyle name="Input cel new 3 4 2 2 3 3 2 2" xfId="20334" xr:uid="{00000000-0005-0000-0000-000052000000}"/>
    <cellStyle name="Input cel new 3 4 2 2 3 3 3" xfId="13182" xr:uid="{00000000-0005-0000-0000-000052000000}"/>
    <cellStyle name="Input cel new 3 4 2 2 3 4" xfId="7216" xr:uid="{00000000-0005-0000-0000-000052000000}"/>
    <cellStyle name="Input cel new 3 4 2 2 3 4 2" xfId="17761" xr:uid="{00000000-0005-0000-0000-000052000000}"/>
    <cellStyle name="Input cel new 3 4 2 2 3 5" xfId="5664" xr:uid="{00000000-0005-0000-0000-000052000000}"/>
    <cellStyle name="Input cel new 3 4 2 2 3 5 2" xfId="11078" xr:uid="{00000000-0005-0000-0000-000052000000}"/>
    <cellStyle name="Input cel new 3 4 2 2 3 6" xfId="11839" xr:uid="{00000000-0005-0000-0000-000052000000}"/>
    <cellStyle name="Input cel new 3 4 2 2 4" xfId="1389" xr:uid="{00000000-0005-0000-0000-000052000000}"/>
    <cellStyle name="Input cel new 3 4 2 2 4 2" xfId="2630" xr:uid="{00000000-0005-0000-0000-000052000000}"/>
    <cellStyle name="Input cel new 3 4 2 2 4 2 2" xfId="8200" xr:uid="{00000000-0005-0000-0000-000052000000}"/>
    <cellStyle name="Input cel new 3 4 2 2 4 2 2 2" xfId="18745" xr:uid="{00000000-0005-0000-0000-000052000000}"/>
    <cellStyle name="Input cel new 3 4 2 2 4 2 3" xfId="16123" xr:uid="{00000000-0005-0000-0000-000052000000}"/>
    <cellStyle name="Input cel new 3 4 2 2 4 3" xfId="4050" xr:uid="{00000000-0005-0000-0000-000052000000}"/>
    <cellStyle name="Input cel new 3 4 2 2 4 3 2" xfId="9583" xr:uid="{00000000-0005-0000-0000-000052000000}"/>
    <cellStyle name="Input cel new 3 4 2 2 4 3 2 2" xfId="20136" xr:uid="{00000000-0005-0000-0000-000052000000}"/>
    <cellStyle name="Input cel new 3 4 2 2 4 3 3" xfId="10906" xr:uid="{00000000-0005-0000-0000-000052000000}"/>
    <cellStyle name="Input cel new 3 4 2 2 4 4" xfId="7024" xr:uid="{00000000-0005-0000-0000-000052000000}"/>
    <cellStyle name="Input cel new 3 4 2 2 4 4 2" xfId="17569" xr:uid="{00000000-0005-0000-0000-000052000000}"/>
    <cellStyle name="Input cel new 3 4 2 2 4 5" xfId="5467" xr:uid="{00000000-0005-0000-0000-000052000000}"/>
    <cellStyle name="Input cel new 3 4 2 2 4 5 2" xfId="14575" xr:uid="{00000000-0005-0000-0000-000052000000}"/>
    <cellStyle name="Input cel new 3 4 2 2 4 6" xfId="14407" xr:uid="{00000000-0005-0000-0000-000052000000}"/>
    <cellStyle name="Input cel new 3 4 2 2 5" xfId="1005" xr:uid="{00000000-0005-0000-0000-000052000000}"/>
    <cellStyle name="Input cel new 3 4 2 2 5 2" xfId="3673" xr:uid="{00000000-0005-0000-0000-000052000000}"/>
    <cellStyle name="Input cel new 3 4 2 2 5 2 2" xfId="9232" xr:uid="{00000000-0005-0000-0000-000052000000}"/>
    <cellStyle name="Input cel new 3 4 2 2 5 2 2 2" xfId="19781" xr:uid="{00000000-0005-0000-0000-000052000000}"/>
    <cellStyle name="Input cel new 3 4 2 2 5 2 3" xfId="14249" xr:uid="{00000000-0005-0000-0000-000052000000}"/>
    <cellStyle name="Input cel new 3 4 2 2 5 3" xfId="6665" xr:uid="{00000000-0005-0000-0000-000052000000}"/>
    <cellStyle name="Input cel new 3 4 2 2 5 3 2" xfId="17210" xr:uid="{00000000-0005-0000-0000-000052000000}"/>
    <cellStyle name="Input cel new 3 4 2 2 5 4" xfId="5116" xr:uid="{00000000-0005-0000-0000-000052000000}"/>
    <cellStyle name="Input cel new 3 4 2 2 5 4 2" xfId="15652" xr:uid="{00000000-0005-0000-0000-000052000000}"/>
    <cellStyle name="Input cel new 3 4 2 2 5 5" xfId="11210" xr:uid="{00000000-0005-0000-0000-000052000000}"/>
    <cellStyle name="Input cel new 3 4 2 2 6" xfId="2248" xr:uid="{00000000-0005-0000-0000-000052000000}"/>
    <cellStyle name="Input cel new 3 4 2 2 6 2" xfId="7818" xr:uid="{00000000-0005-0000-0000-000052000000}"/>
    <cellStyle name="Input cel new 3 4 2 2 6 2 2" xfId="18363" xr:uid="{00000000-0005-0000-0000-000052000000}"/>
    <cellStyle name="Input cel new 3 4 2 2 6 3" xfId="13043" xr:uid="{00000000-0005-0000-0000-000052000000}"/>
    <cellStyle name="Input cel new 3 4 2 2 7" xfId="3533" xr:uid="{00000000-0005-0000-0000-000052000000}"/>
    <cellStyle name="Input cel new 3 4 2 2 7 2" xfId="9097" xr:uid="{00000000-0005-0000-0000-000052000000}"/>
    <cellStyle name="Input cel new 3 4 2 2 7 2 2" xfId="19643" xr:uid="{00000000-0005-0000-0000-000052000000}"/>
    <cellStyle name="Input cel new 3 4 2 2 7 3" xfId="11749" xr:uid="{00000000-0005-0000-0000-000052000000}"/>
    <cellStyle name="Input cel new 3 4 2 2 8" xfId="4980" xr:uid="{00000000-0005-0000-0000-000052000000}"/>
    <cellStyle name="Input cel new 3 4 2 2 8 2" xfId="13894" xr:uid="{00000000-0005-0000-0000-000052000000}"/>
    <cellStyle name="Input cel new 3 4 2 2 9" xfId="14893" xr:uid="{00000000-0005-0000-0000-000052000000}"/>
    <cellStyle name="Input cel new 3 4 2 2 9 2" xfId="11984" xr:uid="{00000000-0005-0000-0000-000052000000}"/>
    <cellStyle name="Input cel new 3 4 2 3" xfId="769" xr:uid="{00000000-0005-0000-0000-000052000000}"/>
    <cellStyle name="Input cel new 3 4 2 3 2" xfId="1995" xr:uid="{00000000-0005-0000-0000-000052000000}"/>
    <cellStyle name="Input cel new 3 4 2 3 2 2" xfId="3234" xr:uid="{00000000-0005-0000-0000-000052000000}"/>
    <cellStyle name="Input cel new 3 4 2 3 2 2 2" xfId="8804" xr:uid="{00000000-0005-0000-0000-000052000000}"/>
    <cellStyle name="Input cel new 3 4 2 3 2 2 2 2" xfId="19349" xr:uid="{00000000-0005-0000-0000-000052000000}"/>
    <cellStyle name="Input cel new 3 4 2 3 2 2 3" xfId="11140" xr:uid="{00000000-0005-0000-0000-000052000000}"/>
    <cellStyle name="Input cel new 3 4 2 3 2 3" xfId="4646" xr:uid="{00000000-0005-0000-0000-000052000000}"/>
    <cellStyle name="Input cel new 3 4 2 3 2 3 2" xfId="10141" xr:uid="{00000000-0005-0000-0000-000052000000}"/>
    <cellStyle name="Input cel new 3 4 2 3 2 3 2 2" xfId="20696" xr:uid="{00000000-0005-0000-0000-000052000000}"/>
    <cellStyle name="Input cel new 3 4 2 3 2 3 3" xfId="12311" xr:uid="{00000000-0005-0000-0000-000052000000}"/>
    <cellStyle name="Input cel new 3 4 2 3 2 4" xfId="7568" xr:uid="{00000000-0005-0000-0000-000052000000}"/>
    <cellStyle name="Input cel new 3 4 2 3 2 4 2" xfId="18113" xr:uid="{00000000-0005-0000-0000-000052000000}"/>
    <cellStyle name="Input cel new 3 4 2 3 2 5" xfId="6025" xr:uid="{00000000-0005-0000-0000-000052000000}"/>
    <cellStyle name="Input cel new 3 4 2 3 2 5 2" xfId="16547" xr:uid="{00000000-0005-0000-0000-000052000000}"/>
    <cellStyle name="Input cel new 3 4 2 3 2 6" xfId="13219" xr:uid="{00000000-0005-0000-0000-000052000000}"/>
    <cellStyle name="Input cel new 3 4 2 3 3" xfId="1677" xr:uid="{00000000-0005-0000-0000-000052000000}"/>
    <cellStyle name="Input cel new 3 4 2 3 3 2" xfId="2917" xr:uid="{00000000-0005-0000-0000-000052000000}"/>
    <cellStyle name="Input cel new 3 4 2 3 3 2 2" xfId="8487" xr:uid="{00000000-0005-0000-0000-000052000000}"/>
    <cellStyle name="Input cel new 3 4 2 3 3 2 2 2" xfId="19032" xr:uid="{00000000-0005-0000-0000-000052000000}"/>
    <cellStyle name="Input cel new 3 4 2 3 3 2 3" xfId="11378" xr:uid="{00000000-0005-0000-0000-000052000000}"/>
    <cellStyle name="Input cel new 3 4 2 3 3 3" xfId="4330" xr:uid="{00000000-0005-0000-0000-000052000000}"/>
    <cellStyle name="Input cel new 3 4 2 3 3 3 2" xfId="9844" xr:uid="{00000000-0005-0000-0000-000052000000}"/>
    <cellStyle name="Input cel new 3 4 2 3 3 3 2 2" xfId="20400" xr:uid="{00000000-0005-0000-0000-000052000000}"/>
    <cellStyle name="Input cel new 3 4 2 3 3 3 3" xfId="11129" xr:uid="{00000000-0005-0000-0000-000052000000}"/>
    <cellStyle name="Input cel new 3 4 2 3 3 4" xfId="7284" xr:uid="{00000000-0005-0000-0000-000052000000}"/>
    <cellStyle name="Input cel new 3 4 2 3 3 4 2" xfId="17829" xr:uid="{00000000-0005-0000-0000-000052000000}"/>
    <cellStyle name="Input cel new 3 4 2 3 3 5" xfId="5728" xr:uid="{00000000-0005-0000-0000-000052000000}"/>
    <cellStyle name="Input cel new 3 4 2 3 3 5 2" xfId="16251" xr:uid="{00000000-0005-0000-0000-000052000000}"/>
    <cellStyle name="Input cel new 3 4 2 3 3 6" xfId="14678" xr:uid="{00000000-0005-0000-0000-000052000000}"/>
    <cellStyle name="Input cel new 3 4 2 3 4" xfId="1069" xr:uid="{00000000-0005-0000-0000-000052000000}"/>
    <cellStyle name="Input cel new 3 4 2 3 4 2" xfId="6726" xr:uid="{00000000-0005-0000-0000-000052000000}"/>
    <cellStyle name="Input cel new 3 4 2 3 4 2 2" xfId="17271" xr:uid="{00000000-0005-0000-0000-000052000000}"/>
    <cellStyle name="Input cel new 3 4 2 3 4 3" xfId="15026" xr:uid="{00000000-0005-0000-0000-000052000000}"/>
    <cellStyle name="Input cel new 3 4 2 3 5" xfId="2312" xr:uid="{00000000-0005-0000-0000-000052000000}"/>
    <cellStyle name="Input cel new 3 4 2 3 5 2" xfId="7882" xr:uid="{00000000-0005-0000-0000-000052000000}"/>
    <cellStyle name="Input cel new 3 4 2 3 5 2 2" xfId="18427" xr:uid="{00000000-0005-0000-0000-000052000000}"/>
    <cellStyle name="Input cel new 3 4 2 3 5 3" xfId="11106" xr:uid="{00000000-0005-0000-0000-000052000000}"/>
    <cellStyle name="Input cel new 3 4 2 3 6" xfId="3737" xr:uid="{00000000-0005-0000-0000-000052000000}"/>
    <cellStyle name="Input cel new 3 4 2 3 6 2" xfId="9292" xr:uid="{00000000-0005-0000-0000-000052000000}"/>
    <cellStyle name="Input cel new 3 4 2 3 6 2 2" xfId="19842" xr:uid="{00000000-0005-0000-0000-000052000000}"/>
    <cellStyle name="Input cel new 3 4 2 3 6 3" xfId="13438" xr:uid="{00000000-0005-0000-0000-000052000000}"/>
    <cellStyle name="Input cel new 3 4 2 3 7" xfId="6432" xr:uid="{00000000-0005-0000-0000-000052000000}"/>
    <cellStyle name="Input cel new 3 4 2 3 7 2" xfId="15140" xr:uid="{00000000-0005-0000-0000-000052000000}"/>
    <cellStyle name="Input cel new 3 4 2 3 7 2 2" xfId="16977" xr:uid="{00000000-0005-0000-0000-000052000000}"/>
    <cellStyle name="Input cel new 3 4 2 3 7 3" xfId="11895" xr:uid="{00000000-0005-0000-0000-000052000000}"/>
    <cellStyle name="Input cel new 3 4 2 3 8" xfId="5176" xr:uid="{00000000-0005-0000-0000-000052000000}"/>
    <cellStyle name="Input cel new 3 4 2 3 8 2" xfId="10572" xr:uid="{00000000-0005-0000-0000-000052000000}"/>
    <cellStyle name="Input cel new 3 4 2 3 9" xfId="11086" xr:uid="{00000000-0005-0000-0000-000052000000}"/>
    <cellStyle name="Input cel new 3 4 2 4" xfId="831" xr:uid="{00000000-0005-0000-0000-000052000000}"/>
    <cellStyle name="Input cel new 3 4 2 4 2" xfId="2057" xr:uid="{00000000-0005-0000-0000-000052000000}"/>
    <cellStyle name="Input cel new 3 4 2 4 2 2" xfId="3296" xr:uid="{00000000-0005-0000-0000-000052000000}"/>
    <cellStyle name="Input cel new 3 4 2 4 2 2 2" xfId="8866" xr:uid="{00000000-0005-0000-0000-000052000000}"/>
    <cellStyle name="Input cel new 3 4 2 4 2 2 2 2" xfId="19411" xr:uid="{00000000-0005-0000-0000-000052000000}"/>
    <cellStyle name="Input cel new 3 4 2 4 2 2 3" xfId="10596" xr:uid="{00000000-0005-0000-0000-000052000000}"/>
    <cellStyle name="Input cel new 3 4 2 4 2 3" xfId="4708" xr:uid="{00000000-0005-0000-0000-000052000000}"/>
    <cellStyle name="Input cel new 3 4 2 4 2 3 2" xfId="10200" xr:uid="{00000000-0005-0000-0000-000052000000}"/>
    <cellStyle name="Input cel new 3 4 2 4 2 3 2 2" xfId="20755" xr:uid="{00000000-0005-0000-0000-000052000000}"/>
    <cellStyle name="Input cel new 3 4 2 4 2 3 3" xfId="13505" xr:uid="{00000000-0005-0000-0000-000052000000}"/>
    <cellStyle name="Input cel new 3 4 2 4 2 4" xfId="7627" xr:uid="{00000000-0005-0000-0000-000052000000}"/>
    <cellStyle name="Input cel new 3 4 2 4 2 4 2" xfId="18172" xr:uid="{00000000-0005-0000-0000-000052000000}"/>
    <cellStyle name="Input cel new 3 4 2 4 2 5" xfId="6084" xr:uid="{00000000-0005-0000-0000-000052000000}"/>
    <cellStyle name="Input cel new 3 4 2 4 2 5 2" xfId="16606" xr:uid="{00000000-0005-0000-0000-000052000000}"/>
    <cellStyle name="Input cel new 3 4 2 4 2 6" xfId="13850" xr:uid="{00000000-0005-0000-0000-000052000000}"/>
    <cellStyle name="Input cel new 3 4 2 4 3" xfId="1735" xr:uid="{00000000-0005-0000-0000-000052000000}"/>
    <cellStyle name="Input cel new 3 4 2 4 3 2" xfId="2974" xr:uid="{00000000-0005-0000-0000-000052000000}"/>
    <cellStyle name="Input cel new 3 4 2 4 3 2 2" xfId="8544" xr:uid="{00000000-0005-0000-0000-000052000000}"/>
    <cellStyle name="Input cel new 3 4 2 4 3 2 2 2" xfId="19089" xr:uid="{00000000-0005-0000-0000-000052000000}"/>
    <cellStyle name="Input cel new 3 4 2 4 3 2 3" xfId="13775" xr:uid="{00000000-0005-0000-0000-000052000000}"/>
    <cellStyle name="Input cel new 3 4 2 4 3 3" xfId="4386" xr:uid="{00000000-0005-0000-0000-000052000000}"/>
    <cellStyle name="Input cel new 3 4 2 4 3 3 2" xfId="9897" xr:uid="{00000000-0005-0000-0000-000052000000}"/>
    <cellStyle name="Input cel new 3 4 2 4 3 3 2 2" xfId="20453" xr:uid="{00000000-0005-0000-0000-000052000000}"/>
    <cellStyle name="Input cel new 3 4 2 4 3 3 3" xfId="10379" xr:uid="{00000000-0005-0000-0000-000052000000}"/>
    <cellStyle name="Input cel new 3 4 2 4 3 4" xfId="7338" xr:uid="{00000000-0005-0000-0000-000052000000}"/>
    <cellStyle name="Input cel new 3 4 2 4 3 4 2" xfId="17883" xr:uid="{00000000-0005-0000-0000-000052000000}"/>
    <cellStyle name="Input cel new 3 4 2 4 3 5" xfId="5781" xr:uid="{00000000-0005-0000-0000-000052000000}"/>
    <cellStyle name="Input cel new 3 4 2 4 3 5 2" xfId="16304" xr:uid="{00000000-0005-0000-0000-000052000000}"/>
    <cellStyle name="Input cel new 3 4 2 4 3 6" xfId="12482" xr:uid="{00000000-0005-0000-0000-000052000000}"/>
    <cellStyle name="Input cel new 3 4 2 4 4" xfId="1131" xr:uid="{00000000-0005-0000-0000-000052000000}"/>
    <cellStyle name="Input cel new 3 4 2 4 4 2" xfId="6788" xr:uid="{00000000-0005-0000-0000-000052000000}"/>
    <cellStyle name="Input cel new 3 4 2 4 4 2 2" xfId="17333" xr:uid="{00000000-0005-0000-0000-000052000000}"/>
    <cellStyle name="Input cel new 3 4 2 4 4 3" xfId="11083" xr:uid="{00000000-0005-0000-0000-000052000000}"/>
    <cellStyle name="Input cel new 3 4 2 4 5" xfId="2374" xr:uid="{00000000-0005-0000-0000-000052000000}"/>
    <cellStyle name="Input cel new 3 4 2 4 5 2" xfId="7944" xr:uid="{00000000-0005-0000-0000-000052000000}"/>
    <cellStyle name="Input cel new 3 4 2 4 5 2 2" xfId="18489" xr:uid="{00000000-0005-0000-0000-000052000000}"/>
    <cellStyle name="Input cel new 3 4 2 4 5 3" xfId="14518" xr:uid="{00000000-0005-0000-0000-000052000000}"/>
    <cellStyle name="Input cel new 3 4 2 4 6" xfId="3799" xr:uid="{00000000-0005-0000-0000-000052000000}"/>
    <cellStyle name="Input cel new 3 4 2 4 6 2" xfId="9351" xr:uid="{00000000-0005-0000-0000-000052000000}"/>
    <cellStyle name="Input cel new 3 4 2 4 6 2 2" xfId="19904" xr:uid="{00000000-0005-0000-0000-000052000000}"/>
    <cellStyle name="Input cel new 3 4 2 4 6 3" xfId="16111" xr:uid="{00000000-0005-0000-0000-000052000000}"/>
    <cellStyle name="Input cel new 3 4 2 4 7" xfId="6491" xr:uid="{00000000-0005-0000-0000-000052000000}"/>
    <cellStyle name="Input cel new 3 4 2 4 7 2" xfId="15199" xr:uid="{00000000-0005-0000-0000-000052000000}"/>
    <cellStyle name="Input cel new 3 4 2 4 7 2 2" xfId="17036" xr:uid="{00000000-0005-0000-0000-000052000000}"/>
    <cellStyle name="Input cel new 3 4 2 4 7 3" xfId="15615" xr:uid="{00000000-0005-0000-0000-000052000000}"/>
    <cellStyle name="Input cel new 3 4 2 4 8" xfId="5235" xr:uid="{00000000-0005-0000-0000-000052000000}"/>
    <cellStyle name="Input cel new 3 4 2 4 8 2" xfId="16091" xr:uid="{00000000-0005-0000-0000-000052000000}"/>
    <cellStyle name="Input cel new 3 4 2 4 9" xfId="14588" xr:uid="{00000000-0005-0000-0000-000052000000}"/>
    <cellStyle name="Input cel new 3 4 2 5" xfId="656" xr:uid="{00000000-0005-0000-0000-000052000000}"/>
    <cellStyle name="Input cel new 3 4 2 5 2" xfId="1894" xr:uid="{00000000-0005-0000-0000-000052000000}"/>
    <cellStyle name="Input cel new 3 4 2 5 2 2" xfId="3133" xr:uid="{00000000-0005-0000-0000-000052000000}"/>
    <cellStyle name="Input cel new 3 4 2 5 2 2 2" xfId="8703" xr:uid="{00000000-0005-0000-0000-000052000000}"/>
    <cellStyle name="Input cel new 3 4 2 5 2 2 2 2" xfId="19248" xr:uid="{00000000-0005-0000-0000-000052000000}"/>
    <cellStyle name="Input cel new 3 4 2 5 2 2 3" xfId="14812" xr:uid="{00000000-0005-0000-0000-000052000000}"/>
    <cellStyle name="Input cel new 3 4 2 5 2 3" xfId="4545" xr:uid="{00000000-0005-0000-0000-000052000000}"/>
    <cellStyle name="Input cel new 3 4 2 5 2 3 2" xfId="10045" xr:uid="{00000000-0005-0000-0000-000052000000}"/>
    <cellStyle name="Input cel new 3 4 2 5 2 3 2 2" xfId="20600" xr:uid="{00000000-0005-0000-0000-000052000000}"/>
    <cellStyle name="Input cel new 3 4 2 5 2 3 3" xfId="14755" xr:uid="{00000000-0005-0000-0000-000052000000}"/>
    <cellStyle name="Input cel new 3 4 2 5 2 4" xfId="7472" xr:uid="{00000000-0005-0000-0000-000052000000}"/>
    <cellStyle name="Input cel new 3 4 2 5 2 4 2" xfId="18017" xr:uid="{00000000-0005-0000-0000-000052000000}"/>
    <cellStyle name="Input cel new 3 4 2 5 2 5" xfId="5929" xr:uid="{00000000-0005-0000-0000-000052000000}"/>
    <cellStyle name="Input cel new 3 4 2 5 2 5 2" xfId="16451" xr:uid="{00000000-0005-0000-0000-000052000000}"/>
    <cellStyle name="Input cel new 3 4 2 5 2 6" xfId="13759" xr:uid="{00000000-0005-0000-0000-000052000000}"/>
    <cellStyle name="Input cel new 3 4 2 5 3" xfId="1578" xr:uid="{00000000-0005-0000-0000-000052000000}"/>
    <cellStyle name="Input cel new 3 4 2 5 3 2" xfId="7188" xr:uid="{00000000-0005-0000-0000-000052000000}"/>
    <cellStyle name="Input cel new 3 4 2 5 3 2 2" xfId="17733" xr:uid="{00000000-0005-0000-0000-000052000000}"/>
    <cellStyle name="Input cel new 3 4 2 5 3 3" xfId="10935" xr:uid="{00000000-0005-0000-0000-000052000000}"/>
    <cellStyle name="Input cel new 3 4 2 5 4" xfId="2818" xr:uid="{00000000-0005-0000-0000-000052000000}"/>
    <cellStyle name="Input cel new 3 4 2 5 4 2" xfId="8388" xr:uid="{00000000-0005-0000-0000-000052000000}"/>
    <cellStyle name="Input cel new 3 4 2 5 4 2 2" xfId="18933" xr:uid="{00000000-0005-0000-0000-000052000000}"/>
    <cellStyle name="Input cel new 3 4 2 5 4 3" xfId="14192" xr:uid="{00000000-0005-0000-0000-000052000000}"/>
    <cellStyle name="Input cel new 3 4 2 5 5" xfId="4232" xr:uid="{00000000-0005-0000-0000-000052000000}"/>
    <cellStyle name="Input cel new 3 4 2 5 5 2" xfId="9752" xr:uid="{00000000-0005-0000-0000-000052000000}"/>
    <cellStyle name="Input cel new 3 4 2 5 5 2 2" xfId="20306" xr:uid="{00000000-0005-0000-0000-000052000000}"/>
    <cellStyle name="Input cel new 3 4 2 5 5 3" xfId="10848" xr:uid="{00000000-0005-0000-0000-000052000000}"/>
    <cellStyle name="Input cel new 3 4 2 5 6" xfId="6350" xr:uid="{00000000-0005-0000-0000-000052000000}"/>
    <cellStyle name="Input cel new 3 4 2 5 6 2" xfId="16895" xr:uid="{00000000-0005-0000-0000-000052000000}"/>
    <cellStyle name="Input cel new 3 4 2 5 7" xfId="5636" xr:uid="{00000000-0005-0000-0000-000052000000}"/>
    <cellStyle name="Input cel new 3 4 2 5 7 2" xfId="11413" xr:uid="{00000000-0005-0000-0000-000052000000}"/>
    <cellStyle name="Input cel new 3 4 2 5 8" xfId="13288" xr:uid="{00000000-0005-0000-0000-000052000000}"/>
    <cellStyle name="Input cel new 3 4 2 6" xfId="1241" xr:uid="{00000000-0005-0000-0000-000052000000}"/>
    <cellStyle name="Input cel new 3 4 2 6 2" xfId="2483" xr:uid="{00000000-0005-0000-0000-000052000000}"/>
    <cellStyle name="Input cel new 3 4 2 6 2 2" xfId="8053" xr:uid="{00000000-0005-0000-0000-000052000000}"/>
    <cellStyle name="Input cel new 3 4 2 6 2 2 2" xfId="18598" xr:uid="{00000000-0005-0000-0000-000052000000}"/>
    <cellStyle name="Input cel new 3 4 2 6 2 3" xfId="14401" xr:uid="{00000000-0005-0000-0000-000052000000}"/>
    <cellStyle name="Input cel new 3 4 2 6 3" xfId="3907" xr:uid="{00000000-0005-0000-0000-000052000000}"/>
    <cellStyle name="Input cel new 3 4 2 6 3 2" xfId="9454" xr:uid="{00000000-0005-0000-0000-000052000000}"/>
    <cellStyle name="Input cel new 3 4 2 6 3 2 2" xfId="20007" xr:uid="{00000000-0005-0000-0000-000052000000}"/>
    <cellStyle name="Input cel new 3 4 2 6 3 3" xfId="11453" xr:uid="{00000000-0005-0000-0000-000052000000}"/>
    <cellStyle name="Input cel new 3 4 2 6 4" xfId="6891" xr:uid="{00000000-0005-0000-0000-000052000000}"/>
    <cellStyle name="Input cel new 3 4 2 6 4 2" xfId="17436" xr:uid="{00000000-0005-0000-0000-000052000000}"/>
    <cellStyle name="Input cel new 3 4 2 6 5" xfId="5338" xr:uid="{00000000-0005-0000-0000-000052000000}"/>
    <cellStyle name="Input cel new 3 4 2 6 5 2" xfId="15030" xr:uid="{00000000-0005-0000-0000-000052000000}"/>
    <cellStyle name="Input cel new 3 4 2 6 6" xfId="15362" xr:uid="{00000000-0005-0000-0000-000052000000}"/>
    <cellStyle name="Input cel new 3 4 2 7" xfId="1189" xr:uid="{00000000-0005-0000-0000-000052000000}"/>
    <cellStyle name="Input cel new 3 4 2 7 2" xfId="2432" xr:uid="{00000000-0005-0000-0000-000052000000}"/>
    <cellStyle name="Input cel new 3 4 2 7 2 2" xfId="8002" xr:uid="{00000000-0005-0000-0000-000052000000}"/>
    <cellStyle name="Input cel new 3 4 2 7 2 2 2" xfId="18547" xr:uid="{00000000-0005-0000-0000-000052000000}"/>
    <cellStyle name="Input cel new 3 4 2 7 2 3" xfId="13986" xr:uid="{00000000-0005-0000-0000-000052000000}"/>
    <cellStyle name="Input cel new 3 4 2 7 3" xfId="3857" xr:uid="{00000000-0005-0000-0000-000052000000}"/>
    <cellStyle name="Input cel new 3 4 2 7 3 2" xfId="9407" xr:uid="{00000000-0005-0000-0000-000052000000}"/>
    <cellStyle name="Input cel new 3 4 2 7 3 2 2" xfId="19960" xr:uid="{00000000-0005-0000-0000-000052000000}"/>
    <cellStyle name="Input cel new 3 4 2 7 3 3" xfId="14595" xr:uid="{00000000-0005-0000-0000-000052000000}"/>
    <cellStyle name="Input cel new 3 4 2 7 4" xfId="6844" xr:uid="{00000000-0005-0000-0000-000052000000}"/>
    <cellStyle name="Input cel new 3 4 2 7 4 2" xfId="17389" xr:uid="{00000000-0005-0000-0000-000052000000}"/>
    <cellStyle name="Input cel new 3 4 2 7 5" xfId="5291" xr:uid="{00000000-0005-0000-0000-000052000000}"/>
    <cellStyle name="Input cel new 3 4 2 7 5 2" xfId="14186" xr:uid="{00000000-0005-0000-0000-000052000000}"/>
    <cellStyle name="Input cel new 3 4 2 7 6" xfId="10299" xr:uid="{00000000-0005-0000-0000-000052000000}"/>
    <cellStyle name="Input cel new 3 4 2 8" xfId="957" xr:uid="{00000000-0005-0000-0000-000052000000}"/>
    <cellStyle name="Input cel new 3 4 2 8 2" xfId="3625" xr:uid="{00000000-0005-0000-0000-000052000000}"/>
    <cellStyle name="Input cel new 3 4 2 8 2 2" xfId="9185" xr:uid="{00000000-0005-0000-0000-000052000000}"/>
    <cellStyle name="Input cel new 3 4 2 8 2 2 2" xfId="19733" xr:uid="{00000000-0005-0000-0000-000052000000}"/>
    <cellStyle name="Input cel new 3 4 2 8 2 3" xfId="14471" xr:uid="{00000000-0005-0000-0000-000052000000}"/>
    <cellStyle name="Input cel new 3 4 2 8 3" xfId="6617" xr:uid="{00000000-0005-0000-0000-000052000000}"/>
    <cellStyle name="Input cel new 3 4 2 8 3 2" xfId="17162" xr:uid="{00000000-0005-0000-0000-000052000000}"/>
    <cellStyle name="Input cel new 3 4 2 8 4" xfId="5069" xr:uid="{00000000-0005-0000-0000-000052000000}"/>
    <cellStyle name="Input cel new 3 4 2 8 4 2" xfId="10577" xr:uid="{00000000-0005-0000-0000-000052000000}"/>
    <cellStyle name="Input cel new 3 4 2 8 5" xfId="15449" xr:uid="{00000000-0005-0000-0000-000052000000}"/>
    <cellStyle name="Input cel new 3 4 2 9" xfId="2200" xr:uid="{00000000-0005-0000-0000-000052000000}"/>
    <cellStyle name="Input cel new 3 4 2 9 2" xfId="7770" xr:uid="{00000000-0005-0000-0000-000052000000}"/>
    <cellStyle name="Input cel new 3 4 2 9 2 2" xfId="18315" xr:uid="{00000000-0005-0000-0000-000052000000}"/>
    <cellStyle name="Input cel new 3 4 2 9 3" xfId="13567" xr:uid="{00000000-0005-0000-0000-000052000000}"/>
    <cellStyle name="Input cel new 3 4 3" xfId="290" xr:uid="{00000000-0005-0000-0000-000052000000}"/>
    <cellStyle name="Input cel new 3 4 3 2" xfId="1848" xr:uid="{00000000-0005-0000-0000-000052000000}"/>
    <cellStyle name="Input cel new 3 4 3 2 2" xfId="3087" xr:uid="{00000000-0005-0000-0000-000052000000}"/>
    <cellStyle name="Input cel new 3 4 3 2 2 2" xfId="4499" xr:uid="{00000000-0005-0000-0000-000052000000}"/>
    <cellStyle name="Input cel new 3 4 3 2 2 2 2" xfId="10002" xr:uid="{00000000-0005-0000-0000-000052000000}"/>
    <cellStyle name="Input cel new 3 4 3 2 2 2 2 2" xfId="20558" xr:uid="{00000000-0005-0000-0000-000052000000}"/>
    <cellStyle name="Input cel new 3 4 3 2 2 2 3" xfId="15341" xr:uid="{00000000-0005-0000-0000-000052000000}"/>
    <cellStyle name="Input cel new 3 4 3 2 2 3" xfId="8657" xr:uid="{00000000-0005-0000-0000-000052000000}"/>
    <cellStyle name="Input cel new 3 4 3 2 2 3 2" xfId="19202" xr:uid="{00000000-0005-0000-0000-000052000000}"/>
    <cellStyle name="Input cel new 3 4 3 2 2 4" xfId="5886" xr:uid="{00000000-0005-0000-0000-000052000000}"/>
    <cellStyle name="Input cel new 3 4 3 2 2 4 2" xfId="16409" xr:uid="{00000000-0005-0000-0000-000052000000}"/>
    <cellStyle name="Input cel new 3 4 3 2 2 5" xfId="15983" xr:uid="{00000000-0005-0000-0000-000052000000}"/>
    <cellStyle name="Input cel new 3 4 3 2 3" xfId="3491" xr:uid="{00000000-0005-0000-0000-000052000000}"/>
    <cellStyle name="Input cel new 3 4 3 2 3 2" xfId="9055" xr:uid="{00000000-0005-0000-0000-000052000000}"/>
    <cellStyle name="Input cel new 3 4 3 2 3 2 2" xfId="19601" xr:uid="{00000000-0005-0000-0000-000052000000}"/>
    <cellStyle name="Input cel new 3 4 3 2 3 3" xfId="15376" xr:uid="{00000000-0005-0000-0000-000052000000}"/>
    <cellStyle name="Input cel new 3 4 3 2 4" xfId="4938" xr:uid="{00000000-0005-0000-0000-000052000000}"/>
    <cellStyle name="Input cel new 3 4 3 2 4 2" xfId="16021" xr:uid="{00000000-0005-0000-0000-000052000000}"/>
    <cellStyle name="Input cel new 3 4 3 2 5" xfId="13930" xr:uid="{00000000-0005-0000-0000-000052000000}"/>
    <cellStyle name="Input cel new 3 4 3 3" xfId="1428" xr:uid="{00000000-0005-0000-0000-000052000000}"/>
    <cellStyle name="Input cel new 3 4 3 3 2" xfId="2669" xr:uid="{00000000-0005-0000-0000-000052000000}"/>
    <cellStyle name="Input cel new 3 4 3 3 2 2" xfId="8239" xr:uid="{00000000-0005-0000-0000-000052000000}"/>
    <cellStyle name="Input cel new 3 4 3 3 2 2 2" xfId="18784" xr:uid="{00000000-0005-0000-0000-000052000000}"/>
    <cellStyle name="Input cel new 3 4 3 3 2 3" xfId="13875" xr:uid="{00000000-0005-0000-0000-000052000000}"/>
    <cellStyle name="Input cel new 3 4 3 3 3" xfId="4089" xr:uid="{00000000-0005-0000-0000-000052000000}"/>
    <cellStyle name="Input cel new 3 4 3 3 3 2" xfId="9621" xr:uid="{00000000-0005-0000-0000-000052000000}"/>
    <cellStyle name="Input cel new 3 4 3 3 3 2 2" xfId="20174" xr:uid="{00000000-0005-0000-0000-000052000000}"/>
    <cellStyle name="Input cel new 3 4 3 3 3 3" xfId="13934" xr:uid="{00000000-0005-0000-0000-000052000000}"/>
    <cellStyle name="Input cel new 3 4 3 3 4" xfId="7062" xr:uid="{00000000-0005-0000-0000-000052000000}"/>
    <cellStyle name="Input cel new 3 4 3 3 4 2" xfId="17607" xr:uid="{00000000-0005-0000-0000-000052000000}"/>
    <cellStyle name="Input cel new 3 4 3 3 5" xfId="5505" xr:uid="{00000000-0005-0000-0000-000052000000}"/>
    <cellStyle name="Input cel new 3 4 3 3 5 2" xfId="12211" xr:uid="{00000000-0005-0000-0000-000052000000}"/>
    <cellStyle name="Input cel new 3 4 3 3 6" xfId="13958" xr:uid="{00000000-0005-0000-0000-000052000000}"/>
    <cellStyle name="Input cel new 3 4 3 4" xfId="874" xr:uid="{00000000-0005-0000-0000-000052000000}"/>
    <cellStyle name="Input cel new 3 4 3 4 2" xfId="3379" xr:uid="{00000000-0005-0000-0000-000052000000}"/>
    <cellStyle name="Input cel new 3 4 3 4 2 2" xfId="8947" xr:uid="{00000000-0005-0000-0000-000052000000}"/>
    <cellStyle name="Input cel new 3 4 3 4 2 2 2" xfId="19491" xr:uid="{00000000-0005-0000-0000-000052000000}"/>
    <cellStyle name="Input cel new 3 4 3 4 2 3" xfId="13191" xr:uid="{00000000-0005-0000-0000-000052000000}"/>
    <cellStyle name="Input cel new 3 4 3 4 3" xfId="6534" xr:uid="{00000000-0005-0000-0000-000052000000}"/>
    <cellStyle name="Input cel new 3 4 3 4 3 2" xfId="17079" xr:uid="{00000000-0005-0000-0000-000052000000}"/>
    <cellStyle name="Input cel new 3 4 3 4 4" xfId="4812" xr:uid="{00000000-0005-0000-0000-000052000000}"/>
    <cellStyle name="Input cel new 3 4 3 4 4 2" xfId="11157" xr:uid="{00000000-0005-0000-0000-000052000000}"/>
    <cellStyle name="Input cel new 3 4 3 4 5" xfId="11203" xr:uid="{00000000-0005-0000-0000-000052000000}"/>
    <cellStyle name="Input cel new 3 4 3 5" xfId="2118" xr:uid="{00000000-0005-0000-0000-000052000000}"/>
    <cellStyle name="Input cel new 3 4 3 5 2" xfId="7688" xr:uid="{00000000-0005-0000-0000-000052000000}"/>
    <cellStyle name="Input cel new 3 4 3 5 2 2" xfId="18233" xr:uid="{00000000-0005-0000-0000-000052000000}"/>
    <cellStyle name="Input cel new 3 4 3 5 3" xfId="12438" xr:uid="{00000000-0005-0000-0000-000052000000}"/>
    <cellStyle name="Input cel new 3 4 3 6" xfId="3415" xr:uid="{00000000-0005-0000-0000-000052000000}"/>
    <cellStyle name="Input cel new 3 4 3 6 2" xfId="8981" xr:uid="{00000000-0005-0000-0000-000052000000}"/>
    <cellStyle name="Input cel new 3 4 3 6 2 2" xfId="19527" xr:uid="{00000000-0005-0000-0000-000052000000}"/>
    <cellStyle name="Input cel new 3 4 3 6 3" xfId="12184" xr:uid="{00000000-0005-0000-0000-000052000000}"/>
    <cellStyle name="Input cel new 3 4 3 7" xfId="4847" xr:uid="{00000000-0005-0000-0000-000052000000}"/>
    <cellStyle name="Input cel new 3 4 3 7 2" xfId="14463" xr:uid="{00000000-0005-0000-0000-000052000000}"/>
    <cellStyle name="Input cel new 3 4 3 8" xfId="14850" xr:uid="{00000000-0005-0000-0000-000052000000}"/>
    <cellStyle name="Input cel new 3 4 3 8 2" xfId="14199" xr:uid="{00000000-0005-0000-0000-000052000000}"/>
    <cellStyle name="Input cel new 3 4 3 9" xfId="11499" xr:uid="{00000000-0005-0000-0000-000052000000}"/>
    <cellStyle name="Input cel new 3 4 4" xfId="1853" xr:uid="{00000000-0005-0000-0000-000052000000}"/>
    <cellStyle name="Input cel new 3 4 4 2" xfId="3092" xr:uid="{00000000-0005-0000-0000-000052000000}"/>
    <cellStyle name="Input cel new 3 4 4 2 2" xfId="4504" xr:uid="{00000000-0005-0000-0000-000052000000}"/>
    <cellStyle name="Input cel new 3 4 4 2 2 2" xfId="10007" xr:uid="{00000000-0005-0000-0000-000052000000}"/>
    <cellStyle name="Input cel new 3 4 4 2 2 2 2" xfId="20562" xr:uid="{00000000-0005-0000-0000-000052000000}"/>
    <cellStyle name="Input cel new 3 4 4 2 2 3" xfId="13165" xr:uid="{00000000-0005-0000-0000-000052000000}"/>
    <cellStyle name="Input cel new 3 4 4 2 3" xfId="8662" xr:uid="{00000000-0005-0000-0000-000052000000}"/>
    <cellStyle name="Input cel new 3 4 4 2 3 2" xfId="19207" xr:uid="{00000000-0005-0000-0000-000052000000}"/>
    <cellStyle name="Input cel new 3 4 4 2 4" xfId="5891" xr:uid="{00000000-0005-0000-0000-000052000000}"/>
    <cellStyle name="Input cel new 3 4 4 2 4 2" xfId="16413" xr:uid="{00000000-0005-0000-0000-000052000000}"/>
    <cellStyle name="Input cel new 3 4 4 2 5" xfId="10747" xr:uid="{00000000-0005-0000-0000-000052000000}"/>
    <cellStyle name="Input cel new 3 4 4 3" xfId="3376" xr:uid="{00000000-0005-0000-0000-000052000000}"/>
    <cellStyle name="Input cel new 3 4 4 3 2" xfId="8944" xr:uid="{00000000-0005-0000-0000-000052000000}"/>
    <cellStyle name="Input cel new 3 4 4 3 2 2" xfId="19488" xr:uid="{00000000-0005-0000-0000-000052000000}"/>
    <cellStyle name="Input cel new 3 4 4 3 3" xfId="14479" xr:uid="{00000000-0005-0000-0000-000052000000}"/>
    <cellStyle name="Input cel new 3 4 4 4" xfId="7441" xr:uid="{00000000-0005-0000-0000-000052000000}"/>
    <cellStyle name="Input cel new 3 4 4 4 2" xfId="17986" xr:uid="{00000000-0005-0000-0000-000052000000}"/>
    <cellStyle name="Input cel new 3 4 4 5" xfId="4809" xr:uid="{00000000-0005-0000-0000-000052000000}"/>
    <cellStyle name="Input cel new 3 4 4 5 2" xfId="13527" xr:uid="{00000000-0005-0000-0000-000052000000}"/>
    <cellStyle name="Input cel new 3 4 4 6" xfId="12705" xr:uid="{00000000-0005-0000-0000-000052000000}"/>
    <cellStyle name="Input cel new 3 4 5" xfId="1474" xr:uid="{00000000-0005-0000-0000-000052000000}"/>
    <cellStyle name="Input cel new 3 4 5 2" xfId="2714" xr:uid="{00000000-0005-0000-0000-000052000000}"/>
    <cellStyle name="Input cel new 3 4 5 2 2" xfId="8284" xr:uid="{00000000-0005-0000-0000-000052000000}"/>
    <cellStyle name="Input cel new 3 4 5 2 2 2" xfId="18829" xr:uid="{00000000-0005-0000-0000-000052000000}"/>
    <cellStyle name="Input cel new 3 4 5 2 3" xfId="13060" xr:uid="{00000000-0005-0000-0000-000052000000}"/>
    <cellStyle name="Input cel new 3 4 5 3" xfId="3359" xr:uid="{00000000-0005-0000-0000-000052000000}"/>
    <cellStyle name="Input cel new 3 4 5 3 2" xfId="8927" xr:uid="{00000000-0005-0000-0000-000052000000}"/>
    <cellStyle name="Input cel new 3 4 5 3 2 2" xfId="19471" xr:uid="{00000000-0005-0000-0000-000052000000}"/>
    <cellStyle name="Input cel new 3 4 5 3 3" xfId="12599" xr:uid="{00000000-0005-0000-0000-000052000000}"/>
    <cellStyle name="Input cel new 3 4 5 4" xfId="7099" xr:uid="{00000000-0005-0000-0000-000052000000}"/>
    <cellStyle name="Input cel new 3 4 5 4 2" xfId="17644" xr:uid="{00000000-0005-0000-0000-000052000000}"/>
    <cellStyle name="Input cel new 3 4 5 5" xfId="4792" xr:uid="{00000000-0005-0000-0000-000052000000}"/>
    <cellStyle name="Input cel new 3 4 5 5 2" xfId="13286" xr:uid="{00000000-0005-0000-0000-000052000000}"/>
    <cellStyle name="Input cel new 3 4 5 6" xfId="13787" xr:uid="{00000000-0005-0000-0000-000052000000}"/>
    <cellStyle name="Input cel new 3 4 6" xfId="430" xr:uid="{00000000-0005-0000-0000-000052000000}"/>
    <cellStyle name="Input cel new 3 4 6 2" xfId="6176" xr:uid="{00000000-0005-0000-0000-000052000000}"/>
    <cellStyle name="Input cel new 3 4 6 2 2" xfId="16721" xr:uid="{00000000-0005-0000-0000-000052000000}"/>
    <cellStyle name="Input cel new 3 4 6 3" xfId="14496" xr:uid="{00000000-0005-0000-0000-000052000000}"/>
    <cellStyle name="Input cel new 3 4 7" xfId="2089" xr:uid="{00000000-0005-0000-0000-000052000000}"/>
    <cellStyle name="Input cel new 3 4 7 2" xfId="7659" xr:uid="{00000000-0005-0000-0000-000052000000}"/>
    <cellStyle name="Input cel new 3 4 7 2 2" xfId="18204" xr:uid="{00000000-0005-0000-0000-000052000000}"/>
    <cellStyle name="Input cel new 3 4 7 3" xfId="11905" xr:uid="{00000000-0005-0000-0000-000052000000}"/>
    <cellStyle name="Input cel new 3 4 8" xfId="295" xr:uid="{00000000-0005-0000-0000-000052000000}"/>
    <cellStyle name="Input cel new 3 4 8 2" xfId="14936" xr:uid="{00000000-0005-0000-0000-000052000000}"/>
    <cellStyle name="Input cel new 3 4 8 2 2" xfId="16664" xr:uid="{00000000-0005-0000-0000-000052000000}"/>
    <cellStyle name="Input cel new 3 4 8 3" xfId="10857" xr:uid="{00000000-0005-0000-0000-000052000000}"/>
    <cellStyle name="Input cel new 3 4 8 4" xfId="11311" xr:uid="{00000000-0005-0000-0000-000052000000}"/>
    <cellStyle name="Input cel new 3 4 9" xfId="6133" xr:uid="{00000000-0005-0000-0000-000052000000}"/>
    <cellStyle name="Input cel new 3 4 9 2" xfId="14927" xr:uid="{00000000-0005-0000-0000-000052000000}"/>
    <cellStyle name="Input cel new 3 4 9 3" xfId="16655" xr:uid="{00000000-0005-0000-0000-000052000000}"/>
    <cellStyle name="Input cel new 3 5" xfId="933" xr:uid="{00000000-0005-0000-0000-000069000000}"/>
    <cellStyle name="Input cel new 3 5 2" xfId="2176" xr:uid="{00000000-0005-0000-0000-000069000000}"/>
    <cellStyle name="Input cel new 3 5 2 2" xfId="7746" xr:uid="{00000000-0005-0000-0000-000069000000}"/>
    <cellStyle name="Input cel new 3 5 2 2 2" xfId="18291" xr:uid="{00000000-0005-0000-0000-000069000000}"/>
    <cellStyle name="Input cel new 3 5 2 3" xfId="10605" xr:uid="{00000000-0005-0000-0000-000069000000}"/>
    <cellStyle name="Input cel new 3 5 3" xfId="3601" xr:uid="{00000000-0005-0000-0000-000069000000}"/>
    <cellStyle name="Input cel new 3 5 3 2" xfId="9162" xr:uid="{00000000-0005-0000-0000-000069000000}"/>
    <cellStyle name="Input cel new 3 5 3 2 2" xfId="19709" xr:uid="{00000000-0005-0000-0000-000069000000}"/>
    <cellStyle name="Input cel new 3 5 3 3" xfId="11117" xr:uid="{00000000-0005-0000-0000-000069000000}"/>
    <cellStyle name="Input cel new 3 5 4" xfId="6593" xr:uid="{00000000-0005-0000-0000-000069000000}"/>
    <cellStyle name="Input cel new 3 5 4 2" xfId="17138" xr:uid="{00000000-0005-0000-0000-000069000000}"/>
    <cellStyle name="Input cel new 3 5 5" xfId="5046" xr:uid="{00000000-0005-0000-0000-000069000000}"/>
    <cellStyle name="Input cel new 3 5 5 2" xfId="14090" xr:uid="{00000000-0005-0000-0000-000069000000}"/>
    <cellStyle name="Input cel new 3 5 6" xfId="15892" xr:uid="{00000000-0005-0000-0000-000069000000}"/>
    <cellStyle name="Input cel new 3 6" xfId="1161" xr:uid="{00000000-0005-0000-0000-00006A000000}"/>
    <cellStyle name="Input cel new 3 6 2" xfId="2404" xr:uid="{00000000-0005-0000-0000-00006A000000}"/>
    <cellStyle name="Input cel new 3 6 2 2" xfId="7974" xr:uid="{00000000-0005-0000-0000-00006A000000}"/>
    <cellStyle name="Input cel new 3 6 2 2 2" xfId="18519" xr:uid="{00000000-0005-0000-0000-00006A000000}"/>
    <cellStyle name="Input cel new 3 6 2 3" xfId="15701" xr:uid="{00000000-0005-0000-0000-00006A000000}"/>
    <cellStyle name="Input cel new 3 6 3" xfId="3829" xr:uid="{00000000-0005-0000-0000-00006A000000}"/>
    <cellStyle name="Input cel new 3 6 3 2" xfId="9381" xr:uid="{00000000-0005-0000-0000-00006A000000}"/>
    <cellStyle name="Input cel new 3 6 3 2 2" xfId="19934" xr:uid="{00000000-0005-0000-0000-00006A000000}"/>
    <cellStyle name="Input cel new 3 6 3 3" xfId="11466" xr:uid="{00000000-0005-0000-0000-00006A000000}"/>
    <cellStyle name="Input cel new 3 6 4" xfId="6818" xr:uid="{00000000-0005-0000-0000-00006A000000}"/>
    <cellStyle name="Input cel new 3 6 4 2" xfId="17363" xr:uid="{00000000-0005-0000-0000-00006A000000}"/>
    <cellStyle name="Input cel new 3 6 5" xfId="5265" xr:uid="{00000000-0005-0000-0000-00006A000000}"/>
    <cellStyle name="Input cel new 3 6 5 2" xfId="14501" xr:uid="{00000000-0005-0000-0000-00006A000000}"/>
    <cellStyle name="Input cel new 3 6 6" xfId="10327" xr:uid="{00000000-0005-0000-0000-00006A000000}"/>
    <cellStyle name="Input cel new 3 7" xfId="325" xr:uid="{00000000-0005-0000-0000-00001F000000}"/>
    <cellStyle name="Input cel new 3 7 2" xfId="14946" xr:uid="{00000000-0005-0000-0000-00001F000000}"/>
    <cellStyle name="Input cel new 3 7 3" xfId="16678" xr:uid="{00000000-0005-0000-0000-00001F000000}"/>
    <cellStyle name="Input cel new 3 8" xfId="6120" xr:uid="{00000000-0005-0000-0000-00001F000000}"/>
    <cellStyle name="Input cel new 3 8 2" xfId="14914" xr:uid="{00000000-0005-0000-0000-00001F000000}"/>
    <cellStyle name="Input cel new 3 8 3" xfId="16642" xr:uid="{00000000-0005-0000-0000-00001F000000}"/>
    <cellStyle name="Input cel new 3 9" xfId="14824" xr:uid="{00000000-0005-0000-0000-00001F000000}"/>
    <cellStyle name="Input cel new 3 9 2" xfId="14626" xr:uid="{00000000-0005-0000-0000-00001F000000}"/>
    <cellStyle name="Input cel new 4" xfId="167" xr:uid="{00000000-0005-0000-0000-000021000000}"/>
    <cellStyle name="Input cel new 4 2" xfId="275" xr:uid="{00000000-0005-0000-0000-000057000000}"/>
    <cellStyle name="Input cel new 4 2 10" xfId="407" xr:uid="{00000000-0005-0000-0000-000057000000}"/>
    <cellStyle name="Input cel new 4 2 10 2" xfId="6156" xr:uid="{00000000-0005-0000-0000-000057000000}"/>
    <cellStyle name="Input cel new 4 2 10 2 2" xfId="16700" xr:uid="{00000000-0005-0000-0000-000057000000}"/>
    <cellStyle name="Input cel new 4 2 10 3" xfId="14221" xr:uid="{00000000-0005-0000-0000-000057000000}"/>
    <cellStyle name="Input cel new 4 2 11" xfId="4754" xr:uid="{00000000-0005-0000-0000-000057000000}"/>
    <cellStyle name="Input cel new 4 2 11 2" xfId="12990" xr:uid="{00000000-0005-0000-0000-000057000000}"/>
    <cellStyle name="Input cel new 4 2 12" xfId="10482" xr:uid="{00000000-0005-0000-0000-000057000000}"/>
    <cellStyle name="Input cel new 4 2 2" xfId="344" xr:uid="{00000000-0005-0000-0000-000057000000}"/>
    <cellStyle name="Input cel new 4 2 2 10" xfId="499" xr:uid="{00000000-0005-0000-0000-000057000000}"/>
    <cellStyle name="Input cel new 4 2 2 10 2" xfId="6237" xr:uid="{00000000-0005-0000-0000-000057000000}"/>
    <cellStyle name="Input cel new 4 2 2 10 2 2" xfId="16783" xr:uid="{00000000-0005-0000-0000-000057000000}"/>
    <cellStyle name="Input cel new 4 2 2 10 3" xfId="12698" xr:uid="{00000000-0005-0000-0000-000057000000}"/>
    <cellStyle name="Input cel new 4 2 2 11" xfId="3438" xr:uid="{00000000-0005-0000-0000-000057000000}"/>
    <cellStyle name="Input cel new 4 2 2 11 2" xfId="9002" xr:uid="{00000000-0005-0000-0000-000057000000}"/>
    <cellStyle name="Input cel new 4 2 2 11 2 2" xfId="19548" xr:uid="{00000000-0005-0000-0000-000057000000}"/>
    <cellStyle name="Input cel new 4 2 2 12" xfId="4877" xr:uid="{00000000-0005-0000-0000-000057000000}"/>
    <cellStyle name="Input cel new 4 2 2 12 2" xfId="10739" xr:uid="{00000000-0005-0000-0000-000057000000}"/>
    <cellStyle name="Input cel new 4 2 2 13" xfId="10679" xr:uid="{00000000-0005-0000-0000-000057000000}"/>
    <cellStyle name="Input cel new 4 2 2 2" xfId="553" xr:uid="{00000000-0005-0000-0000-000057000000}"/>
    <cellStyle name="Input cel new 4 2 2 2 10" xfId="14237" xr:uid="{00000000-0005-0000-0000-000057000000}"/>
    <cellStyle name="Input cel new 4 2 2 2 2" xfId="650" xr:uid="{00000000-0005-0000-0000-000057000000}"/>
    <cellStyle name="Input cel new 4 2 2 2 2 2" xfId="1572" xr:uid="{00000000-0005-0000-0000-000057000000}"/>
    <cellStyle name="Input cel new 4 2 2 2 2 2 2" xfId="7182" xr:uid="{00000000-0005-0000-0000-000057000000}"/>
    <cellStyle name="Input cel new 4 2 2 2 2 2 2 2" xfId="17727" xr:uid="{00000000-0005-0000-0000-000057000000}"/>
    <cellStyle name="Input cel new 4 2 2 2 2 2 3" xfId="11080" xr:uid="{00000000-0005-0000-0000-000057000000}"/>
    <cellStyle name="Input cel new 4 2 2 2 2 3" xfId="2812" xr:uid="{00000000-0005-0000-0000-000057000000}"/>
    <cellStyle name="Input cel new 4 2 2 2 2 3 2" xfId="8382" xr:uid="{00000000-0005-0000-0000-000057000000}"/>
    <cellStyle name="Input cel new 4 2 2 2 2 3 2 2" xfId="18927" xr:uid="{00000000-0005-0000-0000-000057000000}"/>
    <cellStyle name="Input cel new 4 2 2 2 2 3 3" xfId="10791" xr:uid="{00000000-0005-0000-0000-000057000000}"/>
    <cellStyle name="Input cel new 4 2 2 2 2 4" xfId="4226" xr:uid="{00000000-0005-0000-0000-000057000000}"/>
    <cellStyle name="Input cel new 4 2 2 2 2 4 2" xfId="9747" xr:uid="{00000000-0005-0000-0000-000057000000}"/>
    <cellStyle name="Input cel new 4 2 2 2 2 4 2 2" xfId="20301" xr:uid="{00000000-0005-0000-0000-000057000000}"/>
    <cellStyle name="Input cel new 4 2 2 2 2 4 3" xfId="13951" xr:uid="{00000000-0005-0000-0000-000057000000}"/>
    <cellStyle name="Input cel new 4 2 2 2 2 5" xfId="6345" xr:uid="{00000000-0005-0000-0000-000057000000}"/>
    <cellStyle name="Input cel new 4 2 2 2 2 5 2" xfId="15054" xr:uid="{00000000-0005-0000-0000-000057000000}"/>
    <cellStyle name="Input cel new 4 2 2 2 2 5 2 2" xfId="16890" xr:uid="{00000000-0005-0000-0000-000057000000}"/>
    <cellStyle name="Input cel new 4 2 2 2 2 5 3" xfId="13293" xr:uid="{00000000-0005-0000-0000-000057000000}"/>
    <cellStyle name="Input cel new 4 2 2 2 2 6" xfId="5631" xr:uid="{00000000-0005-0000-0000-000057000000}"/>
    <cellStyle name="Input cel new 4 2 2 2 2 6 2" xfId="12336" xr:uid="{00000000-0005-0000-0000-000057000000}"/>
    <cellStyle name="Input cel new 4 2 2 2 2 7" xfId="12816" xr:uid="{00000000-0005-0000-0000-000057000000}"/>
    <cellStyle name="Input cel new 4 2 2 2 3" xfId="1489" xr:uid="{00000000-0005-0000-0000-000057000000}"/>
    <cellStyle name="Input cel new 4 2 2 2 3 2" xfId="2729" xr:uid="{00000000-0005-0000-0000-000057000000}"/>
    <cellStyle name="Input cel new 4 2 2 2 3 2 2" xfId="8299" xr:uid="{00000000-0005-0000-0000-000057000000}"/>
    <cellStyle name="Input cel new 4 2 2 2 3 2 2 2" xfId="18844" xr:uid="{00000000-0005-0000-0000-000057000000}"/>
    <cellStyle name="Input cel new 4 2 2 2 3 2 3" xfId="16038" xr:uid="{00000000-0005-0000-0000-000057000000}"/>
    <cellStyle name="Input cel new 4 2 2 2 3 3" xfId="4145" xr:uid="{00000000-0005-0000-0000-000057000000}"/>
    <cellStyle name="Input cel new 4 2 2 2 3 3 2" xfId="9672" xr:uid="{00000000-0005-0000-0000-000057000000}"/>
    <cellStyle name="Input cel new 4 2 2 2 3 3 2 2" xfId="20226" xr:uid="{00000000-0005-0000-0000-000057000000}"/>
    <cellStyle name="Input cel new 4 2 2 2 3 3 3" xfId="14962" xr:uid="{00000000-0005-0000-0000-000057000000}"/>
    <cellStyle name="Input cel new 4 2 2 2 3 4" xfId="7114" xr:uid="{00000000-0005-0000-0000-000057000000}"/>
    <cellStyle name="Input cel new 4 2 2 2 3 4 2" xfId="17659" xr:uid="{00000000-0005-0000-0000-000057000000}"/>
    <cellStyle name="Input cel new 4 2 2 2 3 5" xfId="5556" xr:uid="{00000000-0005-0000-0000-000057000000}"/>
    <cellStyle name="Input cel new 4 2 2 2 3 5 2" xfId="12959" xr:uid="{00000000-0005-0000-0000-000057000000}"/>
    <cellStyle name="Input cel new 4 2 2 2 3 6" xfId="14642" xr:uid="{00000000-0005-0000-0000-000057000000}"/>
    <cellStyle name="Input cel new 4 2 2 2 4" xfId="1784" xr:uid="{00000000-0005-0000-0000-000057000000}"/>
    <cellStyle name="Input cel new 4 2 2 2 4 2" xfId="3023" xr:uid="{00000000-0005-0000-0000-000057000000}"/>
    <cellStyle name="Input cel new 4 2 2 2 4 2 2" xfId="8593" xr:uid="{00000000-0005-0000-0000-000057000000}"/>
    <cellStyle name="Input cel new 4 2 2 2 4 2 2 2" xfId="19138" xr:uid="{00000000-0005-0000-0000-000057000000}"/>
    <cellStyle name="Input cel new 4 2 2 2 4 2 3" xfId="11442" xr:uid="{00000000-0005-0000-0000-000057000000}"/>
    <cellStyle name="Input cel new 4 2 2 2 4 3" xfId="4435" xr:uid="{00000000-0005-0000-0000-000057000000}"/>
    <cellStyle name="Input cel new 4 2 2 2 4 3 2" xfId="9945" xr:uid="{00000000-0005-0000-0000-000057000000}"/>
    <cellStyle name="Input cel new 4 2 2 2 4 3 2 2" xfId="20501" xr:uid="{00000000-0005-0000-0000-000057000000}"/>
    <cellStyle name="Input cel new 4 2 2 2 4 3 3" xfId="13619" xr:uid="{00000000-0005-0000-0000-000057000000}"/>
    <cellStyle name="Input cel new 4 2 2 2 4 4" xfId="7386" xr:uid="{00000000-0005-0000-0000-000057000000}"/>
    <cellStyle name="Input cel new 4 2 2 2 4 4 2" xfId="17931" xr:uid="{00000000-0005-0000-0000-000057000000}"/>
    <cellStyle name="Input cel new 4 2 2 2 4 5" xfId="5829" xr:uid="{00000000-0005-0000-0000-000057000000}"/>
    <cellStyle name="Input cel new 4 2 2 2 4 5 2" xfId="16352" xr:uid="{00000000-0005-0000-0000-000057000000}"/>
    <cellStyle name="Input cel new 4 2 2 2 4 6" xfId="13244" xr:uid="{00000000-0005-0000-0000-000057000000}"/>
    <cellStyle name="Input cel new 4 2 2 2 5" xfId="1311" xr:uid="{00000000-0005-0000-0000-000057000000}"/>
    <cellStyle name="Input cel new 4 2 2 2 5 2" xfId="2552" xr:uid="{00000000-0005-0000-0000-000057000000}"/>
    <cellStyle name="Input cel new 4 2 2 2 5 2 2" xfId="8122" xr:uid="{00000000-0005-0000-0000-000057000000}"/>
    <cellStyle name="Input cel new 4 2 2 2 5 2 2 2" xfId="18667" xr:uid="{00000000-0005-0000-0000-000057000000}"/>
    <cellStyle name="Input cel new 4 2 2 2 5 2 3" xfId="10765" xr:uid="{00000000-0005-0000-0000-000057000000}"/>
    <cellStyle name="Input cel new 4 2 2 2 5 3" xfId="3972" xr:uid="{00000000-0005-0000-0000-000057000000}"/>
    <cellStyle name="Input cel new 4 2 2 2 5 3 2" xfId="9512" xr:uid="{00000000-0005-0000-0000-000057000000}"/>
    <cellStyle name="Input cel new 4 2 2 2 5 3 2 2" xfId="20065" xr:uid="{00000000-0005-0000-0000-000057000000}"/>
    <cellStyle name="Input cel new 4 2 2 2 5 3 3" xfId="12406" xr:uid="{00000000-0005-0000-0000-000057000000}"/>
    <cellStyle name="Input cel new 4 2 2 2 5 4" xfId="6954" xr:uid="{00000000-0005-0000-0000-000057000000}"/>
    <cellStyle name="Input cel new 4 2 2 2 5 4 2" xfId="17499" xr:uid="{00000000-0005-0000-0000-000057000000}"/>
    <cellStyle name="Input cel new 4 2 2 2 5 5" xfId="5396" xr:uid="{00000000-0005-0000-0000-000057000000}"/>
    <cellStyle name="Input cel new 4 2 2 2 5 5 2" xfId="14252" xr:uid="{00000000-0005-0000-0000-000057000000}"/>
    <cellStyle name="Input cel new 4 2 2 2 5 6" xfId="11209" xr:uid="{00000000-0005-0000-0000-000057000000}"/>
    <cellStyle name="Input cel new 4 2 2 2 6" xfId="951" xr:uid="{00000000-0005-0000-0000-000057000000}"/>
    <cellStyle name="Input cel new 4 2 2 2 6 2" xfId="3619" xr:uid="{00000000-0005-0000-0000-000057000000}"/>
    <cellStyle name="Input cel new 4 2 2 2 6 2 2" xfId="9180" xr:uid="{00000000-0005-0000-0000-000057000000}"/>
    <cellStyle name="Input cel new 4 2 2 2 6 2 2 2" xfId="19727" xr:uid="{00000000-0005-0000-0000-000057000000}"/>
    <cellStyle name="Input cel new 4 2 2 2 6 2 3" xfId="11064" xr:uid="{00000000-0005-0000-0000-000057000000}"/>
    <cellStyle name="Input cel new 4 2 2 2 6 3" xfId="6611" xr:uid="{00000000-0005-0000-0000-000057000000}"/>
    <cellStyle name="Input cel new 4 2 2 2 6 3 2" xfId="17156" xr:uid="{00000000-0005-0000-0000-000057000000}"/>
    <cellStyle name="Input cel new 4 2 2 2 6 4" xfId="5064" xr:uid="{00000000-0005-0000-0000-000057000000}"/>
    <cellStyle name="Input cel new 4 2 2 2 6 4 2" xfId="12252" xr:uid="{00000000-0005-0000-0000-000057000000}"/>
    <cellStyle name="Input cel new 4 2 2 2 6 5" xfId="10694" xr:uid="{00000000-0005-0000-0000-000057000000}"/>
    <cellStyle name="Input cel new 4 2 2 2 7" xfId="2194" xr:uid="{00000000-0005-0000-0000-000057000000}"/>
    <cellStyle name="Input cel new 4 2 2 2 7 2" xfId="7764" xr:uid="{00000000-0005-0000-0000-000057000000}"/>
    <cellStyle name="Input cel new 4 2 2 2 7 2 2" xfId="18309" xr:uid="{00000000-0005-0000-0000-000057000000}"/>
    <cellStyle name="Input cel new 4 2 2 2 7 3" xfId="15769" xr:uid="{00000000-0005-0000-0000-000057000000}"/>
    <cellStyle name="Input cel new 4 2 2 2 8" xfId="3522" xr:uid="{00000000-0005-0000-0000-000057000000}"/>
    <cellStyle name="Input cel new 4 2 2 2 8 2" xfId="9086" xr:uid="{00000000-0005-0000-0000-000057000000}"/>
    <cellStyle name="Input cel new 4 2 2 2 8 2 2" xfId="19632" xr:uid="{00000000-0005-0000-0000-000057000000}"/>
    <cellStyle name="Input cel new 4 2 2 2 8 3" xfId="11079" xr:uid="{00000000-0005-0000-0000-000057000000}"/>
    <cellStyle name="Input cel new 4 2 2 2 9" xfId="4969" xr:uid="{00000000-0005-0000-0000-000057000000}"/>
    <cellStyle name="Input cel new 4 2 2 2 9 2" xfId="15525" xr:uid="{00000000-0005-0000-0000-000057000000}"/>
    <cellStyle name="Input cel new 4 2 2 3" xfId="699" xr:uid="{00000000-0005-0000-0000-000057000000}"/>
    <cellStyle name="Input cel new 4 2 2 3 10" xfId="15972" xr:uid="{00000000-0005-0000-0000-000057000000}"/>
    <cellStyle name="Input cel new 4 2 2 3 2" xfId="1925" xr:uid="{00000000-0005-0000-0000-000057000000}"/>
    <cellStyle name="Input cel new 4 2 2 3 2 2" xfId="3164" xr:uid="{00000000-0005-0000-0000-000057000000}"/>
    <cellStyle name="Input cel new 4 2 2 3 2 2 2" xfId="8734" xr:uid="{00000000-0005-0000-0000-000057000000}"/>
    <cellStyle name="Input cel new 4 2 2 3 2 2 2 2" xfId="19279" xr:uid="{00000000-0005-0000-0000-000057000000}"/>
    <cellStyle name="Input cel new 4 2 2 3 2 2 3" xfId="13188" xr:uid="{00000000-0005-0000-0000-000057000000}"/>
    <cellStyle name="Input cel new 4 2 2 3 2 3" xfId="4576" xr:uid="{00000000-0005-0000-0000-000057000000}"/>
    <cellStyle name="Input cel new 4 2 2 3 2 3 2" xfId="10076" xr:uid="{00000000-0005-0000-0000-000057000000}"/>
    <cellStyle name="Input cel new 4 2 2 3 2 3 2 2" xfId="20631" xr:uid="{00000000-0005-0000-0000-000057000000}"/>
    <cellStyle name="Input cel new 4 2 2 3 2 3 3" xfId="13695" xr:uid="{00000000-0005-0000-0000-000057000000}"/>
    <cellStyle name="Input cel new 4 2 2 3 2 4" xfId="7503" xr:uid="{00000000-0005-0000-0000-000057000000}"/>
    <cellStyle name="Input cel new 4 2 2 3 2 4 2" xfId="18048" xr:uid="{00000000-0005-0000-0000-000057000000}"/>
    <cellStyle name="Input cel new 4 2 2 3 2 5" xfId="5960" xr:uid="{00000000-0005-0000-0000-000057000000}"/>
    <cellStyle name="Input cel new 4 2 2 3 2 5 2" xfId="16482" xr:uid="{00000000-0005-0000-0000-000057000000}"/>
    <cellStyle name="Input cel new 4 2 2 3 2 6" xfId="13741" xr:uid="{00000000-0005-0000-0000-000057000000}"/>
    <cellStyle name="Input cel new 4 2 2 3 3" xfId="1216" xr:uid="{00000000-0005-0000-0000-000057000000}"/>
    <cellStyle name="Input cel new 4 2 2 3 3 2" xfId="2458" xr:uid="{00000000-0005-0000-0000-000057000000}"/>
    <cellStyle name="Input cel new 4 2 2 3 3 2 2" xfId="8028" xr:uid="{00000000-0005-0000-0000-000057000000}"/>
    <cellStyle name="Input cel new 4 2 2 3 3 2 2 2" xfId="18573" xr:uid="{00000000-0005-0000-0000-000057000000}"/>
    <cellStyle name="Input cel new 4 2 2 3 3 2 3" xfId="11231" xr:uid="{00000000-0005-0000-0000-000057000000}"/>
    <cellStyle name="Input cel new 4 2 2 3 3 3" xfId="3882" xr:uid="{00000000-0005-0000-0000-000057000000}"/>
    <cellStyle name="Input cel new 4 2 2 3 3 3 2" xfId="9431" xr:uid="{00000000-0005-0000-0000-000057000000}"/>
    <cellStyle name="Input cel new 4 2 2 3 3 3 2 2" xfId="19984" xr:uid="{00000000-0005-0000-0000-000057000000}"/>
    <cellStyle name="Input cel new 4 2 2 3 3 3 3" xfId="15796" xr:uid="{00000000-0005-0000-0000-000057000000}"/>
    <cellStyle name="Input cel new 4 2 2 3 3 4" xfId="6869" xr:uid="{00000000-0005-0000-0000-000057000000}"/>
    <cellStyle name="Input cel new 4 2 2 3 3 4 2" xfId="17414" xr:uid="{00000000-0005-0000-0000-000057000000}"/>
    <cellStyle name="Input cel new 4 2 2 3 3 5" xfId="5315" xr:uid="{00000000-0005-0000-0000-000057000000}"/>
    <cellStyle name="Input cel new 4 2 2 3 3 5 2" xfId="11751" xr:uid="{00000000-0005-0000-0000-000057000000}"/>
    <cellStyle name="Input cel new 4 2 2 3 3 6" xfId="10253" xr:uid="{00000000-0005-0000-0000-000057000000}"/>
    <cellStyle name="Input cel new 4 2 2 3 4" xfId="1373" xr:uid="{00000000-0005-0000-0000-000057000000}"/>
    <cellStyle name="Input cel new 4 2 2 3 4 2" xfId="2614" xr:uid="{00000000-0005-0000-0000-000057000000}"/>
    <cellStyle name="Input cel new 4 2 2 3 4 2 2" xfId="8184" xr:uid="{00000000-0005-0000-0000-000057000000}"/>
    <cellStyle name="Input cel new 4 2 2 3 4 2 2 2" xfId="18729" xr:uid="{00000000-0005-0000-0000-000057000000}"/>
    <cellStyle name="Input cel new 4 2 2 3 4 2 3" xfId="15863" xr:uid="{00000000-0005-0000-0000-000057000000}"/>
    <cellStyle name="Input cel new 4 2 2 3 4 3" xfId="4034" xr:uid="{00000000-0005-0000-0000-000057000000}"/>
    <cellStyle name="Input cel new 4 2 2 3 4 3 2" xfId="9569" xr:uid="{00000000-0005-0000-0000-000057000000}"/>
    <cellStyle name="Input cel new 4 2 2 3 4 3 2 2" xfId="20122" xr:uid="{00000000-0005-0000-0000-000057000000}"/>
    <cellStyle name="Input cel new 4 2 2 3 4 3 3" xfId="12442" xr:uid="{00000000-0005-0000-0000-000057000000}"/>
    <cellStyle name="Input cel new 4 2 2 3 4 4" xfId="7010" xr:uid="{00000000-0005-0000-0000-000057000000}"/>
    <cellStyle name="Input cel new 4 2 2 3 4 4 2" xfId="17555" xr:uid="{00000000-0005-0000-0000-000057000000}"/>
    <cellStyle name="Input cel new 4 2 2 3 4 5" xfId="5453" xr:uid="{00000000-0005-0000-0000-000057000000}"/>
    <cellStyle name="Input cel new 4 2 2 3 4 5 2" xfId="15872" xr:uid="{00000000-0005-0000-0000-000057000000}"/>
    <cellStyle name="Input cel new 4 2 2 3 4 6" xfId="12389" xr:uid="{00000000-0005-0000-0000-000057000000}"/>
    <cellStyle name="Input cel new 4 2 2 3 5" xfId="999" xr:uid="{00000000-0005-0000-0000-000057000000}"/>
    <cellStyle name="Input cel new 4 2 2 3 5 2" xfId="6659" xr:uid="{00000000-0005-0000-0000-000057000000}"/>
    <cellStyle name="Input cel new 4 2 2 3 5 2 2" xfId="17204" xr:uid="{00000000-0005-0000-0000-000057000000}"/>
    <cellStyle name="Input cel new 4 2 2 3 5 3" xfId="16068" xr:uid="{00000000-0005-0000-0000-000057000000}"/>
    <cellStyle name="Input cel new 4 2 2 3 6" xfId="2242" xr:uid="{00000000-0005-0000-0000-000057000000}"/>
    <cellStyle name="Input cel new 4 2 2 3 6 2" xfId="7812" xr:uid="{00000000-0005-0000-0000-000057000000}"/>
    <cellStyle name="Input cel new 4 2 2 3 6 2 2" xfId="18357" xr:uid="{00000000-0005-0000-0000-000057000000}"/>
    <cellStyle name="Input cel new 4 2 2 3 6 3" xfId="15822" xr:uid="{00000000-0005-0000-0000-000057000000}"/>
    <cellStyle name="Input cel new 4 2 2 3 7" xfId="3667" xr:uid="{00000000-0005-0000-0000-000057000000}"/>
    <cellStyle name="Input cel new 4 2 2 3 7 2" xfId="9227" xr:uid="{00000000-0005-0000-0000-000057000000}"/>
    <cellStyle name="Input cel new 4 2 2 3 7 2 2" xfId="19775" xr:uid="{00000000-0005-0000-0000-000057000000}"/>
    <cellStyle name="Input cel new 4 2 2 3 7 3" xfId="15324" xr:uid="{00000000-0005-0000-0000-000057000000}"/>
    <cellStyle name="Input cel new 4 2 2 3 8" xfId="6393" xr:uid="{00000000-0005-0000-0000-000057000000}"/>
    <cellStyle name="Input cel new 4 2 2 3 8 2" xfId="15101" xr:uid="{00000000-0005-0000-0000-000057000000}"/>
    <cellStyle name="Input cel new 4 2 2 3 8 2 2" xfId="16938" xr:uid="{00000000-0005-0000-0000-000057000000}"/>
    <cellStyle name="Input cel new 4 2 2 3 8 3" xfId="11711" xr:uid="{00000000-0005-0000-0000-000057000000}"/>
    <cellStyle name="Input cel new 4 2 2 3 9" xfId="5111" xr:uid="{00000000-0005-0000-0000-000057000000}"/>
    <cellStyle name="Input cel new 4 2 2 3 9 2" xfId="11806" xr:uid="{00000000-0005-0000-0000-000057000000}"/>
    <cellStyle name="Input cel new 4 2 2 4" xfId="763" xr:uid="{00000000-0005-0000-0000-000057000000}"/>
    <cellStyle name="Input cel new 4 2 2 4 2" xfId="1989" xr:uid="{00000000-0005-0000-0000-000057000000}"/>
    <cellStyle name="Input cel new 4 2 2 4 2 2" xfId="3228" xr:uid="{00000000-0005-0000-0000-000057000000}"/>
    <cellStyle name="Input cel new 4 2 2 4 2 2 2" xfId="8798" xr:uid="{00000000-0005-0000-0000-000057000000}"/>
    <cellStyle name="Input cel new 4 2 2 4 2 2 2 2" xfId="19343" xr:uid="{00000000-0005-0000-0000-000057000000}"/>
    <cellStyle name="Input cel new 4 2 2 4 2 2 3" xfId="16000" xr:uid="{00000000-0005-0000-0000-000057000000}"/>
    <cellStyle name="Input cel new 4 2 2 4 2 3" xfId="4640" xr:uid="{00000000-0005-0000-0000-000057000000}"/>
    <cellStyle name="Input cel new 4 2 2 4 2 3 2" xfId="10136" xr:uid="{00000000-0005-0000-0000-000057000000}"/>
    <cellStyle name="Input cel new 4 2 2 4 2 3 2 2" xfId="20691" xr:uid="{00000000-0005-0000-0000-000057000000}"/>
    <cellStyle name="Input cel new 4 2 2 4 2 3 3" xfId="15680" xr:uid="{00000000-0005-0000-0000-000057000000}"/>
    <cellStyle name="Input cel new 4 2 2 4 2 4" xfId="7563" xr:uid="{00000000-0005-0000-0000-000057000000}"/>
    <cellStyle name="Input cel new 4 2 2 4 2 4 2" xfId="18108" xr:uid="{00000000-0005-0000-0000-000057000000}"/>
    <cellStyle name="Input cel new 4 2 2 4 2 5" xfId="6020" xr:uid="{00000000-0005-0000-0000-000057000000}"/>
    <cellStyle name="Input cel new 4 2 2 4 2 5 2" xfId="16542" xr:uid="{00000000-0005-0000-0000-000057000000}"/>
    <cellStyle name="Input cel new 4 2 2 4 2 6" xfId="13874" xr:uid="{00000000-0005-0000-0000-000057000000}"/>
    <cellStyle name="Input cel new 4 2 2 4 3" xfId="1671" xr:uid="{00000000-0005-0000-0000-000057000000}"/>
    <cellStyle name="Input cel new 4 2 2 4 3 2" xfId="2911" xr:uid="{00000000-0005-0000-0000-000057000000}"/>
    <cellStyle name="Input cel new 4 2 2 4 3 2 2" xfId="8481" xr:uid="{00000000-0005-0000-0000-000057000000}"/>
    <cellStyle name="Input cel new 4 2 2 4 3 2 2 2" xfId="19026" xr:uid="{00000000-0005-0000-0000-000057000000}"/>
    <cellStyle name="Input cel new 4 2 2 4 3 2 3" xfId="12288" xr:uid="{00000000-0005-0000-0000-000057000000}"/>
    <cellStyle name="Input cel new 4 2 2 4 3 3" xfId="4324" xr:uid="{00000000-0005-0000-0000-000057000000}"/>
    <cellStyle name="Input cel new 4 2 2 4 3 3 2" xfId="9839" xr:uid="{00000000-0005-0000-0000-000057000000}"/>
    <cellStyle name="Input cel new 4 2 2 4 3 3 2 2" xfId="20395" xr:uid="{00000000-0005-0000-0000-000057000000}"/>
    <cellStyle name="Input cel new 4 2 2 4 3 3 3" xfId="15989" xr:uid="{00000000-0005-0000-0000-000057000000}"/>
    <cellStyle name="Input cel new 4 2 2 4 3 4" xfId="7279" xr:uid="{00000000-0005-0000-0000-000057000000}"/>
    <cellStyle name="Input cel new 4 2 2 4 3 4 2" xfId="17824" xr:uid="{00000000-0005-0000-0000-000057000000}"/>
    <cellStyle name="Input cel new 4 2 2 4 3 5" xfId="5723" xr:uid="{00000000-0005-0000-0000-000057000000}"/>
    <cellStyle name="Input cel new 4 2 2 4 3 5 2" xfId="16246" xr:uid="{00000000-0005-0000-0000-000057000000}"/>
    <cellStyle name="Input cel new 4 2 2 4 3 6" xfId="13341" xr:uid="{00000000-0005-0000-0000-000057000000}"/>
    <cellStyle name="Input cel new 4 2 2 4 4" xfId="1063" xr:uid="{00000000-0005-0000-0000-000057000000}"/>
    <cellStyle name="Input cel new 4 2 2 4 4 2" xfId="6720" xr:uid="{00000000-0005-0000-0000-000057000000}"/>
    <cellStyle name="Input cel new 4 2 2 4 4 2 2" xfId="17265" xr:uid="{00000000-0005-0000-0000-000057000000}"/>
    <cellStyle name="Input cel new 4 2 2 4 4 3" xfId="13669" xr:uid="{00000000-0005-0000-0000-000057000000}"/>
    <cellStyle name="Input cel new 4 2 2 4 5" xfId="2306" xr:uid="{00000000-0005-0000-0000-000057000000}"/>
    <cellStyle name="Input cel new 4 2 2 4 5 2" xfId="7876" xr:uid="{00000000-0005-0000-0000-000057000000}"/>
    <cellStyle name="Input cel new 4 2 2 4 5 2 2" xfId="18421" xr:uid="{00000000-0005-0000-0000-000057000000}"/>
    <cellStyle name="Input cel new 4 2 2 4 5 3" xfId="13135" xr:uid="{00000000-0005-0000-0000-000057000000}"/>
    <cellStyle name="Input cel new 4 2 2 4 6" xfId="3731" xr:uid="{00000000-0005-0000-0000-000057000000}"/>
    <cellStyle name="Input cel new 4 2 2 4 6 2" xfId="9287" xr:uid="{00000000-0005-0000-0000-000057000000}"/>
    <cellStyle name="Input cel new 4 2 2 4 6 2 2" xfId="19836" xr:uid="{00000000-0005-0000-0000-000057000000}"/>
    <cellStyle name="Input cel new 4 2 2 4 6 3" xfId="15538" xr:uid="{00000000-0005-0000-0000-000057000000}"/>
    <cellStyle name="Input cel new 4 2 2 4 7" xfId="6427" xr:uid="{00000000-0005-0000-0000-000057000000}"/>
    <cellStyle name="Input cel new 4 2 2 4 7 2" xfId="15135" xr:uid="{00000000-0005-0000-0000-000057000000}"/>
    <cellStyle name="Input cel new 4 2 2 4 7 2 2" xfId="16972" xr:uid="{00000000-0005-0000-0000-000057000000}"/>
    <cellStyle name="Input cel new 4 2 2 4 7 3" xfId="13994" xr:uid="{00000000-0005-0000-0000-000057000000}"/>
    <cellStyle name="Input cel new 4 2 2 4 8" xfId="5171" xr:uid="{00000000-0005-0000-0000-000057000000}"/>
    <cellStyle name="Input cel new 4 2 2 4 8 2" xfId="12309" xr:uid="{00000000-0005-0000-0000-000057000000}"/>
    <cellStyle name="Input cel new 4 2 2 4 9" xfId="12170" xr:uid="{00000000-0005-0000-0000-000057000000}"/>
    <cellStyle name="Input cel new 4 2 2 5" xfId="825" xr:uid="{00000000-0005-0000-0000-000057000000}"/>
    <cellStyle name="Input cel new 4 2 2 5 2" xfId="2051" xr:uid="{00000000-0005-0000-0000-000057000000}"/>
    <cellStyle name="Input cel new 4 2 2 5 2 2" xfId="3290" xr:uid="{00000000-0005-0000-0000-000057000000}"/>
    <cellStyle name="Input cel new 4 2 2 5 2 2 2" xfId="8860" xr:uid="{00000000-0005-0000-0000-000057000000}"/>
    <cellStyle name="Input cel new 4 2 2 5 2 2 2 2" xfId="19405" xr:uid="{00000000-0005-0000-0000-000057000000}"/>
    <cellStyle name="Input cel new 4 2 2 5 2 2 3" xfId="11616" xr:uid="{00000000-0005-0000-0000-000057000000}"/>
    <cellStyle name="Input cel new 4 2 2 5 2 3" xfId="4702" xr:uid="{00000000-0005-0000-0000-000057000000}"/>
    <cellStyle name="Input cel new 4 2 2 5 2 3 2" xfId="10195" xr:uid="{00000000-0005-0000-0000-000057000000}"/>
    <cellStyle name="Input cel new 4 2 2 5 2 3 2 2" xfId="20750" xr:uid="{00000000-0005-0000-0000-000057000000}"/>
    <cellStyle name="Input cel new 4 2 2 5 2 3 3" xfId="15712" xr:uid="{00000000-0005-0000-0000-000057000000}"/>
    <cellStyle name="Input cel new 4 2 2 5 2 4" xfId="7622" xr:uid="{00000000-0005-0000-0000-000057000000}"/>
    <cellStyle name="Input cel new 4 2 2 5 2 4 2" xfId="18167" xr:uid="{00000000-0005-0000-0000-000057000000}"/>
    <cellStyle name="Input cel new 4 2 2 5 2 5" xfId="6079" xr:uid="{00000000-0005-0000-0000-000057000000}"/>
    <cellStyle name="Input cel new 4 2 2 5 2 5 2" xfId="16601" xr:uid="{00000000-0005-0000-0000-000057000000}"/>
    <cellStyle name="Input cel new 4 2 2 5 2 6" xfId="13550" xr:uid="{00000000-0005-0000-0000-000057000000}"/>
    <cellStyle name="Input cel new 4 2 2 5 3" xfId="1729" xr:uid="{00000000-0005-0000-0000-000057000000}"/>
    <cellStyle name="Input cel new 4 2 2 5 3 2" xfId="2968" xr:uid="{00000000-0005-0000-0000-000057000000}"/>
    <cellStyle name="Input cel new 4 2 2 5 3 2 2" xfId="8538" xr:uid="{00000000-0005-0000-0000-000057000000}"/>
    <cellStyle name="Input cel new 4 2 2 5 3 2 2 2" xfId="19083" xr:uid="{00000000-0005-0000-0000-000057000000}"/>
    <cellStyle name="Input cel new 4 2 2 5 3 2 3" xfId="14604" xr:uid="{00000000-0005-0000-0000-000057000000}"/>
    <cellStyle name="Input cel new 4 2 2 5 3 3" xfId="4380" xr:uid="{00000000-0005-0000-0000-000057000000}"/>
    <cellStyle name="Input cel new 4 2 2 5 3 3 2" xfId="9892" xr:uid="{00000000-0005-0000-0000-000057000000}"/>
    <cellStyle name="Input cel new 4 2 2 5 3 3 2 2" xfId="20448" xr:uid="{00000000-0005-0000-0000-000057000000}"/>
    <cellStyle name="Input cel new 4 2 2 5 3 3 3" xfId="16206" xr:uid="{00000000-0005-0000-0000-000057000000}"/>
    <cellStyle name="Input cel new 4 2 2 5 3 4" xfId="7333" xr:uid="{00000000-0005-0000-0000-000057000000}"/>
    <cellStyle name="Input cel new 4 2 2 5 3 4 2" xfId="17878" xr:uid="{00000000-0005-0000-0000-000057000000}"/>
    <cellStyle name="Input cel new 4 2 2 5 3 5" xfId="5776" xr:uid="{00000000-0005-0000-0000-000057000000}"/>
    <cellStyle name="Input cel new 4 2 2 5 3 5 2" xfId="16299" xr:uid="{00000000-0005-0000-0000-000057000000}"/>
    <cellStyle name="Input cel new 4 2 2 5 3 6" xfId="14705" xr:uid="{00000000-0005-0000-0000-000057000000}"/>
    <cellStyle name="Input cel new 4 2 2 5 4" xfId="1125" xr:uid="{00000000-0005-0000-0000-000057000000}"/>
    <cellStyle name="Input cel new 4 2 2 5 4 2" xfId="6782" xr:uid="{00000000-0005-0000-0000-000057000000}"/>
    <cellStyle name="Input cel new 4 2 2 5 4 2 2" xfId="17327" xr:uid="{00000000-0005-0000-0000-000057000000}"/>
    <cellStyle name="Input cel new 4 2 2 5 4 3" xfId="11861" xr:uid="{00000000-0005-0000-0000-000057000000}"/>
    <cellStyle name="Input cel new 4 2 2 5 5" xfId="2368" xr:uid="{00000000-0005-0000-0000-000057000000}"/>
    <cellStyle name="Input cel new 4 2 2 5 5 2" xfId="7938" xr:uid="{00000000-0005-0000-0000-000057000000}"/>
    <cellStyle name="Input cel new 4 2 2 5 5 2 2" xfId="18483" xr:uid="{00000000-0005-0000-0000-000057000000}"/>
    <cellStyle name="Input cel new 4 2 2 5 5 3" xfId="10870" xr:uid="{00000000-0005-0000-0000-000057000000}"/>
    <cellStyle name="Input cel new 4 2 2 5 6" xfId="3793" xr:uid="{00000000-0005-0000-0000-000057000000}"/>
    <cellStyle name="Input cel new 4 2 2 5 6 2" xfId="9346" xr:uid="{00000000-0005-0000-0000-000057000000}"/>
    <cellStyle name="Input cel new 4 2 2 5 6 2 2" xfId="19898" xr:uid="{00000000-0005-0000-0000-000057000000}"/>
    <cellStyle name="Input cel new 4 2 2 5 6 3" xfId="11024" xr:uid="{00000000-0005-0000-0000-000057000000}"/>
    <cellStyle name="Input cel new 4 2 2 5 7" xfId="6486" xr:uid="{00000000-0005-0000-0000-000057000000}"/>
    <cellStyle name="Input cel new 4 2 2 5 7 2" xfId="15194" xr:uid="{00000000-0005-0000-0000-000057000000}"/>
    <cellStyle name="Input cel new 4 2 2 5 7 2 2" xfId="17031" xr:uid="{00000000-0005-0000-0000-000057000000}"/>
    <cellStyle name="Input cel new 4 2 2 5 7 3" xfId="12554" xr:uid="{00000000-0005-0000-0000-000057000000}"/>
    <cellStyle name="Input cel new 4 2 2 5 8" xfId="5230" xr:uid="{00000000-0005-0000-0000-000057000000}"/>
    <cellStyle name="Input cel new 4 2 2 5 8 2" xfId="15618" xr:uid="{00000000-0005-0000-0000-000057000000}"/>
    <cellStyle name="Input cel new 4 2 2 5 9" xfId="11304" xr:uid="{00000000-0005-0000-0000-000057000000}"/>
    <cellStyle name="Input cel new 4 2 2 6" xfId="630" xr:uid="{00000000-0005-0000-0000-000057000000}"/>
    <cellStyle name="Input cel new 4 2 2 6 2" xfId="1553" xr:uid="{00000000-0005-0000-0000-000057000000}"/>
    <cellStyle name="Input cel new 4 2 2 6 2 2" xfId="7163" xr:uid="{00000000-0005-0000-0000-000057000000}"/>
    <cellStyle name="Input cel new 4 2 2 6 2 2 2" xfId="17708" xr:uid="{00000000-0005-0000-0000-000057000000}"/>
    <cellStyle name="Input cel new 4 2 2 6 2 3" xfId="10545" xr:uid="{00000000-0005-0000-0000-000057000000}"/>
    <cellStyle name="Input cel new 4 2 2 6 3" xfId="2793" xr:uid="{00000000-0005-0000-0000-000057000000}"/>
    <cellStyle name="Input cel new 4 2 2 6 3 2" xfId="8363" xr:uid="{00000000-0005-0000-0000-000057000000}"/>
    <cellStyle name="Input cel new 4 2 2 6 3 2 2" xfId="18908" xr:uid="{00000000-0005-0000-0000-000057000000}"/>
    <cellStyle name="Input cel new 4 2 2 6 3 3" xfId="13296" xr:uid="{00000000-0005-0000-0000-000057000000}"/>
    <cellStyle name="Input cel new 4 2 2 6 4" xfId="4207" xr:uid="{00000000-0005-0000-0000-000057000000}"/>
    <cellStyle name="Input cel new 4 2 2 6 4 2" xfId="9728" xr:uid="{00000000-0005-0000-0000-000057000000}"/>
    <cellStyle name="Input cel new 4 2 2 6 4 2 2" xfId="20282" xr:uid="{00000000-0005-0000-0000-000057000000}"/>
    <cellStyle name="Input cel new 4 2 2 6 4 3" xfId="15377" xr:uid="{00000000-0005-0000-0000-000057000000}"/>
    <cellStyle name="Input cel new 4 2 2 6 5" xfId="6326" xr:uid="{00000000-0005-0000-0000-000057000000}"/>
    <cellStyle name="Input cel new 4 2 2 6 5 2" xfId="16871" xr:uid="{00000000-0005-0000-0000-000057000000}"/>
    <cellStyle name="Input cel new 4 2 2 6 6" xfId="5612" xr:uid="{00000000-0005-0000-0000-000057000000}"/>
    <cellStyle name="Input cel new 4 2 2 6 6 2" xfId="14466" xr:uid="{00000000-0005-0000-0000-000057000000}"/>
    <cellStyle name="Input cel new 4 2 2 6 7" xfId="13384" xr:uid="{00000000-0005-0000-0000-000057000000}"/>
    <cellStyle name="Input cel new 4 2 2 7" xfId="1265" xr:uid="{00000000-0005-0000-0000-000057000000}"/>
    <cellStyle name="Input cel new 4 2 2 7 2" xfId="2506" xr:uid="{00000000-0005-0000-0000-000057000000}"/>
    <cellStyle name="Input cel new 4 2 2 7 2 2" xfId="8076" xr:uid="{00000000-0005-0000-0000-000057000000}"/>
    <cellStyle name="Input cel new 4 2 2 7 2 2 2" xfId="18621" xr:uid="{00000000-0005-0000-0000-000057000000}"/>
    <cellStyle name="Input cel new 4 2 2 7 2 3" xfId="13434" xr:uid="{00000000-0005-0000-0000-000057000000}"/>
    <cellStyle name="Input cel new 4 2 2 7 3" xfId="3927" xr:uid="{00000000-0005-0000-0000-000057000000}"/>
    <cellStyle name="Input cel new 4 2 2 7 3 2" xfId="9471" xr:uid="{00000000-0005-0000-0000-000057000000}"/>
    <cellStyle name="Input cel new 4 2 2 7 3 2 2" xfId="20024" xr:uid="{00000000-0005-0000-0000-000057000000}"/>
    <cellStyle name="Input cel new 4 2 2 7 3 3" xfId="15330" xr:uid="{00000000-0005-0000-0000-000057000000}"/>
    <cellStyle name="Input cel new 4 2 2 7 4" xfId="6912" xr:uid="{00000000-0005-0000-0000-000057000000}"/>
    <cellStyle name="Input cel new 4 2 2 7 4 2" xfId="17457" xr:uid="{00000000-0005-0000-0000-000057000000}"/>
    <cellStyle name="Input cel new 4 2 2 7 5" xfId="5355" xr:uid="{00000000-0005-0000-0000-000057000000}"/>
    <cellStyle name="Input cel new 4 2 2 7 5 2" xfId="10818" xr:uid="{00000000-0005-0000-0000-000057000000}"/>
    <cellStyle name="Input cel new 4 2 2 7 6" xfId="11360" xr:uid="{00000000-0005-0000-0000-000057000000}"/>
    <cellStyle name="Input cel new 4 2 2 8" xfId="928" xr:uid="{00000000-0005-0000-0000-000057000000}"/>
    <cellStyle name="Input cel new 4 2 2 8 2" xfId="3380" xr:uid="{00000000-0005-0000-0000-000057000000}"/>
    <cellStyle name="Input cel new 4 2 2 8 2 2" xfId="8948" xr:uid="{00000000-0005-0000-0000-000057000000}"/>
    <cellStyle name="Input cel new 4 2 2 8 2 2 2" xfId="19492" xr:uid="{00000000-0005-0000-0000-000057000000}"/>
    <cellStyle name="Input cel new 4 2 2 8 2 3" xfId="12031" xr:uid="{00000000-0005-0000-0000-000057000000}"/>
    <cellStyle name="Input cel new 4 2 2 8 3" xfId="6588" xr:uid="{00000000-0005-0000-0000-000057000000}"/>
    <cellStyle name="Input cel new 4 2 2 8 3 2" xfId="17133" xr:uid="{00000000-0005-0000-0000-000057000000}"/>
    <cellStyle name="Input cel new 4 2 2 8 4" xfId="4813" xr:uid="{00000000-0005-0000-0000-000057000000}"/>
    <cellStyle name="Input cel new 4 2 2 8 4 2" xfId="12610" xr:uid="{00000000-0005-0000-0000-000057000000}"/>
    <cellStyle name="Input cel new 4 2 2 8 5" xfId="11361" xr:uid="{00000000-0005-0000-0000-000057000000}"/>
    <cellStyle name="Input cel new 4 2 2 9" xfId="2171" xr:uid="{00000000-0005-0000-0000-000057000000}"/>
    <cellStyle name="Input cel new 4 2 2 9 2" xfId="7741" xr:uid="{00000000-0005-0000-0000-000057000000}"/>
    <cellStyle name="Input cel new 4 2 2 9 2 2" xfId="18286" xr:uid="{00000000-0005-0000-0000-000057000000}"/>
    <cellStyle name="Input cel new 4 2 2 9 3" xfId="11122" xr:uid="{00000000-0005-0000-0000-000057000000}"/>
    <cellStyle name="Input cel new 4 2 3" xfId="389" xr:uid="{00000000-0005-0000-0000-000057000000}"/>
    <cellStyle name="Input cel new 4 2 3 10" xfId="2153" xr:uid="{00000000-0005-0000-0000-000057000000}"/>
    <cellStyle name="Input cel new 4 2 3 10 2" xfId="7723" xr:uid="{00000000-0005-0000-0000-000057000000}"/>
    <cellStyle name="Input cel new 4 2 3 10 2 2" xfId="18268" xr:uid="{00000000-0005-0000-0000-000057000000}"/>
    <cellStyle name="Input cel new 4 2 3 10 3" xfId="13789" xr:uid="{00000000-0005-0000-0000-000057000000}"/>
    <cellStyle name="Input cel new 4 2 3 11" xfId="481" xr:uid="{00000000-0005-0000-0000-000057000000}"/>
    <cellStyle name="Input cel new 4 2 3 11 2" xfId="6219" xr:uid="{00000000-0005-0000-0000-000057000000}"/>
    <cellStyle name="Input cel new 4 2 3 11 2 2" xfId="16765" xr:uid="{00000000-0005-0000-0000-000057000000}"/>
    <cellStyle name="Input cel new 4 2 3 11 3" xfId="10891" xr:uid="{00000000-0005-0000-0000-000057000000}"/>
    <cellStyle name="Input cel new 4 2 3 12" xfId="3471" xr:uid="{00000000-0005-0000-0000-000057000000}"/>
    <cellStyle name="Input cel new 4 2 3 12 2" xfId="9035" xr:uid="{00000000-0005-0000-0000-000057000000}"/>
    <cellStyle name="Input cel new 4 2 3 12 2 2" xfId="19581" xr:uid="{00000000-0005-0000-0000-000057000000}"/>
    <cellStyle name="Input cel new 4 2 3 13" xfId="4917" xr:uid="{00000000-0005-0000-0000-000057000000}"/>
    <cellStyle name="Input cel new 4 2 3 13 2" xfId="13954" xr:uid="{00000000-0005-0000-0000-000057000000}"/>
    <cellStyle name="Input cel new 4 2 3 14" xfId="12769" xr:uid="{00000000-0005-0000-0000-000057000000}"/>
    <cellStyle name="Input cel new 4 2 3 2" xfId="536" xr:uid="{00000000-0005-0000-0000-000057000000}"/>
    <cellStyle name="Input cel new 4 2 3 2 2" xfId="682" xr:uid="{00000000-0005-0000-0000-000057000000}"/>
    <cellStyle name="Input cel new 4 2 3 2 2 2" xfId="1908" xr:uid="{00000000-0005-0000-0000-000057000000}"/>
    <cellStyle name="Input cel new 4 2 3 2 2 2 2" xfId="3147" xr:uid="{00000000-0005-0000-0000-000057000000}"/>
    <cellStyle name="Input cel new 4 2 3 2 2 2 2 2" xfId="8717" xr:uid="{00000000-0005-0000-0000-000057000000}"/>
    <cellStyle name="Input cel new 4 2 3 2 2 2 2 2 2" xfId="19262" xr:uid="{00000000-0005-0000-0000-000057000000}"/>
    <cellStyle name="Input cel new 4 2 3 2 2 2 2 3" xfId="13540" xr:uid="{00000000-0005-0000-0000-000057000000}"/>
    <cellStyle name="Input cel new 4 2 3 2 2 2 3" xfId="4559" xr:uid="{00000000-0005-0000-0000-000057000000}"/>
    <cellStyle name="Input cel new 4 2 3 2 2 2 3 2" xfId="10059" xr:uid="{00000000-0005-0000-0000-000057000000}"/>
    <cellStyle name="Input cel new 4 2 3 2 2 2 3 2 2" xfId="20614" xr:uid="{00000000-0005-0000-0000-000057000000}"/>
    <cellStyle name="Input cel new 4 2 3 2 2 2 3 3" xfId="14696" xr:uid="{00000000-0005-0000-0000-000057000000}"/>
    <cellStyle name="Input cel new 4 2 3 2 2 2 4" xfId="7486" xr:uid="{00000000-0005-0000-0000-000057000000}"/>
    <cellStyle name="Input cel new 4 2 3 2 2 2 4 2" xfId="18031" xr:uid="{00000000-0005-0000-0000-000057000000}"/>
    <cellStyle name="Input cel new 4 2 3 2 2 2 5" xfId="5943" xr:uid="{00000000-0005-0000-0000-000057000000}"/>
    <cellStyle name="Input cel new 4 2 3 2 2 2 5 2" xfId="16465" xr:uid="{00000000-0005-0000-0000-000057000000}"/>
    <cellStyle name="Input cel new 4 2 3 2 2 2 6" xfId="14333" xr:uid="{00000000-0005-0000-0000-000057000000}"/>
    <cellStyle name="Input cel new 4 2 3 2 2 3" xfId="1603" xr:uid="{00000000-0005-0000-0000-000057000000}"/>
    <cellStyle name="Input cel new 4 2 3 2 2 3 2" xfId="7213" xr:uid="{00000000-0005-0000-0000-000057000000}"/>
    <cellStyle name="Input cel new 4 2 3 2 2 3 2 2" xfId="17758" xr:uid="{00000000-0005-0000-0000-000057000000}"/>
    <cellStyle name="Input cel new 4 2 3 2 2 3 3" xfId="15606" xr:uid="{00000000-0005-0000-0000-000057000000}"/>
    <cellStyle name="Input cel new 4 2 3 2 2 4" xfId="2843" xr:uid="{00000000-0005-0000-0000-000057000000}"/>
    <cellStyle name="Input cel new 4 2 3 2 2 4 2" xfId="8413" xr:uid="{00000000-0005-0000-0000-000057000000}"/>
    <cellStyle name="Input cel new 4 2 3 2 2 4 2 2" xfId="18958" xr:uid="{00000000-0005-0000-0000-000057000000}"/>
    <cellStyle name="Input cel new 4 2 3 2 2 4 3" xfId="15082" xr:uid="{00000000-0005-0000-0000-000057000000}"/>
    <cellStyle name="Input cel new 4 2 3 2 2 5" xfId="4257" xr:uid="{00000000-0005-0000-0000-000057000000}"/>
    <cellStyle name="Input cel new 4 2 3 2 2 5 2" xfId="9777" xr:uid="{00000000-0005-0000-0000-000057000000}"/>
    <cellStyle name="Input cel new 4 2 3 2 2 5 2 2" xfId="20331" xr:uid="{00000000-0005-0000-0000-000057000000}"/>
    <cellStyle name="Input cel new 4 2 3 2 2 5 3" xfId="12192" xr:uid="{00000000-0005-0000-0000-000057000000}"/>
    <cellStyle name="Input cel new 4 2 3 2 2 6" xfId="6376" xr:uid="{00000000-0005-0000-0000-000057000000}"/>
    <cellStyle name="Input cel new 4 2 3 2 2 6 2" xfId="16921" xr:uid="{00000000-0005-0000-0000-000057000000}"/>
    <cellStyle name="Input cel new 4 2 3 2 2 7" xfId="5661" xr:uid="{00000000-0005-0000-0000-000057000000}"/>
    <cellStyle name="Input cel new 4 2 3 2 2 7 2" xfId="13030" xr:uid="{00000000-0005-0000-0000-000057000000}"/>
    <cellStyle name="Input cel new 4 2 3 2 2 8" xfId="12968" xr:uid="{00000000-0005-0000-0000-000057000000}"/>
    <cellStyle name="Input cel new 4 2 3 2 3" xfId="1823" xr:uid="{00000000-0005-0000-0000-000057000000}"/>
    <cellStyle name="Input cel new 4 2 3 2 3 2" xfId="3062" xr:uid="{00000000-0005-0000-0000-000057000000}"/>
    <cellStyle name="Input cel new 4 2 3 2 3 2 2" xfId="8632" xr:uid="{00000000-0005-0000-0000-000057000000}"/>
    <cellStyle name="Input cel new 4 2 3 2 3 2 2 2" xfId="19177" xr:uid="{00000000-0005-0000-0000-000057000000}"/>
    <cellStyle name="Input cel new 4 2 3 2 3 2 3" xfId="15509" xr:uid="{00000000-0005-0000-0000-000057000000}"/>
    <cellStyle name="Input cel new 4 2 3 2 3 3" xfId="4474" xr:uid="{00000000-0005-0000-0000-000057000000}"/>
    <cellStyle name="Input cel new 4 2 3 2 3 3 2" xfId="9981" xr:uid="{00000000-0005-0000-0000-000057000000}"/>
    <cellStyle name="Input cel new 4 2 3 2 3 3 2 2" xfId="20537" xr:uid="{00000000-0005-0000-0000-000057000000}"/>
    <cellStyle name="Input cel new 4 2 3 2 3 3 3" xfId="11554" xr:uid="{00000000-0005-0000-0000-000057000000}"/>
    <cellStyle name="Input cel new 4 2 3 2 3 4" xfId="7422" xr:uid="{00000000-0005-0000-0000-000057000000}"/>
    <cellStyle name="Input cel new 4 2 3 2 3 4 2" xfId="17967" xr:uid="{00000000-0005-0000-0000-000057000000}"/>
    <cellStyle name="Input cel new 4 2 3 2 3 5" xfId="5865" xr:uid="{00000000-0005-0000-0000-000057000000}"/>
    <cellStyle name="Input cel new 4 2 3 2 3 5 2" xfId="16388" xr:uid="{00000000-0005-0000-0000-000057000000}"/>
    <cellStyle name="Input cel new 4 2 3 2 3 6" xfId="13151" xr:uid="{00000000-0005-0000-0000-000057000000}"/>
    <cellStyle name="Input cel new 4 2 3 2 4" xfId="1356" xr:uid="{00000000-0005-0000-0000-000057000000}"/>
    <cellStyle name="Input cel new 4 2 3 2 4 2" xfId="2597" xr:uid="{00000000-0005-0000-0000-000057000000}"/>
    <cellStyle name="Input cel new 4 2 3 2 4 2 2" xfId="8167" xr:uid="{00000000-0005-0000-0000-000057000000}"/>
    <cellStyle name="Input cel new 4 2 3 2 4 2 2 2" xfId="18712" xr:uid="{00000000-0005-0000-0000-000057000000}"/>
    <cellStyle name="Input cel new 4 2 3 2 4 2 3" xfId="10496" xr:uid="{00000000-0005-0000-0000-000057000000}"/>
    <cellStyle name="Input cel new 4 2 3 2 4 3" xfId="4017" xr:uid="{00000000-0005-0000-0000-000057000000}"/>
    <cellStyle name="Input cel new 4 2 3 2 4 3 2" xfId="9552" xr:uid="{00000000-0005-0000-0000-000057000000}"/>
    <cellStyle name="Input cel new 4 2 3 2 4 3 2 2" xfId="20105" xr:uid="{00000000-0005-0000-0000-000057000000}"/>
    <cellStyle name="Input cel new 4 2 3 2 4 3 3" xfId="14330" xr:uid="{00000000-0005-0000-0000-000057000000}"/>
    <cellStyle name="Input cel new 4 2 3 2 4 4" xfId="6993" xr:uid="{00000000-0005-0000-0000-000057000000}"/>
    <cellStyle name="Input cel new 4 2 3 2 4 4 2" xfId="17538" xr:uid="{00000000-0005-0000-0000-000057000000}"/>
    <cellStyle name="Input cel new 4 2 3 2 4 5" xfId="5436" xr:uid="{00000000-0005-0000-0000-000057000000}"/>
    <cellStyle name="Input cel new 4 2 3 2 4 5 2" xfId="10429" xr:uid="{00000000-0005-0000-0000-000057000000}"/>
    <cellStyle name="Input cel new 4 2 3 2 4 6" xfId="11639" xr:uid="{00000000-0005-0000-0000-000057000000}"/>
    <cellStyle name="Input cel new 4 2 3 2 5" xfId="982" xr:uid="{00000000-0005-0000-0000-000057000000}"/>
    <cellStyle name="Input cel new 4 2 3 2 5 2" xfId="3650" xr:uid="{00000000-0005-0000-0000-000057000000}"/>
    <cellStyle name="Input cel new 4 2 3 2 5 2 2" xfId="9210" xr:uid="{00000000-0005-0000-0000-000057000000}"/>
    <cellStyle name="Input cel new 4 2 3 2 5 2 2 2" xfId="19758" xr:uid="{00000000-0005-0000-0000-000057000000}"/>
    <cellStyle name="Input cel new 4 2 3 2 5 2 3" xfId="15541" xr:uid="{00000000-0005-0000-0000-000057000000}"/>
    <cellStyle name="Input cel new 4 2 3 2 5 3" xfId="6642" xr:uid="{00000000-0005-0000-0000-000057000000}"/>
    <cellStyle name="Input cel new 4 2 3 2 5 3 2" xfId="17187" xr:uid="{00000000-0005-0000-0000-000057000000}"/>
    <cellStyle name="Input cel new 4 2 3 2 5 4" xfId="5094" xr:uid="{00000000-0005-0000-0000-000057000000}"/>
    <cellStyle name="Input cel new 4 2 3 2 5 4 2" xfId="11364" xr:uid="{00000000-0005-0000-0000-000057000000}"/>
    <cellStyle name="Input cel new 4 2 3 2 5 5" xfId="15658" xr:uid="{00000000-0005-0000-0000-000057000000}"/>
    <cellStyle name="Input cel new 4 2 3 2 6" xfId="2225" xr:uid="{00000000-0005-0000-0000-000057000000}"/>
    <cellStyle name="Input cel new 4 2 3 2 6 2" xfId="7795" xr:uid="{00000000-0005-0000-0000-000057000000}"/>
    <cellStyle name="Input cel new 4 2 3 2 6 2 2" xfId="18340" xr:uid="{00000000-0005-0000-0000-000057000000}"/>
    <cellStyle name="Input cel new 4 2 3 2 6 3" xfId="14370" xr:uid="{00000000-0005-0000-0000-000057000000}"/>
    <cellStyle name="Input cel new 4 2 3 2 7" xfId="3563" xr:uid="{00000000-0005-0000-0000-000057000000}"/>
    <cellStyle name="Input cel new 4 2 3 2 7 2" xfId="9126" xr:uid="{00000000-0005-0000-0000-000057000000}"/>
    <cellStyle name="Input cel new 4 2 3 2 7 2 2" xfId="19672" xr:uid="{00000000-0005-0000-0000-000057000000}"/>
    <cellStyle name="Input cel new 4 2 3 2 7 3" xfId="12532" xr:uid="{00000000-0005-0000-0000-000057000000}"/>
    <cellStyle name="Input cel new 4 2 3 2 8" xfId="5009" xr:uid="{00000000-0005-0000-0000-000057000000}"/>
    <cellStyle name="Input cel new 4 2 3 2 8 2" xfId="14774" xr:uid="{00000000-0005-0000-0000-000057000000}"/>
    <cellStyle name="Input cel new 4 2 3 2 9" xfId="14174" xr:uid="{00000000-0005-0000-0000-000057000000}"/>
    <cellStyle name="Input cel new 4 2 3 3" xfId="731" xr:uid="{00000000-0005-0000-0000-000057000000}"/>
    <cellStyle name="Input cel new 4 2 3 3 10" xfId="13208" xr:uid="{00000000-0005-0000-0000-000057000000}"/>
    <cellStyle name="Input cel new 4 2 3 3 2" xfId="1642" xr:uid="{00000000-0005-0000-0000-000057000000}"/>
    <cellStyle name="Input cel new 4 2 3 3 2 2" xfId="2882" xr:uid="{00000000-0005-0000-0000-000057000000}"/>
    <cellStyle name="Input cel new 4 2 3 3 2 2 2" xfId="8452" xr:uid="{00000000-0005-0000-0000-000057000000}"/>
    <cellStyle name="Input cel new 4 2 3 3 2 2 2 2" xfId="18997" xr:uid="{00000000-0005-0000-0000-000057000000}"/>
    <cellStyle name="Input cel new 4 2 3 3 2 2 3" xfId="10821" xr:uid="{00000000-0005-0000-0000-000057000000}"/>
    <cellStyle name="Input cel new 4 2 3 3 2 3" xfId="4295" xr:uid="{00000000-0005-0000-0000-000057000000}"/>
    <cellStyle name="Input cel new 4 2 3 3 2 3 2" xfId="9812" xr:uid="{00000000-0005-0000-0000-000057000000}"/>
    <cellStyle name="Input cel new 4 2 3 3 2 3 2 2" xfId="20367" xr:uid="{00000000-0005-0000-0000-000057000000}"/>
    <cellStyle name="Input cel new 4 2 3 3 2 3 3" xfId="13996" xr:uid="{00000000-0005-0000-0000-000057000000}"/>
    <cellStyle name="Input cel new 4 2 3 3 2 4" xfId="7250" xr:uid="{00000000-0005-0000-0000-000057000000}"/>
    <cellStyle name="Input cel new 4 2 3 3 2 4 2" xfId="17795" xr:uid="{00000000-0005-0000-0000-000057000000}"/>
    <cellStyle name="Input cel new 4 2 3 3 2 5" xfId="5696" xr:uid="{00000000-0005-0000-0000-000057000000}"/>
    <cellStyle name="Input cel new 4 2 3 3 2 5 2" xfId="16219" xr:uid="{00000000-0005-0000-0000-000057000000}"/>
    <cellStyle name="Input cel new 4 2 3 3 2 6" xfId="16073" xr:uid="{00000000-0005-0000-0000-000057000000}"/>
    <cellStyle name="Input cel new 4 2 3 3 3" xfId="1957" xr:uid="{00000000-0005-0000-0000-000057000000}"/>
    <cellStyle name="Input cel new 4 2 3 3 3 2" xfId="3196" xr:uid="{00000000-0005-0000-0000-000057000000}"/>
    <cellStyle name="Input cel new 4 2 3 3 3 2 2" xfId="8766" xr:uid="{00000000-0005-0000-0000-000057000000}"/>
    <cellStyle name="Input cel new 4 2 3 3 3 2 2 2" xfId="19311" xr:uid="{00000000-0005-0000-0000-000057000000}"/>
    <cellStyle name="Input cel new 4 2 3 3 3 2 3" xfId="13653" xr:uid="{00000000-0005-0000-0000-000057000000}"/>
    <cellStyle name="Input cel new 4 2 3 3 3 3" xfId="4608" xr:uid="{00000000-0005-0000-0000-000057000000}"/>
    <cellStyle name="Input cel new 4 2 3 3 3 3 2" xfId="10106" xr:uid="{00000000-0005-0000-0000-000057000000}"/>
    <cellStyle name="Input cel new 4 2 3 3 3 3 2 2" xfId="20661" xr:uid="{00000000-0005-0000-0000-000057000000}"/>
    <cellStyle name="Input cel new 4 2 3 3 3 3 3" xfId="13289" xr:uid="{00000000-0005-0000-0000-000057000000}"/>
    <cellStyle name="Input cel new 4 2 3 3 3 4" xfId="7533" xr:uid="{00000000-0005-0000-0000-000057000000}"/>
    <cellStyle name="Input cel new 4 2 3 3 3 4 2" xfId="18078" xr:uid="{00000000-0005-0000-0000-000057000000}"/>
    <cellStyle name="Input cel new 4 2 3 3 3 5" xfId="5990" xr:uid="{00000000-0005-0000-0000-000057000000}"/>
    <cellStyle name="Input cel new 4 2 3 3 3 5 2" xfId="16512" xr:uid="{00000000-0005-0000-0000-000057000000}"/>
    <cellStyle name="Input cel new 4 2 3 3 3 6" xfId="13765" xr:uid="{00000000-0005-0000-0000-000057000000}"/>
    <cellStyle name="Input cel new 4 2 3 3 4" xfId="1416" xr:uid="{00000000-0005-0000-0000-000057000000}"/>
    <cellStyle name="Input cel new 4 2 3 3 4 2" xfId="2657" xr:uid="{00000000-0005-0000-0000-000057000000}"/>
    <cellStyle name="Input cel new 4 2 3 3 4 2 2" xfId="8227" xr:uid="{00000000-0005-0000-0000-000057000000}"/>
    <cellStyle name="Input cel new 4 2 3 3 4 2 2 2" xfId="18772" xr:uid="{00000000-0005-0000-0000-000057000000}"/>
    <cellStyle name="Input cel new 4 2 3 3 4 2 3" xfId="11265" xr:uid="{00000000-0005-0000-0000-000057000000}"/>
    <cellStyle name="Input cel new 4 2 3 3 4 3" xfId="4077" xr:uid="{00000000-0005-0000-0000-000057000000}"/>
    <cellStyle name="Input cel new 4 2 3 3 4 3 2" xfId="9610" xr:uid="{00000000-0005-0000-0000-000057000000}"/>
    <cellStyle name="Input cel new 4 2 3 3 4 3 2 2" xfId="20163" xr:uid="{00000000-0005-0000-0000-000057000000}"/>
    <cellStyle name="Input cel new 4 2 3 3 4 3 3" xfId="14262" xr:uid="{00000000-0005-0000-0000-000057000000}"/>
    <cellStyle name="Input cel new 4 2 3 3 4 4" xfId="7051" xr:uid="{00000000-0005-0000-0000-000057000000}"/>
    <cellStyle name="Input cel new 4 2 3 3 4 4 2" xfId="17596" xr:uid="{00000000-0005-0000-0000-000057000000}"/>
    <cellStyle name="Input cel new 4 2 3 3 4 5" xfId="5494" xr:uid="{00000000-0005-0000-0000-000057000000}"/>
    <cellStyle name="Input cel new 4 2 3 3 4 5 2" xfId="15811" xr:uid="{00000000-0005-0000-0000-000057000000}"/>
    <cellStyle name="Input cel new 4 2 3 3 4 6" xfId="13981" xr:uid="{00000000-0005-0000-0000-000057000000}"/>
    <cellStyle name="Input cel new 4 2 3 3 5" xfId="1031" xr:uid="{00000000-0005-0000-0000-000057000000}"/>
    <cellStyle name="Input cel new 4 2 3 3 5 2" xfId="6690" xr:uid="{00000000-0005-0000-0000-000057000000}"/>
    <cellStyle name="Input cel new 4 2 3 3 5 2 2" xfId="17235" xr:uid="{00000000-0005-0000-0000-000057000000}"/>
    <cellStyle name="Input cel new 4 2 3 3 5 3" xfId="13168" xr:uid="{00000000-0005-0000-0000-000057000000}"/>
    <cellStyle name="Input cel new 4 2 3 3 6" xfId="2274" xr:uid="{00000000-0005-0000-0000-000057000000}"/>
    <cellStyle name="Input cel new 4 2 3 3 6 2" xfId="7844" xr:uid="{00000000-0005-0000-0000-000057000000}"/>
    <cellStyle name="Input cel new 4 2 3 3 6 2 2" xfId="18389" xr:uid="{00000000-0005-0000-0000-000057000000}"/>
    <cellStyle name="Input cel new 4 2 3 3 6 3" xfId="14608" xr:uid="{00000000-0005-0000-0000-000057000000}"/>
    <cellStyle name="Input cel new 4 2 3 3 7" xfId="3699" xr:uid="{00000000-0005-0000-0000-000057000000}"/>
    <cellStyle name="Input cel new 4 2 3 3 7 2" xfId="9257" xr:uid="{00000000-0005-0000-0000-000057000000}"/>
    <cellStyle name="Input cel new 4 2 3 3 7 2 2" xfId="19806" xr:uid="{00000000-0005-0000-0000-000057000000}"/>
    <cellStyle name="Input cel new 4 2 3 3 7 3" xfId="11931" xr:uid="{00000000-0005-0000-0000-000057000000}"/>
    <cellStyle name="Input cel new 4 2 3 3 8" xfId="6410" xr:uid="{00000000-0005-0000-0000-000057000000}"/>
    <cellStyle name="Input cel new 4 2 3 3 8 2" xfId="15118" xr:uid="{00000000-0005-0000-0000-000057000000}"/>
    <cellStyle name="Input cel new 4 2 3 3 8 2 2" xfId="16955" xr:uid="{00000000-0005-0000-0000-000057000000}"/>
    <cellStyle name="Input cel new 4 2 3 3 8 3" xfId="13626" xr:uid="{00000000-0005-0000-0000-000057000000}"/>
    <cellStyle name="Input cel new 4 2 3 3 9" xfId="5141" xr:uid="{00000000-0005-0000-0000-000057000000}"/>
    <cellStyle name="Input cel new 4 2 3 3 9 2" xfId="10842" xr:uid="{00000000-0005-0000-0000-000057000000}"/>
    <cellStyle name="Input cel new 4 2 3 4" xfId="795" xr:uid="{00000000-0005-0000-0000-000057000000}"/>
    <cellStyle name="Input cel new 4 2 3 4 2" xfId="2021" xr:uid="{00000000-0005-0000-0000-000057000000}"/>
    <cellStyle name="Input cel new 4 2 3 4 2 2" xfId="3260" xr:uid="{00000000-0005-0000-0000-000057000000}"/>
    <cellStyle name="Input cel new 4 2 3 4 2 2 2" xfId="8830" xr:uid="{00000000-0005-0000-0000-000057000000}"/>
    <cellStyle name="Input cel new 4 2 3 4 2 2 2 2" xfId="19375" xr:uid="{00000000-0005-0000-0000-000057000000}"/>
    <cellStyle name="Input cel new 4 2 3 4 2 2 3" xfId="14533" xr:uid="{00000000-0005-0000-0000-000057000000}"/>
    <cellStyle name="Input cel new 4 2 3 4 2 3" xfId="4672" xr:uid="{00000000-0005-0000-0000-000057000000}"/>
    <cellStyle name="Input cel new 4 2 3 4 2 3 2" xfId="10166" xr:uid="{00000000-0005-0000-0000-000057000000}"/>
    <cellStyle name="Input cel new 4 2 3 4 2 3 2 2" xfId="20721" xr:uid="{00000000-0005-0000-0000-000057000000}"/>
    <cellStyle name="Input cel new 4 2 3 4 2 3 3" xfId="12518" xr:uid="{00000000-0005-0000-0000-000057000000}"/>
    <cellStyle name="Input cel new 4 2 3 4 2 4" xfId="7593" xr:uid="{00000000-0005-0000-0000-000057000000}"/>
    <cellStyle name="Input cel new 4 2 3 4 2 4 2" xfId="18138" xr:uid="{00000000-0005-0000-0000-000057000000}"/>
    <cellStyle name="Input cel new 4 2 3 4 2 5" xfId="6050" xr:uid="{00000000-0005-0000-0000-000057000000}"/>
    <cellStyle name="Input cel new 4 2 3 4 2 5 2" xfId="16572" xr:uid="{00000000-0005-0000-0000-000057000000}"/>
    <cellStyle name="Input cel new 4 2 3 4 2 6" xfId="12295" xr:uid="{00000000-0005-0000-0000-000057000000}"/>
    <cellStyle name="Input cel new 4 2 3 4 3" xfId="1703" xr:uid="{00000000-0005-0000-0000-000057000000}"/>
    <cellStyle name="Input cel new 4 2 3 4 3 2" xfId="2943" xr:uid="{00000000-0005-0000-0000-000057000000}"/>
    <cellStyle name="Input cel new 4 2 3 4 3 2 2" xfId="8513" xr:uid="{00000000-0005-0000-0000-000057000000}"/>
    <cellStyle name="Input cel new 4 2 3 4 3 2 2 2" xfId="19058" xr:uid="{00000000-0005-0000-0000-000057000000}"/>
    <cellStyle name="Input cel new 4 2 3 4 3 2 3" xfId="12748" xr:uid="{00000000-0005-0000-0000-000057000000}"/>
    <cellStyle name="Input cel new 4 2 3 4 3 3" xfId="4356" xr:uid="{00000000-0005-0000-0000-000057000000}"/>
    <cellStyle name="Input cel new 4 2 3 4 3 3 2" xfId="9869" xr:uid="{00000000-0005-0000-0000-000057000000}"/>
    <cellStyle name="Input cel new 4 2 3 4 3 3 2 2" xfId="20425" xr:uid="{00000000-0005-0000-0000-000057000000}"/>
    <cellStyle name="Input cel new 4 2 3 4 3 3 3" xfId="14247" xr:uid="{00000000-0005-0000-0000-000057000000}"/>
    <cellStyle name="Input cel new 4 2 3 4 3 4" xfId="7309" xr:uid="{00000000-0005-0000-0000-000057000000}"/>
    <cellStyle name="Input cel new 4 2 3 4 3 4 2" xfId="17854" xr:uid="{00000000-0005-0000-0000-000057000000}"/>
    <cellStyle name="Input cel new 4 2 3 4 3 5" xfId="5753" xr:uid="{00000000-0005-0000-0000-000057000000}"/>
    <cellStyle name="Input cel new 4 2 3 4 3 5 2" xfId="16276" xr:uid="{00000000-0005-0000-0000-000057000000}"/>
    <cellStyle name="Input cel new 4 2 3 4 3 6" xfId="15508" xr:uid="{00000000-0005-0000-0000-000057000000}"/>
    <cellStyle name="Input cel new 4 2 3 4 4" xfId="1095" xr:uid="{00000000-0005-0000-0000-000057000000}"/>
    <cellStyle name="Input cel new 4 2 3 4 4 2" xfId="6752" xr:uid="{00000000-0005-0000-0000-000057000000}"/>
    <cellStyle name="Input cel new 4 2 3 4 4 2 2" xfId="17297" xr:uid="{00000000-0005-0000-0000-000057000000}"/>
    <cellStyle name="Input cel new 4 2 3 4 4 3" xfId="15990" xr:uid="{00000000-0005-0000-0000-000057000000}"/>
    <cellStyle name="Input cel new 4 2 3 4 5" xfId="2338" xr:uid="{00000000-0005-0000-0000-000057000000}"/>
    <cellStyle name="Input cel new 4 2 3 4 5 2" xfId="7908" xr:uid="{00000000-0005-0000-0000-000057000000}"/>
    <cellStyle name="Input cel new 4 2 3 4 5 2 2" xfId="18453" xr:uid="{00000000-0005-0000-0000-000057000000}"/>
    <cellStyle name="Input cel new 4 2 3 4 5 3" xfId="10777" xr:uid="{00000000-0005-0000-0000-000057000000}"/>
    <cellStyle name="Input cel new 4 2 3 4 6" xfId="3763" xr:uid="{00000000-0005-0000-0000-000057000000}"/>
    <cellStyle name="Input cel new 4 2 3 4 6 2" xfId="9317" xr:uid="{00000000-0005-0000-0000-000057000000}"/>
    <cellStyle name="Input cel new 4 2 3 4 6 2 2" xfId="19868" xr:uid="{00000000-0005-0000-0000-000057000000}"/>
    <cellStyle name="Input cel new 4 2 3 4 6 3" xfId="13406" xr:uid="{00000000-0005-0000-0000-000057000000}"/>
    <cellStyle name="Input cel new 4 2 3 4 7" xfId="6457" xr:uid="{00000000-0005-0000-0000-000057000000}"/>
    <cellStyle name="Input cel new 4 2 3 4 7 2" xfId="15165" xr:uid="{00000000-0005-0000-0000-000057000000}"/>
    <cellStyle name="Input cel new 4 2 3 4 7 2 2" xfId="17002" xr:uid="{00000000-0005-0000-0000-000057000000}"/>
    <cellStyle name="Input cel new 4 2 3 4 7 3" xfId="11496" xr:uid="{00000000-0005-0000-0000-000057000000}"/>
    <cellStyle name="Input cel new 4 2 3 4 8" xfId="5201" xr:uid="{00000000-0005-0000-0000-000057000000}"/>
    <cellStyle name="Input cel new 4 2 3 4 8 2" xfId="12087" xr:uid="{00000000-0005-0000-0000-000057000000}"/>
    <cellStyle name="Input cel new 4 2 3 4 9" xfId="15439" xr:uid="{00000000-0005-0000-0000-000057000000}"/>
    <cellStyle name="Input cel new 4 2 3 5" xfId="856" xr:uid="{00000000-0005-0000-0000-000057000000}"/>
    <cellStyle name="Input cel new 4 2 3 5 2" xfId="2082" xr:uid="{00000000-0005-0000-0000-000057000000}"/>
    <cellStyle name="Input cel new 4 2 3 5 2 2" xfId="3321" xr:uid="{00000000-0005-0000-0000-000057000000}"/>
    <cellStyle name="Input cel new 4 2 3 5 2 2 2" xfId="8891" xr:uid="{00000000-0005-0000-0000-000057000000}"/>
    <cellStyle name="Input cel new 4 2 3 5 2 2 2 2" xfId="19436" xr:uid="{00000000-0005-0000-0000-000057000000}"/>
    <cellStyle name="Input cel new 4 2 3 5 2 2 3" xfId="12864" xr:uid="{00000000-0005-0000-0000-000057000000}"/>
    <cellStyle name="Input cel new 4 2 3 5 2 3" xfId="4733" xr:uid="{00000000-0005-0000-0000-000057000000}"/>
    <cellStyle name="Input cel new 4 2 3 5 2 3 2" xfId="10225" xr:uid="{00000000-0005-0000-0000-000057000000}"/>
    <cellStyle name="Input cel new 4 2 3 5 2 3 2 2" xfId="20780" xr:uid="{00000000-0005-0000-0000-000057000000}"/>
    <cellStyle name="Input cel new 4 2 3 5 2 3 3" xfId="15694" xr:uid="{00000000-0005-0000-0000-000057000000}"/>
    <cellStyle name="Input cel new 4 2 3 5 2 4" xfId="7652" xr:uid="{00000000-0005-0000-0000-000057000000}"/>
    <cellStyle name="Input cel new 4 2 3 5 2 4 2" xfId="18197" xr:uid="{00000000-0005-0000-0000-000057000000}"/>
    <cellStyle name="Input cel new 4 2 3 5 2 5" xfId="6109" xr:uid="{00000000-0005-0000-0000-000057000000}"/>
    <cellStyle name="Input cel new 4 2 3 5 2 5 2" xfId="16631" xr:uid="{00000000-0005-0000-0000-000057000000}"/>
    <cellStyle name="Input cel new 4 2 3 5 2 6" xfId="13998" xr:uid="{00000000-0005-0000-0000-000057000000}"/>
    <cellStyle name="Input cel new 4 2 3 5 3" xfId="1760" xr:uid="{00000000-0005-0000-0000-000057000000}"/>
    <cellStyle name="Input cel new 4 2 3 5 3 2" xfId="2999" xr:uid="{00000000-0005-0000-0000-000057000000}"/>
    <cellStyle name="Input cel new 4 2 3 5 3 2 2" xfId="8569" xr:uid="{00000000-0005-0000-0000-000057000000}"/>
    <cellStyle name="Input cel new 4 2 3 5 3 2 2 2" xfId="19114" xr:uid="{00000000-0005-0000-0000-000057000000}"/>
    <cellStyle name="Input cel new 4 2 3 5 3 2 3" xfId="13283" xr:uid="{00000000-0005-0000-0000-000057000000}"/>
    <cellStyle name="Input cel new 4 2 3 5 3 3" xfId="4411" xr:uid="{00000000-0005-0000-0000-000057000000}"/>
    <cellStyle name="Input cel new 4 2 3 5 3 3 2" xfId="9922" xr:uid="{00000000-0005-0000-0000-000057000000}"/>
    <cellStyle name="Input cel new 4 2 3 5 3 3 2 2" xfId="20478" xr:uid="{00000000-0005-0000-0000-000057000000}"/>
    <cellStyle name="Input cel new 4 2 3 5 3 3 3" xfId="10453" xr:uid="{00000000-0005-0000-0000-000057000000}"/>
    <cellStyle name="Input cel new 4 2 3 5 3 4" xfId="7363" xr:uid="{00000000-0005-0000-0000-000057000000}"/>
    <cellStyle name="Input cel new 4 2 3 5 3 4 2" xfId="17908" xr:uid="{00000000-0005-0000-0000-000057000000}"/>
    <cellStyle name="Input cel new 4 2 3 5 3 5" xfId="5806" xr:uid="{00000000-0005-0000-0000-000057000000}"/>
    <cellStyle name="Input cel new 4 2 3 5 3 5 2" xfId="16329" xr:uid="{00000000-0005-0000-0000-000057000000}"/>
    <cellStyle name="Input cel new 4 2 3 5 3 6" xfId="15018" xr:uid="{00000000-0005-0000-0000-000057000000}"/>
    <cellStyle name="Input cel new 4 2 3 5 4" xfId="1156" xr:uid="{00000000-0005-0000-0000-000057000000}"/>
    <cellStyle name="Input cel new 4 2 3 5 4 2" xfId="6813" xr:uid="{00000000-0005-0000-0000-000057000000}"/>
    <cellStyle name="Input cel new 4 2 3 5 4 2 2" xfId="17358" xr:uid="{00000000-0005-0000-0000-000057000000}"/>
    <cellStyle name="Input cel new 4 2 3 5 4 3" xfId="10332" xr:uid="{00000000-0005-0000-0000-000057000000}"/>
    <cellStyle name="Input cel new 4 2 3 5 5" xfId="2399" xr:uid="{00000000-0005-0000-0000-000057000000}"/>
    <cellStyle name="Input cel new 4 2 3 5 5 2" xfId="7969" xr:uid="{00000000-0005-0000-0000-000057000000}"/>
    <cellStyle name="Input cel new 4 2 3 5 5 2 2" xfId="18514" xr:uid="{00000000-0005-0000-0000-000057000000}"/>
    <cellStyle name="Input cel new 4 2 3 5 5 3" xfId="11702" xr:uid="{00000000-0005-0000-0000-000057000000}"/>
    <cellStyle name="Input cel new 4 2 3 5 6" xfId="3824" xr:uid="{00000000-0005-0000-0000-000057000000}"/>
    <cellStyle name="Input cel new 4 2 3 5 6 2" xfId="9376" xr:uid="{00000000-0005-0000-0000-000057000000}"/>
    <cellStyle name="Input cel new 4 2 3 5 6 2 2" xfId="19929" xr:uid="{00000000-0005-0000-0000-000057000000}"/>
    <cellStyle name="Input cel new 4 2 3 5 6 3" xfId="14630" xr:uid="{00000000-0005-0000-0000-000057000000}"/>
    <cellStyle name="Input cel new 4 2 3 5 7" xfId="6516" xr:uid="{00000000-0005-0000-0000-000057000000}"/>
    <cellStyle name="Input cel new 4 2 3 5 7 2" xfId="15224" xr:uid="{00000000-0005-0000-0000-000057000000}"/>
    <cellStyle name="Input cel new 4 2 3 5 7 2 2" xfId="17061" xr:uid="{00000000-0005-0000-0000-000057000000}"/>
    <cellStyle name="Input cel new 4 2 3 5 7 3" xfId="10802" xr:uid="{00000000-0005-0000-0000-000057000000}"/>
    <cellStyle name="Input cel new 4 2 3 5 8" xfId="5260" xr:uid="{00000000-0005-0000-0000-000057000000}"/>
    <cellStyle name="Input cel new 4 2 3 5 8 2" xfId="13953" xr:uid="{00000000-0005-0000-0000-000057000000}"/>
    <cellStyle name="Input cel new 4 2 3 5 9" xfId="11691" xr:uid="{00000000-0005-0000-0000-000057000000}"/>
    <cellStyle name="Input cel new 4 2 3 6" xfId="612" xr:uid="{00000000-0005-0000-0000-000057000000}"/>
    <cellStyle name="Input cel new 4 2 3 6 2" xfId="1535" xr:uid="{00000000-0005-0000-0000-000057000000}"/>
    <cellStyle name="Input cel new 4 2 3 6 2 2" xfId="7146" xr:uid="{00000000-0005-0000-0000-000057000000}"/>
    <cellStyle name="Input cel new 4 2 3 6 2 2 2" xfId="17691" xr:uid="{00000000-0005-0000-0000-000057000000}"/>
    <cellStyle name="Input cel new 4 2 3 6 2 3" xfId="12338" xr:uid="{00000000-0005-0000-0000-000057000000}"/>
    <cellStyle name="Input cel new 4 2 3 6 3" xfId="2775" xr:uid="{00000000-0005-0000-0000-000057000000}"/>
    <cellStyle name="Input cel new 4 2 3 6 3 2" xfId="8345" xr:uid="{00000000-0005-0000-0000-000057000000}"/>
    <cellStyle name="Input cel new 4 2 3 6 3 2 2" xfId="18890" xr:uid="{00000000-0005-0000-0000-000057000000}"/>
    <cellStyle name="Input cel new 4 2 3 6 3 3" xfId="13982" xr:uid="{00000000-0005-0000-0000-000057000000}"/>
    <cellStyle name="Input cel new 4 2 3 6 4" xfId="4189" xr:uid="{00000000-0005-0000-0000-000057000000}"/>
    <cellStyle name="Input cel new 4 2 3 6 4 2" xfId="9710" xr:uid="{00000000-0005-0000-0000-000057000000}"/>
    <cellStyle name="Input cel new 4 2 3 6 4 2 2" xfId="20264" xr:uid="{00000000-0005-0000-0000-000057000000}"/>
    <cellStyle name="Input cel new 4 2 3 6 4 3" xfId="11695" xr:uid="{00000000-0005-0000-0000-000057000000}"/>
    <cellStyle name="Input cel new 4 2 3 6 5" xfId="6308" xr:uid="{00000000-0005-0000-0000-000057000000}"/>
    <cellStyle name="Input cel new 4 2 3 6 5 2" xfId="16853" xr:uid="{00000000-0005-0000-0000-000057000000}"/>
    <cellStyle name="Input cel new 4 2 3 6 6" xfId="5594" xr:uid="{00000000-0005-0000-0000-000057000000}"/>
    <cellStyle name="Input cel new 4 2 3 6 6 2" xfId="12508" xr:uid="{00000000-0005-0000-0000-000057000000}"/>
    <cellStyle name="Input cel new 4 2 3 6 7" xfId="12486" xr:uid="{00000000-0005-0000-0000-000057000000}"/>
    <cellStyle name="Input cel new 4 2 3 7" xfId="1206" xr:uid="{00000000-0005-0000-0000-000057000000}"/>
    <cellStyle name="Input cel new 4 2 3 7 2" xfId="2448" xr:uid="{00000000-0005-0000-0000-000057000000}"/>
    <cellStyle name="Input cel new 4 2 3 7 2 2" xfId="8018" xr:uid="{00000000-0005-0000-0000-000057000000}"/>
    <cellStyle name="Input cel new 4 2 3 7 2 2 2" xfId="18563" xr:uid="{00000000-0005-0000-0000-000057000000}"/>
    <cellStyle name="Input cel new 4 2 3 7 2 3" xfId="15802" xr:uid="{00000000-0005-0000-0000-000057000000}"/>
    <cellStyle name="Input cel new 4 2 3 7 3" xfId="3872" xr:uid="{00000000-0005-0000-0000-000057000000}"/>
    <cellStyle name="Input cel new 4 2 3 7 3 2" xfId="9422" xr:uid="{00000000-0005-0000-0000-000057000000}"/>
    <cellStyle name="Input cel new 4 2 3 7 3 2 2" xfId="19975" xr:uid="{00000000-0005-0000-0000-000057000000}"/>
    <cellStyle name="Input cel new 4 2 3 7 3 3" xfId="11722" xr:uid="{00000000-0005-0000-0000-000057000000}"/>
    <cellStyle name="Input cel new 4 2 3 7 4" xfId="6860" xr:uid="{00000000-0005-0000-0000-000057000000}"/>
    <cellStyle name="Input cel new 4 2 3 7 4 2" xfId="17405" xr:uid="{00000000-0005-0000-0000-000057000000}"/>
    <cellStyle name="Input cel new 4 2 3 7 5" xfId="5306" xr:uid="{00000000-0005-0000-0000-000057000000}"/>
    <cellStyle name="Input cel new 4 2 3 7 5 2" xfId="10724" xr:uid="{00000000-0005-0000-0000-000057000000}"/>
    <cellStyle name="Input cel new 4 2 3 7 6" xfId="16204" xr:uid="{00000000-0005-0000-0000-000057000000}"/>
    <cellStyle name="Input cel new 4 2 3 8" xfId="1180" xr:uid="{00000000-0005-0000-0000-000057000000}"/>
    <cellStyle name="Input cel new 4 2 3 8 2" xfId="2423" xr:uid="{00000000-0005-0000-0000-000057000000}"/>
    <cellStyle name="Input cel new 4 2 3 8 2 2" xfId="7993" xr:uid="{00000000-0005-0000-0000-000057000000}"/>
    <cellStyle name="Input cel new 4 2 3 8 2 2 2" xfId="18538" xr:uid="{00000000-0005-0000-0000-000057000000}"/>
    <cellStyle name="Input cel new 4 2 3 8 2 3" xfId="16096" xr:uid="{00000000-0005-0000-0000-000057000000}"/>
    <cellStyle name="Input cel new 4 2 3 8 3" xfId="3848" xr:uid="{00000000-0005-0000-0000-000057000000}"/>
    <cellStyle name="Input cel new 4 2 3 8 3 2" xfId="9399" xr:uid="{00000000-0005-0000-0000-000057000000}"/>
    <cellStyle name="Input cel new 4 2 3 8 3 2 2" xfId="19952" xr:uid="{00000000-0005-0000-0000-000057000000}"/>
    <cellStyle name="Input cel new 4 2 3 8 3 3" xfId="15560" xr:uid="{00000000-0005-0000-0000-000057000000}"/>
    <cellStyle name="Input cel new 4 2 3 8 4" xfId="6836" xr:uid="{00000000-0005-0000-0000-000057000000}"/>
    <cellStyle name="Input cel new 4 2 3 8 4 2" xfId="17381" xr:uid="{00000000-0005-0000-0000-000057000000}"/>
    <cellStyle name="Input cel new 4 2 3 8 5" xfId="5283" xr:uid="{00000000-0005-0000-0000-000057000000}"/>
    <cellStyle name="Input cel new 4 2 3 8 5 2" xfId="13531" xr:uid="{00000000-0005-0000-0000-000057000000}"/>
    <cellStyle name="Input cel new 4 2 3 8 6" xfId="10308" xr:uid="{00000000-0005-0000-0000-000057000000}"/>
    <cellStyle name="Input cel new 4 2 3 9" xfId="910" xr:uid="{00000000-0005-0000-0000-000057000000}"/>
    <cellStyle name="Input cel new 4 2 3 9 2" xfId="3404" xr:uid="{00000000-0005-0000-0000-000057000000}"/>
    <cellStyle name="Input cel new 4 2 3 9 2 2" xfId="8971" xr:uid="{00000000-0005-0000-0000-000057000000}"/>
    <cellStyle name="Input cel new 4 2 3 9 2 2 2" xfId="19516" xr:uid="{00000000-0005-0000-0000-000057000000}"/>
    <cellStyle name="Input cel new 4 2 3 9 2 3" xfId="11854" xr:uid="{00000000-0005-0000-0000-000057000000}"/>
    <cellStyle name="Input cel new 4 2 3 9 3" xfId="6570" xr:uid="{00000000-0005-0000-0000-000057000000}"/>
    <cellStyle name="Input cel new 4 2 3 9 3 2" xfId="17115" xr:uid="{00000000-0005-0000-0000-000057000000}"/>
    <cellStyle name="Input cel new 4 2 3 9 4" xfId="4836" xr:uid="{00000000-0005-0000-0000-000057000000}"/>
    <cellStyle name="Input cel new 4 2 3 9 4 2" xfId="13637" xr:uid="{00000000-0005-0000-0000-000057000000}"/>
    <cellStyle name="Input cel new 4 2 3 9 5" xfId="13715" xr:uid="{00000000-0005-0000-0000-000057000000}"/>
    <cellStyle name="Input cel new 4 2 4" xfId="363" xr:uid="{00000000-0005-0000-0000-000057000000}"/>
    <cellStyle name="Input cel new 4 2 4 2" xfId="1517" xr:uid="{00000000-0005-0000-0000-000057000000}"/>
    <cellStyle name="Input cel new 4 2 4 2 2" xfId="2757" xr:uid="{00000000-0005-0000-0000-000057000000}"/>
    <cellStyle name="Input cel new 4 2 4 2 2 2" xfId="4171" xr:uid="{00000000-0005-0000-0000-000057000000}"/>
    <cellStyle name="Input cel new 4 2 4 2 2 2 2" xfId="9693" xr:uid="{00000000-0005-0000-0000-000057000000}"/>
    <cellStyle name="Input cel new 4 2 4 2 2 2 2 2" xfId="20247" xr:uid="{00000000-0005-0000-0000-000057000000}"/>
    <cellStyle name="Input cel new 4 2 4 2 2 2 3" xfId="11465" xr:uid="{00000000-0005-0000-0000-000057000000}"/>
    <cellStyle name="Input cel new 4 2 4 2 2 3" xfId="8327" xr:uid="{00000000-0005-0000-0000-000057000000}"/>
    <cellStyle name="Input cel new 4 2 4 2 2 3 2" xfId="18872" xr:uid="{00000000-0005-0000-0000-000057000000}"/>
    <cellStyle name="Input cel new 4 2 4 2 2 4" xfId="5577" xr:uid="{00000000-0005-0000-0000-000057000000}"/>
    <cellStyle name="Input cel new 4 2 4 2 2 4 2" xfId="14121" xr:uid="{00000000-0005-0000-0000-000057000000}"/>
    <cellStyle name="Input cel new 4 2 4 2 2 5" xfId="12444" xr:uid="{00000000-0005-0000-0000-000057000000}"/>
    <cellStyle name="Input cel new 4 2 4 2 3" xfId="3539" xr:uid="{00000000-0005-0000-0000-000057000000}"/>
    <cellStyle name="Input cel new 4 2 4 2 3 2" xfId="9103" xr:uid="{00000000-0005-0000-0000-000057000000}"/>
    <cellStyle name="Input cel new 4 2 4 2 3 2 2" xfId="19649" xr:uid="{00000000-0005-0000-0000-000057000000}"/>
    <cellStyle name="Input cel new 4 2 4 2 3 3" xfId="13238" xr:uid="{00000000-0005-0000-0000-000057000000}"/>
    <cellStyle name="Input cel new 4 2 4 2 4" xfId="4986" xr:uid="{00000000-0005-0000-0000-000057000000}"/>
    <cellStyle name="Input cel new 4 2 4 2 4 2" xfId="10599" xr:uid="{00000000-0005-0000-0000-000057000000}"/>
    <cellStyle name="Input cel new 4 2 4 2 5" xfId="13256" xr:uid="{00000000-0005-0000-0000-000057000000}"/>
    <cellStyle name="Input cel new 4 2 4 3" xfId="1763" xr:uid="{00000000-0005-0000-0000-000057000000}"/>
    <cellStyle name="Input cel new 4 2 4 3 2" xfId="3002" xr:uid="{00000000-0005-0000-0000-000057000000}"/>
    <cellStyle name="Input cel new 4 2 4 3 2 2" xfId="8572" xr:uid="{00000000-0005-0000-0000-000057000000}"/>
    <cellStyle name="Input cel new 4 2 4 3 2 2 2" xfId="19117" xr:uid="{00000000-0005-0000-0000-000057000000}"/>
    <cellStyle name="Input cel new 4 2 4 3 2 3" xfId="14796" xr:uid="{00000000-0005-0000-0000-000057000000}"/>
    <cellStyle name="Input cel new 4 2 4 3 3" xfId="4414" xr:uid="{00000000-0005-0000-0000-000057000000}"/>
    <cellStyle name="Input cel new 4 2 4 3 3 2" xfId="9925" xr:uid="{00000000-0005-0000-0000-000057000000}"/>
    <cellStyle name="Input cel new 4 2 4 3 3 2 2" xfId="20481" xr:uid="{00000000-0005-0000-0000-000057000000}"/>
    <cellStyle name="Input cel new 4 2 4 3 3 3" xfId="10409" xr:uid="{00000000-0005-0000-0000-000057000000}"/>
    <cellStyle name="Input cel new 4 2 4 3 4" xfId="7366" xr:uid="{00000000-0005-0000-0000-000057000000}"/>
    <cellStyle name="Input cel new 4 2 4 3 4 2" xfId="17911" xr:uid="{00000000-0005-0000-0000-000057000000}"/>
    <cellStyle name="Input cel new 4 2 4 3 5" xfId="5809" xr:uid="{00000000-0005-0000-0000-000057000000}"/>
    <cellStyle name="Input cel new 4 2 4 3 5 2" xfId="16332" xr:uid="{00000000-0005-0000-0000-000057000000}"/>
    <cellStyle name="Input cel new 4 2 4 3 6" xfId="11924" xr:uid="{00000000-0005-0000-0000-000057000000}"/>
    <cellStyle name="Input cel new 4 2 4 4" xfId="886" xr:uid="{00000000-0005-0000-0000-000057000000}"/>
    <cellStyle name="Input cel new 4 2 4 4 2" xfId="3571" xr:uid="{00000000-0005-0000-0000-000057000000}"/>
    <cellStyle name="Input cel new 4 2 4 4 2 2" xfId="9132" xr:uid="{00000000-0005-0000-0000-000057000000}"/>
    <cellStyle name="Input cel new 4 2 4 4 2 2 2" xfId="19679" xr:uid="{00000000-0005-0000-0000-000057000000}"/>
    <cellStyle name="Input cel new 4 2 4 4 2 3" xfId="15853" xr:uid="{00000000-0005-0000-0000-000057000000}"/>
    <cellStyle name="Input cel new 4 2 4 4 3" xfId="6546" xr:uid="{00000000-0005-0000-0000-000057000000}"/>
    <cellStyle name="Input cel new 4 2 4 4 3 2" xfId="17091" xr:uid="{00000000-0005-0000-0000-000057000000}"/>
    <cellStyle name="Input cel new 4 2 4 4 4" xfId="5016" xr:uid="{00000000-0005-0000-0000-000057000000}"/>
    <cellStyle name="Input cel new 4 2 4 4 4 2" xfId="12645" xr:uid="{00000000-0005-0000-0000-000057000000}"/>
    <cellStyle name="Input cel new 4 2 4 4 5" xfId="11143" xr:uid="{00000000-0005-0000-0000-000057000000}"/>
    <cellStyle name="Input cel new 4 2 4 5" xfId="2130" xr:uid="{00000000-0005-0000-0000-000057000000}"/>
    <cellStyle name="Input cel new 4 2 4 5 2" xfId="7700" xr:uid="{00000000-0005-0000-0000-000057000000}"/>
    <cellStyle name="Input cel new 4 2 4 5 2 2" xfId="18245" xr:uid="{00000000-0005-0000-0000-000057000000}"/>
    <cellStyle name="Input cel new 4 2 4 5 3" xfId="13538" xr:uid="{00000000-0005-0000-0000-000057000000}"/>
    <cellStyle name="Input cel new 4 2 4 6" xfId="590" xr:uid="{00000000-0005-0000-0000-000057000000}"/>
    <cellStyle name="Input cel new 4 2 4 6 2" xfId="6287" xr:uid="{00000000-0005-0000-0000-000057000000}"/>
    <cellStyle name="Input cel new 4 2 4 6 2 2" xfId="16832" xr:uid="{00000000-0005-0000-0000-000057000000}"/>
    <cellStyle name="Input cel new 4 2 4 6 3" xfId="13106" xr:uid="{00000000-0005-0000-0000-000057000000}"/>
    <cellStyle name="Input cel new 4 2 4 7" xfId="4893" xr:uid="{00000000-0005-0000-0000-000057000000}"/>
    <cellStyle name="Input cel new 4 2 4 7 2" xfId="11313" xr:uid="{00000000-0005-0000-0000-000057000000}"/>
    <cellStyle name="Input cel new 4 2 4 8" xfId="14873" xr:uid="{00000000-0005-0000-0000-000057000000}"/>
    <cellStyle name="Input cel new 4 2 4 8 2" xfId="14285" xr:uid="{00000000-0005-0000-0000-000057000000}"/>
    <cellStyle name="Input cel new 4 2 4 9" xfId="13881" xr:uid="{00000000-0005-0000-0000-000057000000}"/>
    <cellStyle name="Input cel new 4 2 5" xfId="745" xr:uid="{00000000-0005-0000-0000-000057000000}"/>
    <cellStyle name="Input cel new 4 2 5 10" xfId="11770" xr:uid="{00000000-0005-0000-0000-000057000000}"/>
    <cellStyle name="Input cel new 4 2 5 2" xfId="1653" xr:uid="{00000000-0005-0000-0000-000057000000}"/>
    <cellStyle name="Input cel new 4 2 5 2 2" xfId="1971" xr:uid="{00000000-0005-0000-0000-000057000000}"/>
    <cellStyle name="Input cel new 4 2 5 2 2 2" xfId="3210" xr:uid="{00000000-0005-0000-0000-000057000000}"/>
    <cellStyle name="Input cel new 4 2 5 2 2 2 2" xfId="8780" xr:uid="{00000000-0005-0000-0000-000057000000}"/>
    <cellStyle name="Input cel new 4 2 5 2 2 2 2 2" xfId="19325" xr:uid="{00000000-0005-0000-0000-000057000000}"/>
    <cellStyle name="Input cel new 4 2 5 2 2 2 3" xfId="11547" xr:uid="{00000000-0005-0000-0000-000057000000}"/>
    <cellStyle name="Input cel new 4 2 5 2 2 3" xfId="4622" xr:uid="{00000000-0005-0000-0000-000057000000}"/>
    <cellStyle name="Input cel new 4 2 5 2 2 3 2" xfId="10119" xr:uid="{00000000-0005-0000-0000-000057000000}"/>
    <cellStyle name="Input cel new 4 2 5 2 2 3 2 2" xfId="20674" xr:uid="{00000000-0005-0000-0000-000057000000}"/>
    <cellStyle name="Input cel new 4 2 5 2 2 3 3" xfId="12074" xr:uid="{00000000-0005-0000-0000-000057000000}"/>
    <cellStyle name="Input cel new 4 2 5 2 2 4" xfId="7546" xr:uid="{00000000-0005-0000-0000-000057000000}"/>
    <cellStyle name="Input cel new 4 2 5 2 2 4 2" xfId="18091" xr:uid="{00000000-0005-0000-0000-000057000000}"/>
    <cellStyle name="Input cel new 4 2 5 2 2 5" xfId="6003" xr:uid="{00000000-0005-0000-0000-000057000000}"/>
    <cellStyle name="Input cel new 4 2 5 2 2 5 2" xfId="16525" xr:uid="{00000000-0005-0000-0000-000057000000}"/>
    <cellStyle name="Input cel new 4 2 5 2 2 6" xfId="15908" xr:uid="{00000000-0005-0000-0000-000057000000}"/>
    <cellStyle name="Input cel new 4 2 5 2 3" xfId="2893" xr:uid="{00000000-0005-0000-0000-000057000000}"/>
    <cellStyle name="Input cel new 4 2 5 2 3 2" xfId="8463" xr:uid="{00000000-0005-0000-0000-000057000000}"/>
    <cellStyle name="Input cel new 4 2 5 2 3 2 2" xfId="19008" xr:uid="{00000000-0005-0000-0000-000057000000}"/>
    <cellStyle name="Input cel new 4 2 5 2 3 3" xfId="13507" xr:uid="{00000000-0005-0000-0000-000057000000}"/>
    <cellStyle name="Input cel new 4 2 5 2 4" xfId="4306" xr:uid="{00000000-0005-0000-0000-000057000000}"/>
    <cellStyle name="Input cel new 4 2 5 2 4 2" xfId="9822" xr:uid="{00000000-0005-0000-0000-000057000000}"/>
    <cellStyle name="Input cel new 4 2 5 2 4 2 2" xfId="20378" xr:uid="{00000000-0005-0000-0000-000057000000}"/>
    <cellStyle name="Input cel new 4 2 5 2 4 3" xfId="11536" xr:uid="{00000000-0005-0000-0000-000057000000}"/>
    <cellStyle name="Input cel new 4 2 5 2 5" xfId="7261" xr:uid="{00000000-0005-0000-0000-000057000000}"/>
    <cellStyle name="Input cel new 4 2 5 2 5 2" xfId="17806" xr:uid="{00000000-0005-0000-0000-000057000000}"/>
    <cellStyle name="Input cel new 4 2 5 2 6" xfId="5706" xr:uid="{00000000-0005-0000-0000-000057000000}"/>
    <cellStyle name="Input cel new 4 2 5 2 6 2" xfId="16229" xr:uid="{00000000-0005-0000-0000-000057000000}"/>
    <cellStyle name="Input cel new 4 2 5 2 7" xfId="13230" xr:uid="{00000000-0005-0000-0000-000057000000}"/>
    <cellStyle name="Input cel new 4 2 5 3" xfId="1419" xr:uid="{00000000-0005-0000-0000-000057000000}"/>
    <cellStyle name="Input cel new 4 2 5 3 2" xfId="2660" xr:uid="{00000000-0005-0000-0000-000057000000}"/>
    <cellStyle name="Input cel new 4 2 5 3 2 2" xfId="8230" xr:uid="{00000000-0005-0000-0000-000057000000}"/>
    <cellStyle name="Input cel new 4 2 5 3 2 2 2" xfId="18775" xr:uid="{00000000-0005-0000-0000-000057000000}"/>
    <cellStyle name="Input cel new 4 2 5 3 2 3" xfId="15776" xr:uid="{00000000-0005-0000-0000-000057000000}"/>
    <cellStyle name="Input cel new 4 2 5 3 3" xfId="4080" xr:uid="{00000000-0005-0000-0000-000057000000}"/>
    <cellStyle name="Input cel new 4 2 5 3 3 2" xfId="9613" xr:uid="{00000000-0005-0000-0000-000057000000}"/>
    <cellStyle name="Input cel new 4 2 5 3 3 2 2" xfId="20166" xr:uid="{00000000-0005-0000-0000-000057000000}"/>
    <cellStyle name="Input cel new 4 2 5 3 3 3" xfId="15057" xr:uid="{00000000-0005-0000-0000-000057000000}"/>
    <cellStyle name="Input cel new 4 2 5 3 4" xfId="7054" xr:uid="{00000000-0005-0000-0000-000057000000}"/>
    <cellStyle name="Input cel new 4 2 5 3 4 2" xfId="17599" xr:uid="{00000000-0005-0000-0000-000057000000}"/>
    <cellStyle name="Input cel new 4 2 5 3 5" xfId="5497" xr:uid="{00000000-0005-0000-0000-000057000000}"/>
    <cellStyle name="Input cel new 4 2 5 3 5 2" xfId="12149" xr:uid="{00000000-0005-0000-0000-000057000000}"/>
    <cellStyle name="Input cel new 4 2 5 3 6" xfId="15465" xr:uid="{00000000-0005-0000-0000-000057000000}"/>
    <cellStyle name="Input cel new 4 2 5 4" xfId="1291" xr:uid="{00000000-0005-0000-0000-000057000000}"/>
    <cellStyle name="Input cel new 4 2 5 4 2" xfId="2532" xr:uid="{00000000-0005-0000-0000-000057000000}"/>
    <cellStyle name="Input cel new 4 2 5 4 2 2" xfId="8102" xr:uid="{00000000-0005-0000-0000-000057000000}"/>
    <cellStyle name="Input cel new 4 2 5 4 2 2 2" xfId="18647" xr:uid="{00000000-0005-0000-0000-000057000000}"/>
    <cellStyle name="Input cel new 4 2 5 4 2 3" xfId="14481" xr:uid="{00000000-0005-0000-0000-000057000000}"/>
    <cellStyle name="Input cel new 4 2 5 4 3" xfId="3953" xr:uid="{00000000-0005-0000-0000-000057000000}"/>
    <cellStyle name="Input cel new 4 2 5 4 3 2" xfId="9494" xr:uid="{00000000-0005-0000-0000-000057000000}"/>
    <cellStyle name="Input cel new 4 2 5 4 3 2 2" xfId="20047" xr:uid="{00000000-0005-0000-0000-000057000000}"/>
    <cellStyle name="Input cel new 4 2 5 4 3 3" xfId="14041" xr:uid="{00000000-0005-0000-0000-000057000000}"/>
    <cellStyle name="Input cel new 4 2 5 4 4" xfId="6934" xr:uid="{00000000-0005-0000-0000-000057000000}"/>
    <cellStyle name="Input cel new 4 2 5 4 4 2" xfId="17479" xr:uid="{00000000-0005-0000-0000-000057000000}"/>
    <cellStyle name="Input cel new 4 2 5 4 5" xfId="5378" xr:uid="{00000000-0005-0000-0000-000057000000}"/>
    <cellStyle name="Input cel new 4 2 5 4 5 2" xfId="14657" xr:uid="{00000000-0005-0000-0000-000057000000}"/>
    <cellStyle name="Input cel new 4 2 5 4 6" xfId="11971" xr:uid="{00000000-0005-0000-0000-000057000000}"/>
    <cellStyle name="Input cel new 4 2 5 5" xfId="1045" xr:uid="{00000000-0005-0000-0000-000057000000}"/>
    <cellStyle name="Input cel new 4 2 5 5 2" xfId="3713" xr:uid="{00000000-0005-0000-0000-000057000000}"/>
    <cellStyle name="Input cel new 4 2 5 5 2 2" xfId="9270" xr:uid="{00000000-0005-0000-0000-000057000000}"/>
    <cellStyle name="Input cel new 4 2 5 5 2 2 2" xfId="19819" xr:uid="{00000000-0005-0000-0000-000057000000}"/>
    <cellStyle name="Input cel new 4 2 5 5 2 3" xfId="15445" xr:uid="{00000000-0005-0000-0000-000057000000}"/>
    <cellStyle name="Input cel new 4 2 5 5 3" xfId="6703" xr:uid="{00000000-0005-0000-0000-000057000000}"/>
    <cellStyle name="Input cel new 4 2 5 5 3 2" xfId="17248" xr:uid="{00000000-0005-0000-0000-000057000000}"/>
    <cellStyle name="Input cel new 4 2 5 5 4" xfId="5154" xr:uid="{00000000-0005-0000-0000-000057000000}"/>
    <cellStyle name="Input cel new 4 2 5 5 4 2" xfId="10782" xr:uid="{00000000-0005-0000-0000-000057000000}"/>
    <cellStyle name="Input cel new 4 2 5 5 5" xfId="12902" xr:uid="{00000000-0005-0000-0000-000057000000}"/>
    <cellStyle name="Input cel new 4 2 5 6" xfId="2288" xr:uid="{00000000-0005-0000-0000-000057000000}"/>
    <cellStyle name="Input cel new 4 2 5 6 2" xfId="7858" xr:uid="{00000000-0005-0000-0000-000057000000}"/>
    <cellStyle name="Input cel new 4 2 5 6 2 2" xfId="18403" xr:uid="{00000000-0005-0000-0000-000057000000}"/>
    <cellStyle name="Input cel new 4 2 5 6 3" xfId="14605" xr:uid="{00000000-0005-0000-0000-000057000000}"/>
    <cellStyle name="Input cel new 4 2 5 7" xfId="3485" xr:uid="{00000000-0005-0000-0000-000057000000}"/>
    <cellStyle name="Input cel new 4 2 5 7 2" xfId="9049" xr:uid="{00000000-0005-0000-0000-000057000000}"/>
    <cellStyle name="Input cel new 4 2 5 7 2 2" xfId="19595" xr:uid="{00000000-0005-0000-0000-000057000000}"/>
    <cellStyle name="Input cel new 4 2 5 7 3" xfId="10812" xr:uid="{00000000-0005-0000-0000-000057000000}"/>
    <cellStyle name="Input cel new 4 2 5 8" xfId="4932" xr:uid="{00000000-0005-0000-0000-000057000000}"/>
    <cellStyle name="Input cel new 4 2 5 8 2" xfId="11904" xr:uid="{00000000-0005-0000-0000-000057000000}"/>
    <cellStyle name="Input cel new 4 2 5 9" xfId="14888" xr:uid="{00000000-0005-0000-0000-000057000000}"/>
    <cellStyle name="Input cel new 4 2 5 9 2" xfId="12675" xr:uid="{00000000-0005-0000-0000-000057000000}"/>
    <cellStyle name="Input cel new 4 2 6" xfId="808" xr:uid="{00000000-0005-0000-0000-000057000000}"/>
    <cellStyle name="Input cel new 4 2 6 2" xfId="2034" xr:uid="{00000000-0005-0000-0000-000057000000}"/>
    <cellStyle name="Input cel new 4 2 6 2 2" xfId="3273" xr:uid="{00000000-0005-0000-0000-000057000000}"/>
    <cellStyle name="Input cel new 4 2 6 2 2 2" xfId="8843" xr:uid="{00000000-0005-0000-0000-000057000000}"/>
    <cellStyle name="Input cel new 4 2 6 2 2 2 2" xfId="19388" xr:uid="{00000000-0005-0000-0000-000057000000}"/>
    <cellStyle name="Input cel new 4 2 6 2 2 3" xfId="16152" xr:uid="{00000000-0005-0000-0000-000057000000}"/>
    <cellStyle name="Input cel new 4 2 6 2 3" xfId="4685" xr:uid="{00000000-0005-0000-0000-000057000000}"/>
    <cellStyle name="Input cel new 4 2 6 2 3 2" xfId="10178" xr:uid="{00000000-0005-0000-0000-000057000000}"/>
    <cellStyle name="Input cel new 4 2 6 2 3 2 2" xfId="20733" xr:uid="{00000000-0005-0000-0000-000057000000}"/>
    <cellStyle name="Input cel new 4 2 6 2 3 3" xfId="13926" xr:uid="{00000000-0005-0000-0000-000057000000}"/>
    <cellStyle name="Input cel new 4 2 6 2 4" xfId="7605" xr:uid="{00000000-0005-0000-0000-000057000000}"/>
    <cellStyle name="Input cel new 4 2 6 2 4 2" xfId="18150" xr:uid="{00000000-0005-0000-0000-000057000000}"/>
    <cellStyle name="Input cel new 4 2 6 2 5" xfId="6062" xr:uid="{00000000-0005-0000-0000-000057000000}"/>
    <cellStyle name="Input cel new 4 2 6 2 5 2" xfId="16584" xr:uid="{00000000-0005-0000-0000-000057000000}"/>
    <cellStyle name="Input cel new 4 2 6 2 6" xfId="13048" xr:uid="{00000000-0005-0000-0000-000057000000}"/>
    <cellStyle name="Input cel new 4 2 6 3" xfId="1328" xr:uid="{00000000-0005-0000-0000-000057000000}"/>
    <cellStyle name="Input cel new 4 2 6 3 2" xfId="2569" xr:uid="{00000000-0005-0000-0000-000057000000}"/>
    <cellStyle name="Input cel new 4 2 6 3 2 2" xfId="8139" xr:uid="{00000000-0005-0000-0000-000057000000}"/>
    <cellStyle name="Input cel new 4 2 6 3 2 2 2" xfId="18684" xr:uid="{00000000-0005-0000-0000-000057000000}"/>
    <cellStyle name="Input cel new 4 2 6 3 2 3" xfId="10587" xr:uid="{00000000-0005-0000-0000-000057000000}"/>
    <cellStyle name="Input cel new 4 2 6 3 3" xfId="3989" xr:uid="{00000000-0005-0000-0000-000057000000}"/>
    <cellStyle name="Input cel new 4 2 6 3 3 2" xfId="9527" xr:uid="{00000000-0005-0000-0000-000057000000}"/>
    <cellStyle name="Input cel new 4 2 6 3 3 2 2" xfId="20080" xr:uid="{00000000-0005-0000-0000-000057000000}"/>
    <cellStyle name="Input cel new 4 2 6 3 3 3" xfId="12589" xr:uid="{00000000-0005-0000-0000-000057000000}"/>
    <cellStyle name="Input cel new 4 2 6 3 4" xfId="6969" xr:uid="{00000000-0005-0000-0000-000057000000}"/>
    <cellStyle name="Input cel new 4 2 6 3 4 2" xfId="17514" xr:uid="{00000000-0005-0000-0000-000057000000}"/>
    <cellStyle name="Input cel new 4 2 6 3 5" xfId="5411" xr:uid="{00000000-0005-0000-0000-000057000000}"/>
    <cellStyle name="Input cel new 4 2 6 3 5 2" xfId="10576" xr:uid="{00000000-0005-0000-0000-000057000000}"/>
    <cellStyle name="Input cel new 4 2 6 3 6" xfId="15568" xr:uid="{00000000-0005-0000-0000-000057000000}"/>
    <cellStyle name="Input cel new 4 2 6 4" xfId="1108" xr:uid="{00000000-0005-0000-0000-000057000000}"/>
    <cellStyle name="Input cel new 4 2 6 4 2" xfId="6765" xr:uid="{00000000-0005-0000-0000-000057000000}"/>
    <cellStyle name="Input cel new 4 2 6 4 2 2" xfId="17310" xr:uid="{00000000-0005-0000-0000-000057000000}"/>
    <cellStyle name="Input cel new 4 2 6 4 3" xfId="15930" xr:uid="{00000000-0005-0000-0000-000057000000}"/>
    <cellStyle name="Input cel new 4 2 6 5" xfId="2351" xr:uid="{00000000-0005-0000-0000-000057000000}"/>
    <cellStyle name="Input cel new 4 2 6 5 2" xfId="7921" xr:uid="{00000000-0005-0000-0000-000057000000}"/>
    <cellStyle name="Input cel new 4 2 6 5 2 2" xfId="18466" xr:uid="{00000000-0005-0000-0000-000057000000}"/>
    <cellStyle name="Input cel new 4 2 6 5 3" xfId="12144" xr:uid="{00000000-0005-0000-0000-000057000000}"/>
    <cellStyle name="Input cel new 4 2 6 6" xfId="3776" xr:uid="{00000000-0005-0000-0000-000057000000}"/>
    <cellStyle name="Input cel new 4 2 6 6 2" xfId="9329" xr:uid="{00000000-0005-0000-0000-000057000000}"/>
    <cellStyle name="Input cel new 4 2 6 6 2 2" xfId="19881" xr:uid="{00000000-0005-0000-0000-000057000000}"/>
    <cellStyle name="Input cel new 4 2 6 6 3" xfId="14032" xr:uid="{00000000-0005-0000-0000-000057000000}"/>
    <cellStyle name="Input cel new 4 2 6 7" xfId="6469" xr:uid="{00000000-0005-0000-0000-000057000000}"/>
    <cellStyle name="Input cel new 4 2 6 7 2" xfId="15177" xr:uid="{00000000-0005-0000-0000-000057000000}"/>
    <cellStyle name="Input cel new 4 2 6 7 2 2" xfId="17014" xr:uid="{00000000-0005-0000-0000-000057000000}"/>
    <cellStyle name="Input cel new 4 2 6 7 3" xfId="13817" xr:uid="{00000000-0005-0000-0000-000057000000}"/>
    <cellStyle name="Input cel new 4 2 6 8" xfId="5213" xr:uid="{00000000-0005-0000-0000-000057000000}"/>
    <cellStyle name="Input cel new 4 2 6 8 2" xfId="14104" xr:uid="{00000000-0005-0000-0000-000057000000}"/>
    <cellStyle name="Input cel new 4 2 6 9" xfId="13735" xr:uid="{00000000-0005-0000-0000-000057000000}"/>
    <cellStyle name="Input cel new 4 2 7" xfId="435" xr:uid="{00000000-0005-0000-0000-000057000000}"/>
    <cellStyle name="Input cel new 4 2 7 2" xfId="1378" xr:uid="{00000000-0005-0000-0000-000057000000}"/>
    <cellStyle name="Input cel new 4 2 7 2 2" xfId="2619" xr:uid="{00000000-0005-0000-0000-000057000000}"/>
    <cellStyle name="Input cel new 4 2 7 2 2 2" xfId="8189" xr:uid="{00000000-0005-0000-0000-000057000000}"/>
    <cellStyle name="Input cel new 4 2 7 2 2 2 2" xfId="18734" xr:uid="{00000000-0005-0000-0000-000057000000}"/>
    <cellStyle name="Input cel new 4 2 7 2 2 3" xfId="10691" xr:uid="{00000000-0005-0000-0000-000057000000}"/>
    <cellStyle name="Input cel new 4 2 7 2 3" xfId="4039" xr:uid="{00000000-0005-0000-0000-000057000000}"/>
    <cellStyle name="Input cel new 4 2 7 2 3 2" xfId="9574" xr:uid="{00000000-0005-0000-0000-000057000000}"/>
    <cellStyle name="Input cel new 4 2 7 2 3 2 2" xfId="20127" xr:uid="{00000000-0005-0000-0000-000057000000}"/>
    <cellStyle name="Input cel new 4 2 7 2 3 3" xfId="11683" xr:uid="{00000000-0005-0000-0000-000057000000}"/>
    <cellStyle name="Input cel new 4 2 7 2 4" xfId="7015" xr:uid="{00000000-0005-0000-0000-000057000000}"/>
    <cellStyle name="Input cel new 4 2 7 2 4 2" xfId="17560" xr:uid="{00000000-0005-0000-0000-000057000000}"/>
    <cellStyle name="Input cel new 4 2 7 2 5" xfId="5458" xr:uid="{00000000-0005-0000-0000-000057000000}"/>
    <cellStyle name="Input cel new 4 2 7 2 5 2" xfId="13648" xr:uid="{00000000-0005-0000-0000-000057000000}"/>
    <cellStyle name="Input cel new 4 2 7 2 6" xfId="13848" xr:uid="{00000000-0005-0000-0000-000057000000}"/>
    <cellStyle name="Input cel new 4 2 7 3" xfId="1204" xr:uid="{00000000-0005-0000-0000-000057000000}"/>
    <cellStyle name="Input cel new 4 2 7 3 2" xfId="6858" xr:uid="{00000000-0005-0000-0000-000057000000}"/>
    <cellStyle name="Input cel new 4 2 7 3 2 2" xfId="17403" xr:uid="{00000000-0005-0000-0000-000057000000}"/>
    <cellStyle name="Input cel new 4 2 7 3 3" xfId="14826" xr:uid="{00000000-0005-0000-0000-000057000000}"/>
    <cellStyle name="Input cel new 4 2 7 4" xfId="2446" xr:uid="{00000000-0005-0000-0000-000057000000}"/>
    <cellStyle name="Input cel new 4 2 7 4 2" xfId="8016" xr:uid="{00000000-0005-0000-0000-000057000000}"/>
    <cellStyle name="Input cel new 4 2 7 4 2 2" xfId="18561" xr:uid="{00000000-0005-0000-0000-000057000000}"/>
    <cellStyle name="Input cel new 4 2 7 4 3" xfId="12743" xr:uid="{00000000-0005-0000-0000-000057000000}"/>
    <cellStyle name="Input cel new 4 2 7 5" xfId="3870" xr:uid="{00000000-0005-0000-0000-000057000000}"/>
    <cellStyle name="Input cel new 4 2 7 5 2" xfId="9420" xr:uid="{00000000-0005-0000-0000-000057000000}"/>
    <cellStyle name="Input cel new 4 2 7 5 2 2" xfId="19973" xr:uid="{00000000-0005-0000-0000-000057000000}"/>
    <cellStyle name="Input cel new 4 2 7 5 3" xfId="14100" xr:uid="{00000000-0005-0000-0000-000057000000}"/>
    <cellStyle name="Input cel new 4 2 7 6" xfId="6180" xr:uid="{00000000-0005-0000-0000-000057000000}"/>
    <cellStyle name="Input cel new 4 2 7 6 2" xfId="16725" xr:uid="{00000000-0005-0000-0000-000057000000}"/>
    <cellStyle name="Input cel new 4 2 7 7" xfId="5304" xr:uid="{00000000-0005-0000-0000-000057000000}"/>
    <cellStyle name="Input cel new 4 2 7 7 2" xfId="12312" xr:uid="{00000000-0005-0000-0000-000057000000}"/>
    <cellStyle name="Input cel new 4 2 7 8" xfId="13585" xr:uid="{00000000-0005-0000-0000-000057000000}"/>
    <cellStyle name="Input cel new 4 2 8" xfId="437" xr:uid="{00000000-0005-0000-0000-000057000000}"/>
    <cellStyle name="Input cel new 4 2 8 2" xfId="3333" xr:uid="{00000000-0005-0000-0000-000057000000}"/>
    <cellStyle name="Input cel new 4 2 8 2 2" xfId="8902" xr:uid="{00000000-0005-0000-0000-000057000000}"/>
    <cellStyle name="Input cel new 4 2 8 2 2 2" xfId="19447" xr:uid="{00000000-0005-0000-0000-000057000000}"/>
    <cellStyle name="Input cel new 4 2 8 2 3" xfId="11266" xr:uid="{00000000-0005-0000-0000-000057000000}"/>
    <cellStyle name="Input cel new 4 2 8 3" xfId="6182" xr:uid="{00000000-0005-0000-0000-000057000000}"/>
    <cellStyle name="Input cel new 4 2 8 3 2" xfId="16727" xr:uid="{00000000-0005-0000-0000-000057000000}"/>
    <cellStyle name="Input cel new 4 2 8 4" xfId="4768" xr:uid="{00000000-0005-0000-0000-000057000000}"/>
    <cellStyle name="Input cel new 4 2 8 4 2" xfId="11803" xr:uid="{00000000-0005-0000-0000-000057000000}"/>
    <cellStyle name="Input cel new 4 2 8 5" xfId="10840" xr:uid="{00000000-0005-0000-0000-000057000000}"/>
    <cellStyle name="Input cel new 4 2 9" xfId="600" xr:uid="{00000000-0005-0000-0000-000057000000}"/>
    <cellStyle name="Input cel new 4 2 9 2" xfId="6296" xr:uid="{00000000-0005-0000-0000-000057000000}"/>
    <cellStyle name="Input cel new 4 2 9 2 2" xfId="16841" xr:uid="{00000000-0005-0000-0000-000057000000}"/>
    <cellStyle name="Input cel new 4 2 9 3" xfId="13621" xr:uid="{00000000-0005-0000-0000-000057000000}"/>
    <cellStyle name="Input cel new 4 3" xfId="231" xr:uid="{00000000-0005-0000-0000-000056000000}"/>
    <cellStyle name="Input cel new 4 3 10" xfId="14841" xr:uid="{00000000-0005-0000-0000-000056000000}"/>
    <cellStyle name="Input cel new 4 3 10 2" xfId="15619" xr:uid="{00000000-0005-0000-0000-000056000000}"/>
    <cellStyle name="Input cel new 4 3 2" xfId="370" xr:uid="{00000000-0005-0000-0000-000056000000}"/>
    <cellStyle name="Input cel new 4 3 2 10" xfId="571" xr:uid="{00000000-0005-0000-0000-000056000000}"/>
    <cellStyle name="Input cel new 4 3 2 10 2" xfId="6271" xr:uid="{00000000-0005-0000-0000-000056000000}"/>
    <cellStyle name="Input cel new 4 3 2 10 2 2" xfId="16816" xr:uid="{00000000-0005-0000-0000-000056000000}"/>
    <cellStyle name="Input cel new 4 3 2 10 3" xfId="15415" xr:uid="{00000000-0005-0000-0000-000056000000}"/>
    <cellStyle name="Input cel new 4 3 2 11" xfId="3457" xr:uid="{00000000-0005-0000-0000-000056000000}"/>
    <cellStyle name="Input cel new 4 3 2 11 2" xfId="9021" xr:uid="{00000000-0005-0000-0000-000056000000}"/>
    <cellStyle name="Input cel new 4 3 2 11 2 2" xfId="19567" xr:uid="{00000000-0005-0000-0000-000056000000}"/>
    <cellStyle name="Input cel new 4 3 2 12" xfId="4900" xr:uid="{00000000-0005-0000-0000-000056000000}"/>
    <cellStyle name="Input cel new 4 3 2 12 2" xfId="10509" xr:uid="{00000000-0005-0000-0000-000056000000}"/>
    <cellStyle name="Input cel new 4 3 2 13" xfId="10375" xr:uid="{00000000-0005-0000-0000-000056000000}"/>
    <cellStyle name="Input cel new 4 3 2 2" xfId="716" xr:uid="{00000000-0005-0000-0000-000056000000}"/>
    <cellStyle name="Input cel new 4 3 2 2 10" xfId="10481" xr:uid="{00000000-0005-0000-0000-000056000000}"/>
    <cellStyle name="Input cel new 4 3 2 2 2" xfId="1627" xr:uid="{00000000-0005-0000-0000-000056000000}"/>
    <cellStyle name="Input cel new 4 3 2 2 2 2" xfId="1942" xr:uid="{00000000-0005-0000-0000-000056000000}"/>
    <cellStyle name="Input cel new 4 3 2 2 2 2 2" xfId="3181" xr:uid="{00000000-0005-0000-0000-000056000000}"/>
    <cellStyle name="Input cel new 4 3 2 2 2 2 2 2" xfId="8751" xr:uid="{00000000-0005-0000-0000-000056000000}"/>
    <cellStyle name="Input cel new 4 3 2 2 2 2 2 2 2" xfId="19296" xr:uid="{00000000-0005-0000-0000-000056000000}"/>
    <cellStyle name="Input cel new 4 3 2 2 2 2 2 3" xfId="14364" xr:uid="{00000000-0005-0000-0000-000056000000}"/>
    <cellStyle name="Input cel new 4 3 2 2 2 2 3" xfId="4593" xr:uid="{00000000-0005-0000-0000-000056000000}"/>
    <cellStyle name="Input cel new 4 3 2 2 2 2 3 2" xfId="10092" xr:uid="{00000000-0005-0000-0000-000056000000}"/>
    <cellStyle name="Input cel new 4 3 2 2 2 2 3 2 2" xfId="20647" xr:uid="{00000000-0005-0000-0000-000056000000}"/>
    <cellStyle name="Input cel new 4 3 2 2 2 2 3 3" xfId="15614" xr:uid="{00000000-0005-0000-0000-000056000000}"/>
    <cellStyle name="Input cel new 4 3 2 2 2 2 4" xfId="7519" xr:uid="{00000000-0005-0000-0000-000056000000}"/>
    <cellStyle name="Input cel new 4 3 2 2 2 2 4 2" xfId="18064" xr:uid="{00000000-0005-0000-0000-000056000000}"/>
    <cellStyle name="Input cel new 4 3 2 2 2 2 5" xfId="5976" xr:uid="{00000000-0005-0000-0000-000056000000}"/>
    <cellStyle name="Input cel new 4 3 2 2 2 2 5 2" xfId="16498" xr:uid="{00000000-0005-0000-0000-000056000000}"/>
    <cellStyle name="Input cel new 4 3 2 2 2 2 6" xfId="15238" xr:uid="{00000000-0005-0000-0000-000056000000}"/>
    <cellStyle name="Input cel new 4 3 2 2 2 3" xfId="2867" xr:uid="{00000000-0005-0000-0000-000056000000}"/>
    <cellStyle name="Input cel new 4 3 2 2 2 3 2" xfId="8437" xr:uid="{00000000-0005-0000-0000-000056000000}"/>
    <cellStyle name="Input cel new 4 3 2 2 2 3 2 2" xfId="18982" xr:uid="{00000000-0005-0000-0000-000056000000}"/>
    <cellStyle name="Input cel new 4 3 2 2 2 3 3" xfId="13100" xr:uid="{00000000-0005-0000-0000-000056000000}"/>
    <cellStyle name="Input cel new 4 3 2 2 2 4" xfId="4280" xr:uid="{00000000-0005-0000-0000-000056000000}"/>
    <cellStyle name="Input cel new 4 3 2 2 2 4 2" xfId="9798" xr:uid="{00000000-0005-0000-0000-000056000000}"/>
    <cellStyle name="Input cel new 4 3 2 2 2 4 2 2" xfId="20352" xr:uid="{00000000-0005-0000-0000-000056000000}"/>
    <cellStyle name="Input cel new 4 3 2 2 2 4 3" xfId="15079" xr:uid="{00000000-0005-0000-0000-000056000000}"/>
    <cellStyle name="Input cel new 4 3 2 2 2 5" xfId="7235" xr:uid="{00000000-0005-0000-0000-000056000000}"/>
    <cellStyle name="Input cel new 4 3 2 2 2 5 2" xfId="17780" xr:uid="{00000000-0005-0000-0000-000056000000}"/>
    <cellStyle name="Input cel new 4 3 2 2 2 6" xfId="5682" xr:uid="{00000000-0005-0000-0000-000056000000}"/>
    <cellStyle name="Input cel new 4 3 2 2 2 6 2" xfId="10419" xr:uid="{00000000-0005-0000-0000-000056000000}"/>
    <cellStyle name="Input cel new 4 3 2 2 2 7" xfId="13137" xr:uid="{00000000-0005-0000-0000-000056000000}"/>
    <cellStyle name="Input cel new 4 3 2 2 3" xfId="1808" xr:uid="{00000000-0005-0000-0000-000056000000}"/>
    <cellStyle name="Input cel new 4 3 2 2 3 2" xfId="3047" xr:uid="{00000000-0005-0000-0000-000056000000}"/>
    <cellStyle name="Input cel new 4 3 2 2 3 2 2" xfId="8617" xr:uid="{00000000-0005-0000-0000-000056000000}"/>
    <cellStyle name="Input cel new 4 3 2 2 3 2 2 2" xfId="19162" xr:uid="{00000000-0005-0000-0000-000056000000}"/>
    <cellStyle name="Input cel new 4 3 2 2 3 2 3" xfId="13732" xr:uid="{00000000-0005-0000-0000-000056000000}"/>
    <cellStyle name="Input cel new 4 3 2 2 3 3" xfId="4459" xr:uid="{00000000-0005-0000-0000-000056000000}"/>
    <cellStyle name="Input cel new 4 3 2 2 3 3 2" xfId="9967" xr:uid="{00000000-0005-0000-0000-000056000000}"/>
    <cellStyle name="Input cel new 4 3 2 2 3 3 2 2" xfId="20523" xr:uid="{00000000-0005-0000-0000-000056000000}"/>
    <cellStyle name="Input cel new 4 3 2 2 3 3 3" xfId="14265" xr:uid="{00000000-0005-0000-0000-000056000000}"/>
    <cellStyle name="Input cel new 4 3 2 2 3 4" xfId="7408" xr:uid="{00000000-0005-0000-0000-000056000000}"/>
    <cellStyle name="Input cel new 4 3 2 2 3 4 2" xfId="17953" xr:uid="{00000000-0005-0000-0000-000056000000}"/>
    <cellStyle name="Input cel new 4 3 2 2 3 5" xfId="5851" xr:uid="{00000000-0005-0000-0000-000056000000}"/>
    <cellStyle name="Input cel new 4 3 2 2 3 5 2" xfId="16374" xr:uid="{00000000-0005-0000-0000-000056000000}"/>
    <cellStyle name="Input cel new 4 3 2 2 3 6" xfId="10981" xr:uid="{00000000-0005-0000-0000-000056000000}"/>
    <cellStyle name="Input cel new 4 3 2 2 4" xfId="1400" xr:uid="{00000000-0005-0000-0000-000056000000}"/>
    <cellStyle name="Input cel new 4 3 2 2 4 2" xfId="2641" xr:uid="{00000000-0005-0000-0000-000056000000}"/>
    <cellStyle name="Input cel new 4 3 2 2 4 2 2" xfId="8211" xr:uid="{00000000-0005-0000-0000-000056000000}"/>
    <cellStyle name="Input cel new 4 3 2 2 4 2 2 2" xfId="18756" xr:uid="{00000000-0005-0000-0000-000056000000}"/>
    <cellStyle name="Input cel new 4 3 2 2 4 2 3" xfId="12813" xr:uid="{00000000-0005-0000-0000-000056000000}"/>
    <cellStyle name="Input cel new 4 3 2 2 4 3" xfId="4061" xr:uid="{00000000-0005-0000-0000-000056000000}"/>
    <cellStyle name="Input cel new 4 3 2 2 4 3 2" xfId="9594" xr:uid="{00000000-0005-0000-0000-000056000000}"/>
    <cellStyle name="Input cel new 4 3 2 2 4 3 2 2" xfId="20147" xr:uid="{00000000-0005-0000-0000-000056000000}"/>
    <cellStyle name="Input cel new 4 3 2 2 4 3 3" xfId="14586" xr:uid="{00000000-0005-0000-0000-000056000000}"/>
    <cellStyle name="Input cel new 4 3 2 2 4 4" xfId="7035" xr:uid="{00000000-0005-0000-0000-000056000000}"/>
    <cellStyle name="Input cel new 4 3 2 2 4 4 2" xfId="17580" xr:uid="{00000000-0005-0000-0000-000056000000}"/>
    <cellStyle name="Input cel new 4 3 2 2 4 5" xfId="5478" xr:uid="{00000000-0005-0000-0000-000056000000}"/>
    <cellStyle name="Input cel new 4 3 2 2 4 5 2" xfId="12820" xr:uid="{00000000-0005-0000-0000-000056000000}"/>
    <cellStyle name="Input cel new 4 3 2 2 4 6" xfId="13738" xr:uid="{00000000-0005-0000-0000-000056000000}"/>
    <cellStyle name="Input cel new 4 3 2 2 5" xfId="1016" xr:uid="{00000000-0005-0000-0000-000056000000}"/>
    <cellStyle name="Input cel new 4 3 2 2 5 2" xfId="3684" xr:uid="{00000000-0005-0000-0000-000056000000}"/>
    <cellStyle name="Input cel new 4 3 2 2 5 2 2" xfId="9243" xr:uid="{00000000-0005-0000-0000-000056000000}"/>
    <cellStyle name="Input cel new 4 3 2 2 5 2 2 2" xfId="19792" xr:uid="{00000000-0005-0000-0000-000056000000}"/>
    <cellStyle name="Input cel new 4 3 2 2 5 2 3" xfId="10701" xr:uid="{00000000-0005-0000-0000-000056000000}"/>
    <cellStyle name="Input cel new 4 3 2 2 5 3" xfId="6676" xr:uid="{00000000-0005-0000-0000-000056000000}"/>
    <cellStyle name="Input cel new 4 3 2 2 5 3 2" xfId="17221" xr:uid="{00000000-0005-0000-0000-000056000000}"/>
    <cellStyle name="Input cel new 4 3 2 2 5 4" xfId="5127" xr:uid="{00000000-0005-0000-0000-000056000000}"/>
    <cellStyle name="Input cel new 4 3 2 2 5 4 2" xfId="12269" xr:uid="{00000000-0005-0000-0000-000056000000}"/>
    <cellStyle name="Input cel new 4 3 2 2 5 5" xfId="10774" xr:uid="{00000000-0005-0000-0000-000056000000}"/>
    <cellStyle name="Input cel new 4 3 2 2 6" xfId="2259" xr:uid="{00000000-0005-0000-0000-000056000000}"/>
    <cellStyle name="Input cel new 4 3 2 2 6 2" xfId="7829" xr:uid="{00000000-0005-0000-0000-000056000000}"/>
    <cellStyle name="Input cel new 4 3 2 2 6 2 2" xfId="18374" xr:uid="{00000000-0005-0000-0000-000056000000}"/>
    <cellStyle name="Input cel new 4 3 2 2 6 3" xfId="10676" xr:uid="{00000000-0005-0000-0000-000056000000}"/>
    <cellStyle name="Input cel new 4 3 2 2 7" xfId="3546" xr:uid="{00000000-0005-0000-0000-000056000000}"/>
    <cellStyle name="Input cel new 4 3 2 2 7 2" xfId="9110" xr:uid="{00000000-0005-0000-0000-000056000000}"/>
    <cellStyle name="Input cel new 4 3 2 2 7 2 2" xfId="19656" xr:uid="{00000000-0005-0000-0000-000056000000}"/>
    <cellStyle name="Input cel new 4 3 2 2 7 3" xfId="16171" xr:uid="{00000000-0005-0000-0000-000056000000}"/>
    <cellStyle name="Input cel new 4 3 2 2 8" xfId="4993" xr:uid="{00000000-0005-0000-0000-000056000000}"/>
    <cellStyle name="Input cel new 4 3 2 2 8 2" xfId="13533" xr:uid="{00000000-0005-0000-0000-000056000000}"/>
    <cellStyle name="Input cel new 4 3 2 2 9" xfId="14901" xr:uid="{00000000-0005-0000-0000-000056000000}"/>
    <cellStyle name="Input cel new 4 3 2 2 9 2" xfId="12837" xr:uid="{00000000-0005-0000-0000-000056000000}"/>
    <cellStyle name="Input cel new 4 3 2 3" xfId="780" xr:uid="{00000000-0005-0000-0000-000056000000}"/>
    <cellStyle name="Input cel new 4 3 2 3 2" xfId="2006" xr:uid="{00000000-0005-0000-0000-000056000000}"/>
    <cellStyle name="Input cel new 4 3 2 3 2 2" xfId="3245" xr:uid="{00000000-0005-0000-0000-000056000000}"/>
    <cellStyle name="Input cel new 4 3 2 3 2 2 2" xfId="8815" xr:uid="{00000000-0005-0000-0000-000056000000}"/>
    <cellStyle name="Input cel new 4 3 2 3 2 2 2 2" xfId="19360" xr:uid="{00000000-0005-0000-0000-000056000000}"/>
    <cellStyle name="Input cel new 4 3 2 3 2 2 3" xfId="15940" xr:uid="{00000000-0005-0000-0000-000056000000}"/>
    <cellStyle name="Input cel new 4 3 2 3 2 3" xfId="4657" xr:uid="{00000000-0005-0000-0000-000056000000}"/>
    <cellStyle name="Input cel new 4 3 2 3 2 3 2" xfId="10152" xr:uid="{00000000-0005-0000-0000-000056000000}"/>
    <cellStyle name="Input cel new 4 3 2 3 2 3 2 2" xfId="20707" xr:uid="{00000000-0005-0000-0000-000056000000}"/>
    <cellStyle name="Input cel new 4 3 2 3 2 3 3" xfId="11750" xr:uid="{00000000-0005-0000-0000-000056000000}"/>
    <cellStyle name="Input cel new 4 3 2 3 2 4" xfId="7579" xr:uid="{00000000-0005-0000-0000-000056000000}"/>
    <cellStyle name="Input cel new 4 3 2 3 2 4 2" xfId="18124" xr:uid="{00000000-0005-0000-0000-000056000000}"/>
    <cellStyle name="Input cel new 4 3 2 3 2 5" xfId="6036" xr:uid="{00000000-0005-0000-0000-000056000000}"/>
    <cellStyle name="Input cel new 4 3 2 3 2 5 2" xfId="16558" xr:uid="{00000000-0005-0000-0000-000056000000}"/>
    <cellStyle name="Input cel new 4 3 2 3 2 6" xfId="11432" xr:uid="{00000000-0005-0000-0000-000056000000}"/>
    <cellStyle name="Input cel new 4 3 2 3 3" xfId="1688" xr:uid="{00000000-0005-0000-0000-000056000000}"/>
    <cellStyle name="Input cel new 4 3 2 3 3 2" xfId="2928" xr:uid="{00000000-0005-0000-0000-000056000000}"/>
    <cellStyle name="Input cel new 4 3 2 3 3 2 2" xfId="8498" xr:uid="{00000000-0005-0000-0000-000056000000}"/>
    <cellStyle name="Input cel new 4 3 2 3 3 2 2 2" xfId="19043" xr:uid="{00000000-0005-0000-0000-000056000000}"/>
    <cellStyle name="Input cel new 4 3 2 3 3 2 3" xfId="13042" xr:uid="{00000000-0005-0000-0000-000056000000}"/>
    <cellStyle name="Input cel new 4 3 2 3 3 3" xfId="4341" xr:uid="{00000000-0005-0000-0000-000056000000}"/>
    <cellStyle name="Input cel new 4 3 2 3 3 3 2" xfId="9855" xr:uid="{00000000-0005-0000-0000-000056000000}"/>
    <cellStyle name="Input cel new 4 3 2 3 3 3 2 2" xfId="20411" xr:uid="{00000000-0005-0000-0000-000056000000}"/>
    <cellStyle name="Input cel new 4 3 2 3 3 3 3" xfId="10557" xr:uid="{00000000-0005-0000-0000-000056000000}"/>
    <cellStyle name="Input cel new 4 3 2 3 3 4" xfId="7295" xr:uid="{00000000-0005-0000-0000-000056000000}"/>
    <cellStyle name="Input cel new 4 3 2 3 3 4 2" xfId="17840" xr:uid="{00000000-0005-0000-0000-000056000000}"/>
    <cellStyle name="Input cel new 4 3 2 3 3 5" xfId="5739" xr:uid="{00000000-0005-0000-0000-000056000000}"/>
    <cellStyle name="Input cel new 4 3 2 3 3 5 2" xfId="16262" xr:uid="{00000000-0005-0000-0000-000056000000}"/>
    <cellStyle name="Input cel new 4 3 2 3 3 6" xfId="13613" xr:uid="{00000000-0005-0000-0000-000056000000}"/>
    <cellStyle name="Input cel new 4 3 2 3 4" xfId="1080" xr:uid="{00000000-0005-0000-0000-000056000000}"/>
    <cellStyle name="Input cel new 4 3 2 3 4 2" xfId="6737" xr:uid="{00000000-0005-0000-0000-000056000000}"/>
    <cellStyle name="Input cel new 4 3 2 3 4 2 2" xfId="17282" xr:uid="{00000000-0005-0000-0000-000056000000}"/>
    <cellStyle name="Input cel new 4 3 2 3 4 3" xfId="13259" xr:uid="{00000000-0005-0000-0000-000056000000}"/>
    <cellStyle name="Input cel new 4 3 2 3 5" xfId="2323" xr:uid="{00000000-0005-0000-0000-000056000000}"/>
    <cellStyle name="Input cel new 4 3 2 3 5 2" xfId="7893" xr:uid="{00000000-0005-0000-0000-000056000000}"/>
    <cellStyle name="Input cel new 4 3 2 3 5 2 2" xfId="18438" xr:uid="{00000000-0005-0000-0000-000056000000}"/>
    <cellStyle name="Input cel new 4 3 2 3 5 3" xfId="13582" xr:uid="{00000000-0005-0000-0000-000056000000}"/>
    <cellStyle name="Input cel new 4 3 2 3 6" xfId="3748" xr:uid="{00000000-0005-0000-0000-000056000000}"/>
    <cellStyle name="Input cel new 4 3 2 3 6 2" xfId="9303" xr:uid="{00000000-0005-0000-0000-000056000000}"/>
    <cellStyle name="Input cel new 4 3 2 3 6 2 2" xfId="19853" xr:uid="{00000000-0005-0000-0000-000056000000}"/>
    <cellStyle name="Input cel new 4 3 2 3 6 3" xfId="11708" xr:uid="{00000000-0005-0000-0000-000056000000}"/>
    <cellStyle name="Input cel new 4 3 2 3 7" xfId="6443" xr:uid="{00000000-0005-0000-0000-000056000000}"/>
    <cellStyle name="Input cel new 4 3 2 3 7 2" xfId="15151" xr:uid="{00000000-0005-0000-0000-000056000000}"/>
    <cellStyle name="Input cel new 4 3 2 3 7 2 2" xfId="16988" xr:uid="{00000000-0005-0000-0000-000056000000}"/>
    <cellStyle name="Input cel new 4 3 2 3 7 3" xfId="11268" xr:uid="{00000000-0005-0000-0000-000056000000}"/>
    <cellStyle name="Input cel new 4 3 2 3 8" xfId="5187" xr:uid="{00000000-0005-0000-0000-000056000000}"/>
    <cellStyle name="Input cel new 4 3 2 3 8 2" xfId="12995" xr:uid="{00000000-0005-0000-0000-000056000000}"/>
    <cellStyle name="Input cel new 4 3 2 3 9" xfId="10569" xr:uid="{00000000-0005-0000-0000-000056000000}"/>
    <cellStyle name="Input cel new 4 3 2 4" xfId="842" xr:uid="{00000000-0005-0000-0000-000056000000}"/>
    <cellStyle name="Input cel new 4 3 2 4 2" xfId="2068" xr:uid="{00000000-0005-0000-0000-000056000000}"/>
    <cellStyle name="Input cel new 4 3 2 4 2 2" xfId="3307" xr:uid="{00000000-0005-0000-0000-000056000000}"/>
    <cellStyle name="Input cel new 4 3 2 4 2 2 2" xfId="8877" xr:uid="{00000000-0005-0000-0000-000056000000}"/>
    <cellStyle name="Input cel new 4 3 2 4 2 2 2 2" xfId="19422" xr:uid="{00000000-0005-0000-0000-000056000000}"/>
    <cellStyle name="Input cel new 4 3 2 4 2 2 3" xfId="16121" xr:uid="{00000000-0005-0000-0000-000056000000}"/>
    <cellStyle name="Input cel new 4 3 2 4 2 3" xfId="4719" xr:uid="{00000000-0005-0000-0000-000056000000}"/>
    <cellStyle name="Input cel new 4 3 2 4 2 3 2" xfId="10211" xr:uid="{00000000-0005-0000-0000-000056000000}"/>
    <cellStyle name="Input cel new 4 3 2 4 2 3 2 2" xfId="20766" xr:uid="{00000000-0005-0000-0000-000056000000}"/>
    <cellStyle name="Input cel new 4 3 2 4 2 3 3" xfId="15935" xr:uid="{00000000-0005-0000-0000-000056000000}"/>
    <cellStyle name="Input cel new 4 3 2 4 2 4" xfId="7638" xr:uid="{00000000-0005-0000-0000-000056000000}"/>
    <cellStyle name="Input cel new 4 3 2 4 2 4 2" xfId="18183" xr:uid="{00000000-0005-0000-0000-000056000000}"/>
    <cellStyle name="Input cel new 4 3 2 4 2 5" xfId="6095" xr:uid="{00000000-0005-0000-0000-000056000000}"/>
    <cellStyle name="Input cel new 4 3 2 4 2 5 2" xfId="16617" xr:uid="{00000000-0005-0000-0000-000056000000}"/>
    <cellStyle name="Input cel new 4 3 2 4 2 6" xfId="14409" xr:uid="{00000000-0005-0000-0000-000056000000}"/>
    <cellStyle name="Input cel new 4 3 2 4 3" xfId="1746" xr:uid="{00000000-0005-0000-0000-000056000000}"/>
    <cellStyle name="Input cel new 4 3 2 4 3 2" xfId="2985" xr:uid="{00000000-0005-0000-0000-000056000000}"/>
    <cellStyle name="Input cel new 4 3 2 4 3 2 2" xfId="8555" xr:uid="{00000000-0005-0000-0000-000056000000}"/>
    <cellStyle name="Input cel new 4 3 2 4 3 2 2 2" xfId="19100" xr:uid="{00000000-0005-0000-0000-000056000000}"/>
    <cellStyle name="Input cel new 4 3 2 4 3 2 3" xfId="14348" xr:uid="{00000000-0005-0000-0000-000056000000}"/>
    <cellStyle name="Input cel new 4 3 2 4 3 3" xfId="4397" xr:uid="{00000000-0005-0000-0000-000056000000}"/>
    <cellStyle name="Input cel new 4 3 2 4 3 3 2" xfId="9908" xr:uid="{00000000-0005-0000-0000-000056000000}"/>
    <cellStyle name="Input cel new 4 3 2 4 3 3 2 2" xfId="20464" xr:uid="{00000000-0005-0000-0000-000056000000}"/>
    <cellStyle name="Input cel new 4 3 2 4 3 3 3" xfId="10402" xr:uid="{00000000-0005-0000-0000-000056000000}"/>
    <cellStyle name="Input cel new 4 3 2 4 3 4" xfId="7349" xr:uid="{00000000-0005-0000-0000-000056000000}"/>
    <cellStyle name="Input cel new 4 3 2 4 3 4 2" xfId="17894" xr:uid="{00000000-0005-0000-0000-000056000000}"/>
    <cellStyle name="Input cel new 4 3 2 4 3 5" xfId="5792" xr:uid="{00000000-0005-0000-0000-000056000000}"/>
    <cellStyle name="Input cel new 4 3 2 4 3 5 2" xfId="16315" xr:uid="{00000000-0005-0000-0000-000056000000}"/>
    <cellStyle name="Input cel new 4 3 2 4 3 6" xfId="13067" xr:uid="{00000000-0005-0000-0000-000056000000}"/>
    <cellStyle name="Input cel new 4 3 2 4 4" xfId="1142" xr:uid="{00000000-0005-0000-0000-000056000000}"/>
    <cellStyle name="Input cel new 4 3 2 4 4 2" xfId="6799" xr:uid="{00000000-0005-0000-0000-000056000000}"/>
    <cellStyle name="Input cel new 4 3 2 4 4 2 2" xfId="17344" xr:uid="{00000000-0005-0000-0000-000056000000}"/>
    <cellStyle name="Input cel new 4 3 2 4 4 3" xfId="10566" xr:uid="{00000000-0005-0000-0000-000056000000}"/>
    <cellStyle name="Input cel new 4 3 2 4 5" xfId="2385" xr:uid="{00000000-0005-0000-0000-000056000000}"/>
    <cellStyle name="Input cel new 4 3 2 4 5 2" xfId="7955" xr:uid="{00000000-0005-0000-0000-000056000000}"/>
    <cellStyle name="Input cel new 4 3 2 4 5 2 2" xfId="18500" xr:uid="{00000000-0005-0000-0000-000056000000}"/>
    <cellStyle name="Input cel new 4 3 2 4 5 3" xfId="11736" xr:uid="{00000000-0005-0000-0000-000056000000}"/>
    <cellStyle name="Input cel new 4 3 2 4 6" xfId="3810" xr:uid="{00000000-0005-0000-0000-000056000000}"/>
    <cellStyle name="Input cel new 4 3 2 4 6 2" xfId="9362" xr:uid="{00000000-0005-0000-0000-000056000000}"/>
    <cellStyle name="Input cel new 4 3 2 4 6 2 2" xfId="19915" xr:uid="{00000000-0005-0000-0000-000056000000}"/>
    <cellStyle name="Input cel new 4 3 2 4 6 3" xfId="11789" xr:uid="{00000000-0005-0000-0000-000056000000}"/>
    <cellStyle name="Input cel new 4 3 2 4 7" xfId="6502" xr:uid="{00000000-0005-0000-0000-000056000000}"/>
    <cellStyle name="Input cel new 4 3 2 4 7 2" xfId="15210" xr:uid="{00000000-0005-0000-0000-000056000000}"/>
    <cellStyle name="Input cel new 4 3 2 4 7 2 2" xfId="17047" xr:uid="{00000000-0005-0000-0000-000056000000}"/>
    <cellStyle name="Input cel new 4 3 2 4 7 3" xfId="11643" xr:uid="{00000000-0005-0000-0000-000056000000}"/>
    <cellStyle name="Input cel new 4 3 2 4 8" xfId="5246" xr:uid="{00000000-0005-0000-0000-000056000000}"/>
    <cellStyle name="Input cel new 4 3 2 4 8 2" xfId="11332" xr:uid="{00000000-0005-0000-0000-000056000000}"/>
    <cellStyle name="Input cel new 4 3 2 4 9" xfId="12843" xr:uid="{00000000-0005-0000-0000-000056000000}"/>
    <cellStyle name="Input cel new 4 3 2 5" xfId="667" xr:uid="{00000000-0005-0000-0000-000056000000}"/>
    <cellStyle name="Input cel new 4 3 2 5 2" xfId="1902" xr:uid="{00000000-0005-0000-0000-000056000000}"/>
    <cellStyle name="Input cel new 4 3 2 5 2 2" xfId="3141" xr:uid="{00000000-0005-0000-0000-000056000000}"/>
    <cellStyle name="Input cel new 4 3 2 5 2 2 2" xfId="8711" xr:uid="{00000000-0005-0000-0000-000056000000}"/>
    <cellStyle name="Input cel new 4 3 2 5 2 2 2 2" xfId="19256" xr:uid="{00000000-0005-0000-0000-000056000000}"/>
    <cellStyle name="Input cel new 4 3 2 5 2 2 3" xfId="15747" xr:uid="{00000000-0005-0000-0000-000056000000}"/>
    <cellStyle name="Input cel new 4 3 2 5 2 3" xfId="4553" xr:uid="{00000000-0005-0000-0000-000056000000}"/>
    <cellStyle name="Input cel new 4 3 2 5 2 3 2" xfId="10053" xr:uid="{00000000-0005-0000-0000-000056000000}"/>
    <cellStyle name="Input cel new 4 3 2 5 2 3 2 2" xfId="20608" xr:uid="{00000000-0005-0000-0000-000056000000}"/>
    <cellStyle name="Input cel new 4 3 2 5 2 3 3" xfId="11461" xr:uid="{00000000-0005-0000-0000-000056000000}"/>
    <cellStyle name="Input cel new 4 3 2 5 2 4" xfId="7480" xr:uid="{00000000-0005-0000-0000-000056000000}"/>
    <cellStyle name="Input cel new 4 3 2 5 2 4 2" xfId="18025" xr:uid="{00000000-0005-0000-0000-000056000000}"/>
    <cellStyle name="Input cel new 4 3 2 5 2 5" xfId="5937" xr:uid="{00000000-0005-0000-0000-000056000000}"/>
    <cellStyle name="Input cel new 4 3 2 5 2 5 2" xfId="16459" xr:uid="{00000000-0005-0000-0000-000056000000}"/>
    <cellStyle name="Input cel new 4 3 2 5 2 6" xfId="13320" xr:uid="{00000000-0005-0000-0000-000056000000}"/>
    <cellStyle name="Input cel new 4 3 2 5 3" xfId="1589" xr:uid="{00000000-0005-0000-0000-000056000000}"/>
    <cellStyle name="Input cel new 4 3 2 5 3 2" xfId="7199" xr:uid="{00000000-0005-0000-0000-000056000000}"/>
    <cellStyle name="Input cel new 4 3 2 5 3 2 2" xfId="17744" xr:uid="{00000000-0005-0000-0000-000056000000}"/>
    <cellStyle name="Input cel new 4 3 2 5 3 3" xfId="13605" xr:uid="{00000000-0005-0000-0000-000056000000}"/>
    <cellStyle name="Input cel new 4 3 2 5 4" xfId="2829" xr:uid="{00000000-0005-0000-0000-000056000000}"/>
    <cellStyle name="Input cel new 4 3 2 5 4 2" xfId="8399" xr:uid="{00000000-0005-0000-0000-000056000000}"/>
    <cellStyle name="Input cel new 4 3 2 5 4 2 2" xfId="18944" xr:uid="{00000000-0005-0000-0000-000056000000}"/>
    <cellStyle name="Input cel new 4 3 2 5 4 3" xfId="10730" xr:uid="{00000000-0005-0000-0000-000056000000}"/>
    <cellStyle name="Input cel new 4 3 2 5 5" xfId="4243" xr:uid="{00000000-0005-0000-0000-000056000000}"/>
    <cellStyle name="Input cel new 4 3 2 5 5 2" xfId="9763" xr:uid="{00000000-0005-0000-0000-000056000000}"/>
    <cellStyle name="Input cel new 4 3 2 5 5 2 2" xfId="20317" xr:uid="{00000000-0005-0000-0000-000056000000}"/>
    <cellStyle name="Input cel new 4 3 2 5 5 3" xfId="13534" xr:uid="{00000000-0005-0000-0000-000056000000}"/>
    <cellStyle name="Input cel new 4 3 2 5 6" xfId="6361" xr:uid="{00000000-0005-0000-0000-000056000000}"/>
    <cellStyle name="Input cel new 4 3 2 5 6 2" xfId="16906" xr:uid="{00000000-0005-0000-0000-000056000000}"/>
    <cellStyle name="Input cel new 4 3 2 5 7" xfId="5647" xr:uid="{00000000-0005-0000-0000-000056000000}"/>
    <cellStyle name="Input cel new 4 3 2 5 7 2" xfId="12531" xr:uid="{00000000-0005-0000-0000-000056000000}"/>
    <cellStyle name="Input cel new 4 3 2 5 8" xfId="15736" xr:uid="{00000000-0005-0000-0000-000056000000}"/>
    <cellStyle name="Input cel new 4 3 2 6" xfId="1203" xr:uid="{00000000-0005-0000-0000-000056000000}"/>
    <cellStyle name="Input cel new 4 3 2 6 2" xfId="2445" xr:uid="{00000000-0005-0000-0000-000056000000}"/>
    <cellStyle name="Input cel new 4 3 2 6 2 2" xfId="8015" xr:uid="{00000000-0005-0000-0000-000056000000}"/>
    <cellStyle name="Input cel new 4 3 2 6 2 2 2" xfId="18560" xr:uid="{00000000-0005-0000-0000-000056000000}"/>
    <cellStyle name="Input cel new 4 3 2 6 2 3" xfId="11290" xr:uid="{00000000-0005-0000-0000-000056000000}"/>
    <cellStyle name="Input cel new 4 3 2 6 3" xfId="3869" xr:uid="{00000000-0005-0000-0000-000056000000}"/>
    <cellStyle name="Input cel new 4 3 2 6 3 2" xfId="9419" xr:uid="{00000000-0005-0000-0000-000056000000}"/>
    <cellStyle name="Input cel new 4 3 2 6 3 2 2" xfId="19972" xr:uid="{00000000-0005-0000-0000-000056000000}"/>
    <cellStyle name="Input cel new 4 3 2 6 3 3" xfId="15496" xr:uid="{00000000-0005-0000-0000-000056000000}"/>
    <cellStyle name="Input cel new 4 3 2 6 4" xfId="6857" xr:uid="{00000000-0005-0000-0000-000056000000}"/>
    <cellStyle name="Input cel new 4 3 2 6 4 2" xfId="17402" xr:uid="{00000000-0005-0000-0000-000056000000}"/>
    <cellStyle name="Input cel new 4 3 2 6 5" xfId="5303" xr:uid="{00000000-0005-0000-0000-000056000000}"/>
    <cellStyle name="Input cel new 4 3 2 6 5 2" xfId="13471" xr:uid="{00000000-0005-0000-0000-000056000000}"/>
    <cellStyle name="Input cel new 4 3 2 6 6" xfId="10251" xr:uid="{00000000-0005-0000-0000-000056000000}"/>
    <cellStyle name="Input cel new 4 3 2 7" xfId="1275" xr:uid="{00000000-0005-0000-0000-000056000000}"/>
    <cellStyle name="Input cel new 4 3 2 7 2" xfId="2516" xr:uid="{00000000-0005-0000-0000-000056000000}"/>
    <cellStyle name="Input cel new 4 3 2 7 2 2" xfId="8086" xr:uid="{00000000-0005-0000-0000-000056000000}"/>
    <cellStyle name="Input cel new 4 3 2 7 2 2 2" xfId="18631" xr:uid="{00000000-0005-0000-0000-000056000000}"/>
    <cellStyle name="Input cel new 4 3 2 7 2 3" xfId="13623" xr:uid="{00000000-0005-0000-0000-000056000000}"/>
    <cellStyle name="Input cel new 4 3 2 7 3" xfId="3937" xr:uid="{00000000-0005-0000-0000-000056000000}"/>
    <cellStyle name="Input cel new 4 3 2 7 3 2" xfId="9480" xr:uid="{00000000-0005-0000-0000-000056000000}"/>
    <cellStyle name="Input cel new 4 3 2 7 3 2 2" xfId="20033" xr:uid="{00000000-0005-0000-0000-000056000000}"/>
    <cellStyle name="Input cel new 4 3 2 7 3 3" xfId="12178" xr:uid="{00000000-0005-0000-0000-000056000000}"/>
    <cellStyle name="Input cel new 4 3 2 7 4" xfId="6921" xr:uid="{00000000-0005-0000-0000-000056000000}"/>
    <cellStyle name="Input cel new 4 3 2 7 4 2" xfId="17466" xr:uid="{00000000-0005-0000-0000-000056000000}"/>
    <cellStyle name="Input cel new 4 3 2 7 5" xfId="5364" xr:uid="{00000000-0005-0000-0000-000056000000}"/>
    <cellStyle name="Input cel new 4 3 2 7 5 2" xfId="15994" xr:uid="{00000000-0005-0000-0000-000056000000}"/>
    <cellStyle name="Input cel new 4 3 2 7 6" xfId="10526" xr:uid="{00000000-0005-0000-0000-000056000000}"/>
    <cellStyle name="Input cel new 4 3 2 8" xfId="968" xr:uid="{00000000-0005-0000-0000-000056000000}"/>
    <cellStyle name="Input cel new 4 3 2 8 2" xfId="3636" xr:uid="{00000000-0005-0000-0000-000056000000}"/>
    <cellStyle name="Input cel new 4 3 2 8 2 2" xfId="9196" xr:uid="{00000000-0005-0000-0000-000056000000}"/>
    <cellStyle name="Input cel new 4 3 2 8 2 2 2" xfId="19744" xr:uid="{00000000-0005-0000-0000-000056000000}"/>
    <cellStyle name="Input cel new 4 3 2 8 2 3" xfId="11479" xr:uid="{00000000-0005-0000-0000-000056000000}"/>
    <cellStyle name="Input cel new 4 3 2 8 3" xfId="6628" xr:uid="{00000000-0005-0000-0000-000056000000}"/>
    <cellStyle name="Input cel new 4 3 2 8 3 2" xfId="17173" xr:uid="{00000000-0005-0000-0000-000056000000}"/>
    <cellStyle name="Input cel new 4 3 2 8 4" xfId="5080" xr:uid="{00000000-0005-0000-0000-000056000000}"/>
    <cellStyle name="Input cel new 4 3 2 8 4 2" xfId="15661" xr:uid="{00000000-0005-0000-0000-000056000000}"/>
    <cellStyle name="Input cel new 4 3 2 8 5" xfId="13087" xr:uid="{00000000-0005-0000-0000-000056000000}"/>
    <cellStyle name="Input cel new 4 3 2 9" xfId="2211" xr:uid="{00000000-0005-0000-0000-000056000000}"/>
    <cellStyle name="Input cel new 4 3 2 9 2" xfId="7781" xr:uid="{00000000-0005-0000-0000-000056000000}"/>
    <cellStyle name="Input cel new 4 3 2 9 2 2" xfId="18326" xr:uid="{00000000-0005-0000-0000-000056000000}"/>
    <cellStyle name="Input cel new 4 3 2 9 3" xfId="15998" xr:uid="{00000000-0005-0000-0000-000056000000}"/>
    <cellStyle name="Input cel new 4 3 3" xfId="303" xr:uid="{00000000-0005-0000-0000-000056000000}"/>
    <cellStyle name="Input cel new 4 3 3 2" xfId="1863" xr:uid="{00000000-0005-0000-0000-000056000000}"/>
    <cellStyle name="Input cel new 4 3 3 2 2" xfId="3102" xr:uid="{00000000-0005-0000-0000-000056000000}"/>
    <cellStyle name="Input cel new 4 3 3 2 2 2" xfId="4514" xr:uid="{00000000-0005-0000-0000-000056000000}"/>
    <cellStyle name="Input cel new 4 3 3 2 2 2 2" xfId="10016" xr:uid="{00000000-0005-0000-0000-000056000000}"/>
    <cellStyle name="Input cel new 4 3 3 2 2 2 2 2" xfId="20571" xr:uid="{00000000-0005-0000-0000-000056000000}"/>
    <cellStyle name="Input cel new 4 3 3 2 2 2 3" xfId="10643" xr:uid="{00000000-0005-0000-0000-000056000000}"/>
    <cellStyle name="Input cel new 4 3 3 2 2 3" xfId="8672" xr:uid="{00000000-0005-0000-0000-000056000000}"/>
    <cellStyle name="Input cel new 4 3 3 2 2 3 2" xfId="19217" xr:uid="{00000000-0005-0000-0000-000056000000}"/>
    <cellStyle name="Input cel new 4 3 3 2 2 4" xfId="5900" xr:uid="{00000000-0005-0000-0000-000056000000}"/>
    <cellStyle name="Input cel new 4 3 3 2 2 4 2" xfId="16422" xr:uid="{00000000-0005-0000-0000-000056000000}"/>
    <cellStyle name="Input cel new 4 3 3 2 2 5" xfId="13686" xr:uid="{00000000-0005-0000-0000-000056000000}"/>
    <cellStyle name="Input cel new 4 3 3 2 3" xfId="3496" xr:uid="{00000000-0005-0000-0000-000056000000}"/>
    <cellStyle name="Input cel new 4 3 3 2 3 2" xfId="9060" xr:uid="{00000000-0005-0000-0000-000056000000}"/>
    <cellStyle name="Input cel new 4 3 3 2 3 2 2" xfId="19606" xr:uid="{00000000-0005-0000-0000-000056000000}"/>
    <cellStyle name="Input cel new 4 3 3 2 3 3" xfId="14010" xr:uid="{00000000-0005-0000-0000-000056000000}"/>
    <cellStyle name="Input cel new 4 3 3 2 4" xfId="4943" xr:uid="{00000000-0005-0000-0000-000056000000}"/>
    <cellStyle name="Input cel new 4 3 3 2 4 2" xfId="13831" xr:uid="{00000000-0005-0000-0000-000056000000}"/>
    <cellStyle name="Input cel new 4 3 3 2 5" xfId="12652" xr:uid="{00000000-0005-0000-0000-000056000000}"/>
    <cellStyle name="Input cel new 4 3 3 3" xfId="1440" xr:uid="{00000000-0005-0000-0000-000056000000}"/>
    <cellStyle name="Input cel new 4 3 3 3 2" xfId="2681" xr:uid="{00000000-0005-0000-0000-000056000000}"/>
    <cellStyle name="Input cel new 4 3 3 3 2 2" xfId="8251" xr:uid="{00000000-0005-0000-0000-000056000000}"/>
    <cellStyle name="Input cel new 4 3 3 3 2 2 2" xfId="18796" xr:uid="{00000000-0005-0000-0000-000056000000}"/>
    <cellStyle name="Input cel new 4 3 3 3 2 3" xfId="10769" xr:uid="{00000000-0005-0000-0000-000056000000}"/>
    <cellStyle name="Input cel new 4 3 3 3 3" xfId="4101" xr:uid="{00000000-0005-0000-0000-000056000000}"/>
    <cellStyle name="Input cel new 4 3 3 3 3 2" xfId="9632" xr:uid="{00000000-0005-0000-0000-000056000000}"/>
    <cellStyle name="Input cel new 4 3 3 3 3 2 2" xfId="20185" xr:uid="{00000000-0005-0000-0000-000056000000}"/>
    <cellStyle name="Input cel new 4 3 3 3 3 3" xfId="10826" xr:uid="{00000000-0005-0000-0000-000056000000}"/>
    <cellStyle name="Input cel new 4 3 3 3 4" xfId="7072" xr:uid="{00000000-0005-0000-0000-000056000000}"/>
    <cellStyle name="Input cel new 4 3 3 3 4 2" xfId="17617" xr:uid="{00000000-0005-0000-0000-000056000000}"/>
    <cellStyle name="Input cel new 4 3 3 3 5" xfId="5516" xr:uid="{00000000-0005-0000-0000-000056000000}"/>
    <cellStyle name="Input cel new 4 3 3 3 5 2" xfId="14219" xr:uid="{00000000-0005-0000-0000-000056000000}"/>
    <cellStyle name="Input cel new 4 3 3 3 6" xfId="10850" xr:uid="{00000000-0005-0000-0000-000056000000}"/>
    <cellStyle name="Input cel new 4 3 3 4" xfId="897" xr:uid="{00000000-0005-0000-0000-000056000000}"/>
    <cellStyle name="Input cel new 4 3 3 4 2" xfId="3411" xr:uid="{00000000-0005-0000-0000-000056000000}"/>
    <cellStyle name="Input cel new 4 3 3 4 2 2" xfId="8977" xr:uid="{00000000-0005-0000-0000-000056000000}"/>
    <cellStyle name="Input cel new 4 3 3 4 2 2 2" xfId="19523" xr:uid="{00000000-0005-0000-0000-000056000000}"/>
    <cellStyle name="Input cel new 4 3 3 4 2 3" xfId="11236" xr:uid="{00000000-0005-0000-0000-000056000000}"/>
    <cellStyle name="Input cel new 4 3 3 4 3" xfId="6557" xr:uid="{00000000-0005-0000-0000-000056000000}"/>
    <cellStyle name="Input cel new 4 3 3 4 3 2" xfId="17102" xr:uid="{00000000-0005-0000-0000-000056000000}"/>
    <cellStyle name="Input cel new 4 3 3 4 4" xfId="4842" xr:uid="{00000000-0005-0000-0000-000056000000}"/>
    <cellStyle name="Input cel new 4 3 3 4 4 2" xfId="14961" xr:uid="{00000000-0005-0000-0000-000056000000}"/>
    <cellStyle name="Input cel new 4 3 3 4 5" xfId="12885" xr:uid="{00000000-0005-0000-0000-000056000000}"/>
    <cellStyle name="Input cel new 4 3 3 5" xfId="2140" xr:uid="{00000000-0005-0000-0000-000056000000}"/>
    <cellStyle name="Input cel new 4 3 3 5 2" xfId="7710" xr:uid="{00000000-0005-0000-0000-000056000000}"/>
    <cellStyle name="Input cel new 4 3 3 5 2 2" xfId="18255" xr:uid="{00000000-0005-0000-0000-000056000000}"/>
    <cellStyle name="Input cel new 4 3 3 5 3" xfId="11816" xr:uid="{00000000-0005-0000-0000-000056000000}"/>
    <cellStyle name="Input cel new 4 3 3 6" xfId="3421" xr:uid="{00000000-0005-0000-0000-000056000000}"/>
    <cellStyle name="Input cel new 4 3 3 6 2" xfId="8986" xr:uid="{00000000-0005-0000-0000-000056000000}"/>
    <cellStyle name="Input cel new 4 3 3 6 2 2" xfId="19532" xr:uid="{00000000-0005-0000-0000-000056000000}"/>
    <cellStyle name="Input cel new 4 3 3 6 3" xfId="12906" xr:uid="{00000000-0005-0000-0000-000056000000}"/>
    <cellStyle name="Input cel new 4 3 3 7" xfId="4852" xr:uid="{00000000-0005-0000-0000-000056000000}"/>
    <cellStyle name="Input cel new 4 3 3 7 2" xfId="12386" xr:uid="{00000000-0005-0000-0000-000056000000}"/>
    <cellStyle name="Input cel new 4 3 3 8" xfId="14855" xr:uid="{00000000-0005-0000-0000-000056000000}"/>
    <cellStyle name="Input cel new 4 3 3 8 2" xfId="11235" xr:uid="{00000000-0005-0000-0000-000056000000}"/>
    <cellStyle name="Input cel new 4 3 3 9" xfId="13943" xr:uid="{00000000-0005-0000-0000-000056000000}"/>
    <cellStyle name="Input cel new 4 3 4" xfId="1849" xr:uid="{00000000-0005-0000-0000-000056000000}"/>
    <cellStyle name="Input cel new 4 3 4 2" xfId="3088" xr:uid="{00000000-0005-0000-0000-000056000000}"/>
    <cellStyle name="Input cel new 4 3 4 2 2" xfId="4500" xr:uid="{00000000-0005-0000-0000-000056000000}"/>
    <cellStyle name="Input cel new 4 3 4 2 2 2" xfId="10003" xr:uid="{00000000-0005-0000-0000-000056000000}"/>
    <cellStyle name="Input cel new 4 3 4 2 2 2 2" xfId="20559" xr:uid="{00000000-0005-0000-0000-000056000000}"/>
    <cellStyle name="Input cel new 4 3 4 2 2 3" xfId="13816" xr:uid="{00000000-0005-0000-0000-000056000000}"/>
    <cellStyle name="Input cel new 4 3 4 2 3" xfId="8658" xr:uid="{00000000-0005-0000-0000-000056000000}"/>
    <cellStyle name="Input cel new 4 3 4 2 3 2" xfId="19203" xr:uid="{00000000-0005-0000-0000-000056000000}"/>
    <cellStyle name="Input cel new 4 3 4 2 4" xfId="5887" xr:uid="{00000000-0005-0000-0000-000056000000}"/>
    <cellStyle name="Input cel new 4 3 4 2 4 2" xfId="16410" xr:uid="{00000000-0005-0000-0000-000056000000}"/>
    <cellStyle name="Input cel new 4 3 4 2 5" xfId="14706" xr:uid="{00000000-0005-0000-0000-000056000000}"/>
    <cellStyle name="Input cel new 4 3 4 3" xfId="3390" xr:uid="{00000000-0005-0000-0000-000056000000}"/>
    <cellStyle name="Input cel new 4 3 4 3 2" xfId="8958" xr:uid="{00000000-0005-0000-0000-000056000000}"/>
    <cellStyle name="Input cel new 4 3 4 3 2 2" xfId="19502" xr:uid="{00000000-0005-0000-0000-000056000000}"/>
    <cellStyle name="Input cel new 4 3 4 3 3" xfId="11259" xr:uid="{00000000-0005-0000-0000-000056000000}"/>
    <cellStyle name="Input cel new 4 3 4 4" xfId="7438" xr:uid="{00000000-0005-0000-0000-000056000000}"/>
    <cellStyle name="Input cel new 4 3 4 4 2" xfId="17983" xr:uid="{00000000-0005-0000-0000-000056000000}"/>
    <cellStyle name="Input cel new 4 3 4 5" xfId="4823" xr:uid="{00000000-0005-0000-0000-000056000000}"/>
    <cellStyle name="Input cel new 4 3 4 5 2" xfId="13343" xr:uid="{00000000-0005-0000-0000-000056000000}"/>
    <cellStyle name="Input cel new 4 3 4 6" xfId="13692" xr:uid="{00000000-0005-0000-0000-000056000000}"/>
    <cellStyle name="Input cel new 4 3 5" xfId="1264" xr:uid="{00000000-0005-0000-0000-000056000000}"/>
    <cellStyle name="Input cel new 4 3 5 2" xfId="2505" xr:uid="{00000000-0005-0000-0000-000056000000}"/>
    <cellStyle name="Input cel new 4 3 5 2 2" xfId="8075" xr:uid="{00000000-0005-0000-0000-000056000000}"/>
    <cellStyle name="Input cel new 4 3 5 2 2 2" xfId="18620" xr:uid="{00000000-0005-0000-0000-000056000000}"/>
    <cellStyle name="Input cel new 4 3 5 2 3" xfId="14647" xr:uid="{00000000-0005-0000-0000-000056000000}"/>
    <cellStyle name="Input cel new 4 3 5 3" xfId="3324" xr:uid="{00000000-0005-0000-0000-000056000000}"/>
    <cellStyle name="Input cel new 4 3 5 3 2" xfId="8894" xr:uid="{00000000-0005-0000-0000-000056000000}"/>
    <cellStyle name="Input cel new 4 3 5 3 2 2" xfId="19439" xr:uid="{00000000-0005-0000-0000-000056000000}"/>
    <cellStyle name="Input cel new 4 3 5 3 3" xfId="14340" xr:uid="{00000000-0005-0000-0000-000056000000}"/>
    <cellStyle name="Input cel new 4 3 5 4" xfId="6911" xr:uid="{00000000-0005-0000-0000-000056000000}"/>
    <cellStyle name="Input cel new 4 3 5 4 2" xfId="17456" xr:uid="{00000000-0005-0000-0000-000056000000}"/>
    <cellStyle name="Input cel new 4 3 5 5" xfId="4760" xr:uid="{00000000-0005-0000-0000-000056000000}"/>
    <cellStyle name="Input cel new 4 3 5 5 2" xfId="12201" xr:uid="{00000000-0005-0000-0000-000056000000}"/>
    <cellStyle name="Input cel new 4 3 5 6" xfId="13739" xr:uid="{00000000-0005-0000-0000-000056000000}"/>
    <cellStyle name="Input cel new 4 3 6" xfId="878" xr:uid="{00000000-0005-0000-0000-000056000000}"/>
    <cellStyle name="Input cel new 4 3 6 2" xfId="6538" xr:uid="{00000000-0005-0000-0000-000056000000}"/>
    <cellStyle name="Input cel new 4 3 6 2 2" xfId="17083" xr:uid="{00000000-0005-0000-0000-000056000000}"/>
    <cellStyle name="Input cel new 4 3 6 3" xfId="14431" xr:uid="{00000000-0005-0000-0000-000056000000}"/>
    <cellStyle name="Input cel new 4 3 7" xfId="2122" xr:uid="{00000000-0005-0000-0000-000056000000}"/>
    <cellStyle name="Input cel new 4 3 7 2" xfId="7692" xr:uid="{00000000-0005-0000-0000-000056000000}"/>
    <cellStyle name="Input cel new 4 3 7 2 2" xfId="18237" xr:uid="{00000000-0005-0000-0000-000056000000}"/>
    <cellStyle name="Input cel new 4 3 7 3" xfId="12681" xr:uid="{00000000-0005-0000-0000-000056000000}"/>
    <cellStyle name="Input cel new 4 3 8" xfId="321" xr:uid="{00000000-0005-0000-0000-000056000000}"/>
    <cellStyle name="Input cel new 4 3 8 2" xfId="14945" xr:uid="{00000000-0005-0000-0000-000056000000}"/>
    <cellStyle name="Input cel new 4 3 8 2 2" xfId="16677" xr:uid="{00000000-0005-0000-0000-000056000000}"/>
    <cellStyle name="Input cel new 4 3 8 3" xfId="10685" xr:uid="{00000000-0005-0000-0000-000056000000}"/>
    <cellStyle name="Input cel new 4 3 8 4" xfId="15515" xr:uid="{00000000-0005-0000-0000-000056000000}"/>
    <cellStyle name="Input cel new 4 3 9" xfId="6135" xr:uid="{00000000-0005-0000-0000-000056000000}"/>
    <cellStyle name="Input cel new 4 3 9 2" xfId="14929" xr:uid="{00000000-0005-0000-0000-000056000000}"/>
    <cellStyle name="Input cel new 4 3 9 3" xfId="16657" xr:uid="{00000000-0005-0000-0000-000056000000}"/>
    <cellStyle name="Input cel new 4 4" xfId="1162" xr:uid="{00000000-0005-0000-0000-00006F000000}"/>
    <cellStyle name="Input cel new 4 4 2" xfId="2405" xr:uid="{00000000-0005-0000-0000-00006F000000}"/>
    <cellStyle name="Input cel new 4 4 2 2" xfId="7975" xr:uid="{00000000-0005-0000-0000-00006F000000}"/>
    <cellStyle name="Input cel new 4 4 2 2 2" xfId="18520" xr:uid="{00000000-0005-0000-0000-00006F000000}"/>
    <cellStyle name="Input cel new 4 4 2 3" xfId="14412" xr:uid="{00000000-0005-0000-0000-00006F000000}"/>
    <cellStyle name="Input cel new 4 4 3" xfId="3830" xr:uid="{00000000-0005-0000-0000-00006F000000}"/>
    <cellStyle name="Input cel new 4 4 3 2" xfId="9382" xr:uid="{00000000-0005-0000-0000-00006F000000}"/>
    <cellStyle name="Input cel new 4 4 3 2 2" xfId="19935" xr:uid="{00000000-0005-0000-0000-00006F000000}"/>
    <cellStyle name="Input cel new 4 4 3 3" xfId="15504" xr:uid="{00000000-0005-0000-0000-00006F000000}"/>
    <cellStyle name="Input cel new 4 4 4" xfId="6819" xr:uid="{00000000-0005-0000-0000-00006F000000}"/>
    <cellStyle name="Input cel new 4 4 4 2" xfId="17364" xr:uid="{00000000-0005-0000-0000-00006F000000}"/>
    <cellStyle name="Input cel new 4 4 5" xfId="5266" xr:uid="{00000000-0005-0000-0000-00006F000000}"/>
    <cellStyle name="Input cel new 4 4 5 2" xfId="13290" xr:uid="{00000000-0005-0000-0000-00006F000000}"/>
    <cellStyle name="Input cel new 4 4 6" xfId="10326" xr:uid="{00000000-0005-0000-0000-00006F000000}"/>
    <cellStyle name="Input cel new 4 5" xfId="330" xr:uid="{00000000-0005-0000-0000-000021000000}"/>
    <cellStyle name="Input cel new 4 5 2" xfId="14947" xr:uid="{00000000-0005-0000-0000-000021000000}"/>
    <cellStyle name="Input cel new 4 5 3" xfId="16679" xr:uid="{00000000-0005-0000-0000-000021000000}"/>
    <cellStyle name="Input cel new 4 6" xfId="6122" xr:uid="{00000000-0005-0000-0000-000021000000}"/>
    <cellStyle name="Input cel new 4 6 2" xfId="14916" xr:uid="{00000000-0005-0000-0000-000021000000}"/>
    <cellStyle name="Input cel new 4 6 3" xfId="16644" xr:uid="{00000000-0005-0000-0000-000021000000}"/>
    <cellStyle name="Input cel new 4 7" xfId="14828" xr:uid="{00000000-0005-0000-0000-000021000000}"/>
    <cellStyle name="Input cel new 4 7 2" xfId="10630" xr:uid="{00000000-0005-0000-0000-000021000000}"/>
    <cellStyle name="Input cel new 5" xfId="272" xr:uid="{00000000-0005-0000-0000-000058000000}"/>
    <cellStyle name="Input cel new 5 10" xfId="404" xr:uid="{00000000-0005-0000-0000-000058000000}"/>
    <cellStyle name="Input cel new 5 10 2" xfId="6153" xr:uid="{00000000-0005-0000-0000-000058000000}"/>
    <cellStyle name="Input cel new 5 10 2 2" xfId="16697" xr:uid="{00000000-0005-0000-0000-000058000000}"/>
    <cellStyle name="Input cel new 5 10 3" xfId="12782" xr:uid="{00000000-0005-0000-0000-000058000000}"/>
    <cellStyle name="Input cel new 5 11" xfId="4751" xr:uid="{00000000-0005-0000-0000-000058000000}"/>
    <cellStyle name="Input cel new 5 11 2" xfId="10880" xr:uid="{00000000-0005-0000-0000-000058000000}"/>
    <cellStyle name="Input cel new 5 12" xfId="10287" xr:uid="{00000000-0005-0000-0000-000058000000}"/>
    <cellStyle name="Input cel new 5 2" xfId="316" xr:uid="{00000000-0005-0000-0000-000058000000}"/>
    <cellStyle name="Input cel new 5 2 10" xfId="487" xr:uid="{00000000-0005-0000-0000-000058000000}"/>
    <cellStyle name="Input cel new 5 2 10 2" xfId="6225" xr:uid="{00000000-0005-0000-0000-000058000000}"/>
    <cellStyle name="Input cel new 5 2 10 2 2" xfId="16771" xr:uid="{00000000-0005-0000-0000-000058000000}"/>
    <cellStyle name="Input cel new 5 2 10 3" xfId="11344" xr:uid="{00000000-0005-0000-0000-000058000000}"/>
    <cellStyle name="Input cel new 5 2 11" xfId="3424" xr:uid="{00000000-0005-0000-0000-000058000000}"/>
    <cellStyle name="Input cel new 5 2 11 2" xfId="8989" xr:uid="{00000000-0005-0000-0000-000058000000}"/>
    <cellStyle name="Input cel new 5 2 11 2 2" xfId="19535" xr:uid="{00000000-0005-0000-0000-000058000000}"/>
    <cellStyle name="Input cel new 5 2 12" xfId="4859" xr:uid="{00000000-0005-0000-0000-000058000000}"/>
    <cellStyle name="Input cel new 5 2 12 2" xfId="16033" xr:uid="{00000000-0005-0000-0000-000058000000}"/>
    <cellStyle name="Input cel new 5 2 13" xfId="14579" xr:uid="{00000000-0005-0000-0000-000058000000}"/>
    <cellStyle name="Input cel new 5 2 2" xfId="541" xr:uid="{00000000-0005-0000-0000-000058000000}"/>
    <cellStyle name="Input cel new 5 2 2 10" xfId="15237" xr:uid="{00000000-0005-0000-0000-000058000000}"/>
    <cellStyle name="Input cel new 5 2 2 2" xfId="638" xr:uid="{00000000-0005-0000-0000-000058000000}"/>
    <cellStyle name="Input cel new 5 2 2 2 2" xfId="1560" xr:uid="{00000000-0005-0000-0000-000058000000}"/>
    <cellStyle name="Input cel new 5 2 2 2 2 2" xfId="7170" xr:uid="{00000000-0005-0000-0000-000058000000}"/>
    <cellStyle name="Input cel new 5 2 2 2 2 2 2" xfId="17715" xr:uid="{00000000-0005-0000-0000-000058000000}"/>
    <cellStyle name="Input cel new 5 2 2 2 2 3" xfId="14085" xr:uid="{00000000-0005-0000-0000-000058000000}"/>
    <cellStyle name="Input cel new 5 2 2 2 3" xfId="2800" xr:uid="{00000000-0005-0000-0000-000058000000}"/>
    <cellStyle name="Input cel new 5 2 2 2 3 2" xfId="8370" xr:uid="{00000000-0005-0000-0000-000058000000}"/>
    <cellStyle name="Input cel new 5 2 2 2 3 2 2" xfId="18915" xr:uid="{00000000-0005-0000-0000-000058000000}"/>
    <cellStyle name="Input cel new 5 2 2 2 3 3" xfId="13898" xr:uid="{00000000-0005-0000-0000-000058000000}"/>
    <cellStyle name="Input cel new 5 2 2 2 4" xfId="4214" xr:uid="{00000000-0005-0000-0000-000058000000}"/>
    <cellStyle name="Input cel new 5 2 2 2 4 2" xfId="9735" xr:uid="{00000000-0005-0000-0000-000058000000}"/>
    <cellStyle name="Input cel new 5 2 2 2 4 2 2" xfId="20289" xr:uid="{00000000-0005-0000-0000-000058000000}"/>
    <cellStyle name="Input cel new 5 2 2 2 4 3" xfId="13972" xr:uid="{00000000-0005-0000-0000-000058000000}"/>
    <cellStyle name="Input cel new 5 2 2 2 5" xfId="6333" xr:uid="{00000000-0005-0000-0000-000058000000}"/>
    <cellStyle name="Input cel new 5 2 2 2 5 2" xfId="15042" xr:uid="{00000000-0005-0000-0000-000058000000}"/>
    <cellStyle name="Input cel new 5 2 2 2 5 2 2" xfId="16878" xr:uid="{00000000-0005-0000-0000-000058000000}"/>
    <cellStyle name="Input cel new 5 2 2 2 5 3" xfId="11625" xr:uid="{00000000-0005-0000-0000-000058000000}"/>
    <cellStyle name="Input cel new 5 2 2 2 6" xfId="5619" xr:uid="{00000000-0005-0000-0000-000058000000}"/>
    <cellStyle name="Input cel new 5 2 2 2 6 2" xfId="10809" xr:uid="{00000000-0005-0000-0000-000058000000}"/>
    <cellStyle name="Input cel new 5 2 2 2 7" xfId="11104" xr:uid="{00000000-0005-0000-0000-000058000000}"/>
    <cellStyle name="Input cel new 5 2 2 3" xfId="1477" xr:uid="{00000000-0005-0000-0000-000058000000}"/>
    <cellStyle name="Input cel new 5 2 2 3 2" xfId="2717" xr:uid="{00000000-0005-0000-0000-000058000000}"/>
    <cellStyle name="Input cel new 5 2 2 3 2 2" xfId="8287" xr:uid="{00000000-0005-0000-0000-000058000000}"/>
    <cellStyle name="Input cel new 5 2 2 3 2 2 2" xfId="18832" xr:uid="{00000000-0005-0000-0000-000058000000}"/>
    <cellStyle name="Input cel new 5 2 2 3 2 3" xfId="14220" xr:uid="{00000000-0005-0000-0000-000058000000}"/>
    <cellStyle name="Input cel new 5 2 2 3 3" xfId="4133" xr:uid="{00000000-0005-0000-0000-000058000000}"/>
    <cellStyle name="Input cel new 5 2 2 3 3 2" xfId="9660" xr:uid="{00000000-0005-0000-0000-000058000000}"/>
    <cellStyle name="Input cel new 5 2 2 3 3 2 2" xfId="20214" xr:uid="{00000000-0005-0000-0000-000058000000}"/>
    <cellStyle name="Input cel new 5 2 2 3 3 3" xfId="16154" xr:uid="{00000000-0005-0000-0000-000058000000}"/>
    <cellStyle name="Input cel new 5 2 2 3 4" xfId="7102" xr:uid="{00000000-0005-0000-0000-000058000000}"/>
    <cellStyle name="Input cel new 5 2 2 3 4 2" xfId="17647" xr:uid="{00000000-0005-0000-0000-000058000000}"/>
    <cellStyle name="Input cel new 5 2 2 3 5" xfId="5544" xr:uid="{00000000-0005-0000-0000-000058000000}"/>
    <cellStyle name="Input cel new 5 2 2 3 5 2" xfId="12066" xr:uid="{00000000-0005-0000-0000-000058000000}"/>
    <cellStyle name="Input cel new 5 2 2 3 6" xfId="14133" xr:uid="{00000000-0005-0000-0000-000058000000}"/>
    <cellStyle name="Input cel new 5 2 2 4" xfId="1781" xr:uid="{00000000-0005-0000-0000-000058000000}"/>
    <cellStyle name="Input cel new 5 2 2 4 2" xfId="3020" xr:uid="{00000000-0005-0000-0000-000058000000}"/>
    <cellStyle name="Input cel new 5 2 2 4 2 2" xfId="8590" xr:uid="{00000000-0005-0000-0000-000058000000}"/>
    <cellStyle name="Input cel new 5 2 2 4 2 2 2" xfId="19135" xr:uid="{00000000-0005-0000-0000-000058000000}"/>
    <cellStyle name="Input cel new 5 2 2 4 2 3" xfId="12607" xr:uid="{00000000-0005-0000-0000-000058000000}"/>
    <cellStyle name="Input cel new 5 2 2 4 3" xfId="4432" xr:uid="{00000000-0005-0000-0000-000058000000}"/>
    <cellStyle name="Input cel new 5 2 2 4 3 2" xfId="9942" xr:uid="{00000000-0005-0000-0000-000058000000}"/>
    <cellStyle name="Input cel new 5 2 2 4 3 2 2" xfId="20498" xr:uid="{00000000-0005-0000-0000-000058000000}"/>
    <cellStyle name="Input cel new 5 2 2 4 3 3" xfId="10955" xr:uid="{00000000-0005-0000-0000-000058000000}"/>
    <cellStyle name="Input cel new 5 2 2 4 4" xfId="7383" xr:uid="{00000000-0005-0000-0000-000058000000}"/>
    <cellStyle name="Input cel new 5 2 2 4 4 2" xfId="17928" xr:uid="{00000000-0005-0000-0000-000058000000}"/>
    <cellStyle name="Input cel new 5 2 2 4 5" xfId="5826" xr:uid="{00000000-0005-0000-0000-000058000000}"/>
    <cellStyle name="Input cel new 5 2 2 4 5 2" xfId="16349" xr:uid="{00000000-0005-0000-0000-000058000000}"/>
    <cellStyle name="Input cel new 5 2 2 4 6" xfId="11517" xr:uid="{00000000-0005-0000-0000-000058000000}"/>
    <cellStyle name="Input cel new 5 2 2 5" xfId="1299" xr:uid="{00000000-0005-0000-0000-000058000000}"/>
    <cellStyle name="Input cel new 5 2 2 5 2" xfId="2540" xr:uid="{00000000-0005-0000-0000-000058000000}"/>
    <cellStyle name="Input cel new 5 2 2 5 2 2" xfId="8110" xr:uid="{00000000-0005-0000-0000-000058000000}"/>
    <cellStyle name="Input cel new 5 2 2 5 2 2 2" xfId="18655" xr:uid="{00000000-0005-0000-0000-000058000000}"/>
    <cellStyle name="Input cel new 5 2 2 5 2 3" xfId="13870" xr:uid="{00000000-0005-0000-0000-000058000000}"/>
    <cellStyle name="Input cel new 5 2 2 5 3" xfId="3960" xr:uid="{00000000-0005-0000-0000-000058000000}"/>
    <cellStyle name="Input cel new 5 2 2 5 3 2" xfId="9500" xr:uid="{00000000-0005-0000-0000-000058000000}"/>
    <cellStyle name="Input cel new 5 2 2 5 3 2 2" xfId="20053" xr:uid="{00000000-0005-0000-0000-000058000000}"/>
    <cellStyle name="Input cel new 5 2 2 5 3 3" xfId="11069" xr:uid="{00000000-0005-0000-0000-000058000000}"/>
    <cellStyle name="Input cel new 5 2 2 5 4" xfId="6942" xr:uid="{00000000-0005-0000-0000-000058000000}"/>
    <cellStyle name="Input cel new 5 2 2 5 4 2" xfId="17487" xr:uid="{00000000-0005-0000-0000-000058000000}"/>
    <cellStyle name="Input cel new 5 2 2 5 5" xfId="5384" xr:uid="{00000000-0005-0000-0000-000058000000}"/>
    <cellStyle name="Input cel new 5 2 2 5 5 2" xfId="15299" xr:uid="{00000000-0005-0000-0000-000058000000}"/>
    <cellStyle name="Input cel new 5 2 2 5 6" xfId="12721" xr:uid="{00000000-0005-0000-0000-000058000000}"/>
    <cellStyle name="Input cel new 5 2 2 6" xfId="939" xr:uid="{00000000-0005-0000-0000-000058000000}"/>
    <cellStyle name="Input cel new 5 2 2 6 2" xfId="3607" xr:uid="{00000000-0005-0000-0000-000058000000}"/>
    <cellStyle name="Input cel new 5 2 2 6 2 2" xfId="9168" xr:uid="{00000000-0005-0000-0000-000058000000}"/>
    <cellStyle name="Input cel new 5 2 2 6 2 2 2" xfId="19715" xr:uid="{00000000-0005-0000-0000-000058000000}"/>
    <cellStyle name="Input cel new 5 2 2 6 2 3" xfId="12514" xr:uid="{00000000-0005-0000-0000-000058000000}"/>
    <cellStyle name="Input cel new 5 2 2 6 3" xfId="6599" xr:uid="{00000000-0005-0000-0000-000058000000}"/>
    <cellStyle name="Input cel new 5 2 2 6 3 2" xfId="17144" xr:uid="{00000000-0005-0000-0000-000058000000}"/>
    <cellStyle name="Input cel new 5 2 2 6 4" xfId="5052" xr:uid="{00000000-0005-0000-0000-000058000000}"/>
    <cellStyle name="Input cel new 5 2 2 6 4 2" xfId="11825" xr:uid="{00000000-0005-0000-0000-000058000000}"/>
    <cellStyle name="Input cel new 5 2 2 6 5" xfId="12530" xr:uid="{00000000-0005-0000-0000-000058000000}"/>
    <cellStyle name="Input cel new 5 2 2 7" xfId="2182" xr:uid="{00000000-0005-0000-0000-000058000000}"/>
    <cellStyle name="Input cel new 5 2 2 7 2" xfId="7752" xr:uid="{00000000-0005-0000-0000-000058000000}"/>
    <cellStyle name="Input cel new 5 2 2 7 2 2" xfId="18297" xr:uid="{00000000-0005-0000-0000-000058000000}"/>
    <cellStyle name="Input cel new 5 2 2 7 3" xfId="14035" xr:uid="{00000000-0005-0000-0000-000058000000}"/>
    <cellStyle name="Input cel new 5 2 2 8" xfId="3503" xr:uid="{00000000-0005-0000-0000-000058000000}"/>
    <cellStyle name="Input cel new 5 2 2 8 2" xfId="9067" xr:uid="{00000000-0005-0000-0000-000058000000}"/>
    <cellStyle name="Input cel new 5 2 2 8 2 2" xfId="19613" xr:uid="{00000000-0005-0000-0000-000058000000}"/>
    <cellStyle name="Input cel new 5 2 2 8 3" xfId="14084" xr:uid="{00000000-0005-0000-0000-000058000000}"/>
    <cellStyle name="Input cel new 5 2 2 9" xfId="4950" xr:uid="{00000000-0005-0000-0000-000058000000}"/>
    <cellStyle name="Input cel new 5 2 2 9 2" xfId="11810" xr:uid="{00000000-0005-0000-0000-000058000000}"/>
    <cellStyle name="Input cel new 5 2 3" xfId="687" xr:uid="{00000000-0005-0000-0000-000058000000}"/>
    <cellStyle name="Input cel new 5 2 3 10" xfId="10339" xr:uid="{00000000-0005-0000-0000-000058000000}"/>
    <cellStyle name="Input cel new 5 2 3 2" xfId="1913" xr:uid="{00000000-0005-0000-0000-000058000000}"/>
    <cellStyle name="Input cel new 5 2 3 2 2" xfId="3152" xr:uid="{00000000-0005-0000-0000-000058000000}"/>
    <cellStyle name="Input cel new 5 2 3 2 2 2" xfId="8722" xr:uid="{00000000-0005-0000-0000-000058000000}"/>
    <cellStyle name="Input cel new 5 2 3 2 2 2 2" xfId="19267" xr:uid="{00000000-0005-0000-0000-000058000000}"/>
    <cellStyle name="Input cel new 5 2 3 2 2 3" xfId="12623" xr:uid="{00000000-0005-0000-0000-000058000000}"/>
    <cellStyle name="Input cel new 5 2 3 2 3" xfId="4564" xr:uid="{00000000-0005-0000-0000-000058000000}"/>
    <cellStyle name="Input cel new 5 2 3 2 3 2" xfId="10064" xr:uid="{00000000-0005-0000-0000-000058000000}"/>
    <cellStyle name="Input cel new 5 2 3 2 3 2 2" xfId="20619" xr:uid="{00000000-0005-0000-0000-000058000000}"/>
    <cellStyle name="Input cel new 5 2 3 2 3 3" xfId="12467" xr:uid="{00000000-0005-0000-0000-000058000000}"/>
    <cellStyle name="Input cel new 5 2 3 2 4" xfId="7491" xr:uid="{00000000-0005-0000-0000-000058000000}"/>
    <cellStyle name="Input cel new 5 2 3 2 4 2" xfId="18036" xr:uid="{00000000-0005-0000-0000-000058000000}"/>
    <cellStyle name="Input cel new 5 2 3 2 5" xfId="5948" xr:uid="{00000000-0005-0000-0000-000058000000}"/>
    <cellStyle name="Input cel new 5 2 3 2 5 2" xfId="16470" xr:uid="{00000000-0005-0000-0000-000058000000}"/>
    <cellStyle name="Input cel new 5 2 3 2 6" xfId="10634" xr:uid="{00000000-0005-0000-0000-000058000000}"/>
    <cellStyle name="Input cel new 5 2 3 3" xfId="1796" xr:uid="{00000000-0005-0000-0000-000058000000}"/>
    <cellStyle name="Input cel new 5 2 3 3 2" xfId="3035" xr:uid="{00000000-0005-0000-0000-000058000000}"/>
    <cellStyle name="Input cel new 5 2 3 3 2 2" xfId="8605" xr:uid="{00000000-0005-0000-0000-000058000000}"/>
    <cellStyle name="Input cel new 5 2 3 3 2 2 2" xfId="19150" xr:uid="{00000000-0005-0000-0000-000058000000}"/>
    <cellStyle name="Input cel new 5 2 3 3 2 3" xfId="15954" xr:uid="{00000000-0005-0000-0000-000058000000}"/>
    <cellStyle name="Input cel new 5 2 3 3 3" xfId="4447" xr:uid="{00000000-0005-0000-0000-000058000000}"/>
    <cellStyle name="Input cel new 5 2 3 3 3 2" xfId="9955" xr:uid="{00000000-0005-0000-0000-000058000000}"/>
    <cellStyle name="Input cel new 5 2 3 3 3 2 2" xfId="20511" xr:uid="{00000000-0005-0000-0000-000058000000}"/>
    <cellStyle name="Input cel new 5 2 3 3 3 3" xfId="15312" xr:uid="{00000000-0005-0000-0000-000058000000}"/>
    <cellStyle name="Input cel new 5 2 3 3 4" xfId="7396" xr:uid="{00000000-0005-0000-0000-000058000000}"/>
    <cellStyle name="Input cel new 5 2 3 3 4 2" xfId="17941" xr:uid="{00000000-0005-0000-0000-000058000000}"/>
    <cellStyle name="Input cel new 5 2 3 3 5" xfId="5839" xr:uid="{00000000-0005-0000-0000-000058000000}"/>
    <cellStyle name="Input cel new 5 2 3 3 5 2" xfId="16362" xr:uid="{00000000-0005-0000-0000-000058000000}"/>
    <cellStyle name="Input cel new 5 2 3 3 6" xfId="14194" xr:uid="{00000000-0005-0000-0000-000058000000}"/>
    <cellStyle name="Input cel new 5 2 3 4" xfId="1361" xr:uid="{00000000-0005-0000-0000-000058000000}"/>
    <cellStyle name="Input cel new 5 2 3 4 2" xfId="2602" xr:uid="{00000000-0005-0000-0000-000058000000}"/>
    <cellStyle name="Input cel new 5 2 3 4 2 2" xfId="8172" xr:uid="{00000000-0005-0000-0000-000058000000}"/>
    <cellStyle name="Input cel new 5 2 3 4 2 2 2" xfId="18717" xr:uid="{00000000-0005-0000-0000-000058000000}"/>
    <cellStyle name="Input cel new 5 2 3 4 2 3" xfId="12745" xr:uid="{00000000-0005-0000-0000-000058000000}"/>
    <cellStyle name="Input cel new 5 2 3 4 3" xfId="4022" xr:uid="{00000000-0005-0000-0000-000058000000}"/>
    <cellStyle name="Input cel new 5 2 3 4 3 2" xfId="9557" xr:uid="{00000000-0005-0000-0000-000058000000}"/>
    <cellStyle name="Input cel new 5 2 3 4 3 2 2" xfId="20110" xr:uid="{00000000-0005-0000-0000-000058000000}"/>
    <cellStyle name="Input cel new 5 2 3 4 3 3" xfId="14627" xr:uid="{00000000-0005-0000-0000-000058000000}"/>
    <cellStyle name="Input cel new 5 2 3 4 4" xfId="6998" xr:uid="{00000000-0005-0000-0000-000058000000}"/>
    <cellStyle name="Input cel new 5 2 3 4 4 2" xfId="17543" xr:uid="{00000000-0005-0000-0000-000058000000}"/>
    <cellStyle name="Input cel new 5 2 3 4 5" xfId="5441" xr:uid="{00000000-0005-0000-0000-000058000000}"/>
    <cellStyle name="Input cel new 5 2 3 4 5 2" xfId="10414" xr:uid="{00000000-0005-0000-0000-000058000000}"/>
    <cellStyle name="Input cel new 5 2 3 4 6" xfId="10862" xr:uid="{00000000-0005-0000-0000-000058000000}"/>
    <cellStyle name="Input cel new 5 2 3 5" xfId="987" xr:uid="{00000000-0005-0000-0000-000058000000}"/>
    <cellStyle name="Input cel new 5 2 3 5 2" xfId="6647" xr:uid="{00000000-0005-0000-0000-000058000000}"/>
    <cellStyle name="Input cel new 5 2 3 5 2 2" xfId="17192" xr:uid="{00000000-0005-0000-0000-000058000000}"/>
    <cellStyle name="Input cel new 5 2 3 5 3" xfId="14238" xr:uid="{00000000-0005-0000-0000-000058000000}"/>
    <cellStyle name="Input cel new 5 2 3 6" xfId="2230" xr:uid="{00000000-0005-0000-0000-000058000000}"/>
    <cellStyle name="Input cel new 5 2 3 6 2" xfId="7800" xr:uid="{00000000-0005-0000-0000-000058000000}"/>
    <cellStyle name="Input cel new 5 2 3 6 2 2" xfId="18345" xr:uid="{00000000-0005-0000-0000-000058000000}"/>
    <cellStyle name="Input cel new 5 2 3 6 3" xfId="13448" xr:uid="{00000000-0005-0000-0000-000058000000}"/>
    <cellStyle name="Input cel new 5 2 3 7" xfId="3655" xr:uid="{00000000-0005-0000-0000-000058000000}"/>
    <cellStyle name="Input cel new 5 2 3 7 2" xfId="9215" xr:uid="{00000000-0005-0000-0000-000058000000}"/>
    <cellStyle name="Input cel new 5 2 3 7 2 2" xfId="19763" xr:uid="{00000000-0005-0000-0000-000058000000}"/>
    <cellStyle name="Input cel new 5 2 3 7 3" xfId="12187" xr:uid="{00000000-0005-0000-0000-000058000000}"/>
    <cellStyle name="Input cel new 5 2 3 8" xfId="6381" xr:uid="{00000000-0005-0000-0000-000058000000}"/>
    <cellStyle name="Input cel new 5 2 3 8 2" xfId="15089" xr:uid="{00000000-0005-0000-0000-000058000000}"/>
    <cellStyle name="Input cel new 5 2 3 8 2 2" xfId="16926" xr:uid="{00000000-0005-0000-0000-000058000000}"/>
    <cellStyle name="Input cel new 5 2 3 8 3" xfId="14654" xr:uid="{00000000-0005-0000-0000-000058000000}"/>
    <cellStyle name="Input cel new 5 2 3 9" xfId="5099" xr:uid="{00000000-0005-0000-0000-000058000000}"/>
    <cellStyle name="Input cel new 5 2 3 9 2" xfId="13708" xr:uid="{00000000-0005-0000-0000-000058000000}"/>
    <cellStyle name="Input cel new 5 2 4" xfId="751" xr:uid="{00000000-0005-0000-0000-000058000000}"/>
    <cellStyle name="Input cel new 5 2 4 2" xfId="1977" xr:uid="{00000000-0005-0000-0000-000058000000}"/>
    <cellStyle name="Input cel new 5 2 4 2 2" xfId="3216" xr:uid="{00000000-0005-0000-0000-000058000000}"/>
    <cellStyle name="Input cel new 5 2 4 2 2 2" xfId="8786" xr:uid="{00000000-0005-0000-0000-000058000000}"/>
    <cellStyle name="Input cel new 5 2 4 2 2 2 2" xfId="19331" xr:uid="{00000000-0005-0000-0000-000058000000}"/>
    <cellStyle name="Input cel new 5 2 4 2 2 3" xfId="14782" xr:uid="{00000000-0005-0000-0000-000058000000}"/>
    <cellStyle name="Input cel new 5 2 4 2 3" xfId="4628" xr:uid="{00000000-0005-0000-0000-000058000000}"/>
    <cellStyle name="Input cel new 5 2 4 2 3 2" xfId="10124" xr:uid="{00000000-0005-0000-0000-000058000000}"/>
    <cellStyle name="Input cel new 5 2 4 2 3 2 2" xfId="20679" xr:uid="{00000000-0005-0000-0000-000058000000}"/>
    <cellStyle name="Input cel new 5 2 4 2 3 3" xfId="13829" xr:uid="{00000000-0005-0000-0000-000058000000}"/>
    <cellStyle name="Input cel new 5 2 4 2 4" xfId="7551" xr:uid="{00000000-0005-0000-0000-000058000000}"/>
    <cellStyle name="Input cel new 5 2 4 2 4 2" xfId="18096" xr:uid="{00000000-0005-0000-0000-000058000000}"/>
    <cellStyle name="Input cel new 5 2 4 2 5" xfId="6008" xr:uid="{00000000-0005-0000-0000-000058000000}"/>
    <cellStyle name="Input cel new 5 2 4 2 5 2" xfId="16530" xr:uid="{00000000-0005-0000-0000-000058000000}"/>
    <cellStyle name="Input cel new 5 2 4 2 6" xfId="11264" xr:uid="{00000000-0005-0000-0000-000058000000}"/>
    <cellStyle name="Input cel new 5 2 4 3" xfId="1659" xr:uid="{00000000-0005-0000-0000-000058000000}"/>
    <cellStyle name="Input cel new 5 2 4 3 2" xfId="2899" xr:uid="{00000000-0005-0000-0000-000058000000}"/>
    <cellStyle name="Input cel new 5 2 4 3 2 2" xfId="8469" xr:uid="{00000000-0005-0000-0000-000058000000}"/>
    <cellStyle name="Input cel new 5 2 4 3 2 2 2" xfId="19014" xr:uid="{00000000-0005-0000-0000-000058000000}"/>
    <cellStyle name="Input cel new 5 2 4 3 2 3" xfId="11425" xr:uid="{00000000-0005-0000-0000-000058000000}"/>
    <cellStyle name="Input cel new 5 2 4 3 3" xfId="4312" xr:uid="{00000000-0005-0000-0000-000058000000}"/>
    <cellStyle name="Input cel new 5 2 4 3 3 2" xfId="9827" xr:uid="{00000000-0005-0000-0000-000058000000}"/>
    <cellStyle name="Input cel new 5 2 4 3 3 2 2" xfId="20383" xr:uid="{00000000-0005-0000-0000-000058000000}"/>
    <cellStyle name="Input cel new 5 2 4 3 3 3" xfId="14771" xr:uid="{00000000-0005-0000-0000-000058000000}"/>
    <cellStyle name="Input cel new 5 2 4 3 4" xfId="7267" xr:uid="{00000000-0005-0000-0000-000058000000}"/>
    <cellStyle name="Input cel new 5 2 4 3 4 2" xfId="17812" xr:uid="{00000000-0005-0000-0000-000058000000}"/>
    <cellStyle name="Input cel new 5 2 4 3 5" xfId="5711" xr:uid="{00000000-0005-0000-0000-000058000000}"/>
    <cellStyle name="Input cel new 5 2 4 3 5 2" xfId="16234" xr:uid="{00000000-0005-0000-0000-000058000000}"/>
    <cellStyle name="Input cel new 5 2 4 3 6" xfId="10779" xr:uid="{00000000-0005-0000-0000-000058000000}"/>
    <cellStyle name="Input cel new 5 2 4 4" xfId="1051" xr:uid="{00000000-0005-0000-0000-000058000000}"/>
    <cellStyle name="Input cel new 5 2 4 4 2" xfId="6708" xr:uid="{00000000-0005-0000-0000-000058000000}"/>
    <cellStyle name="Input cel new 5 2 4 4 2 2" xfId="17253" xr:uid="{00000000-0005-0000-0000-000058000000}"/>
    <cellStyle name="Input cel new 5 2 4 4 3" xfId="15065" xr:uid="{00000000-0005-0000-0000-000058000000}"/>
    <cellStyle name="Input cel new 5 2 4 5" xfId="2294" xr:uid="{00000000-0005-0000-0000-000058000000}"/>
    <cellStyle name="Input cel new 5 2 4 5 2" xfId="7864" xr:uid="{00000000-0005-0000-0000-000058000000}"/>
    <cellStyle name="Input cel new 5 2 4 5 2 2" xfId="18409" xr:uid="{00000000-0005-0000-0000-000058000000}"/>
    <cellStyle name="Input cel new 5 2 4 5 3" xfId="13774" xr:uid="{00000000-0005-0000-0000-000058000000}"/>
    <cellStyle name="Input cel new 5 2 4 6" xfId="3719" xr:uid="{00000000-0005-0000-0000-000058000000}"/>
    <cellStyle name="Input cel new 5 2 4 6 2" xfId="9275" xr:uid="{00000000-0005-0000-0000-000058000000}"/>
    <cellStyle name="Input cel new 5 2 4 6 2 2" xfId="19824" xr:uid="{00000000-0005-0000-0000-000058000000}"/>
    <cellStyle name="Input cel new 5 2 4 6 3" xfId="14416" xr:uid="{00000000-0005-0000-0000-000058000000}"/>
    <cellStyle name="Input cel new 5 2 4 7" xfId="6415" xr:uid="{00000000-0005-0000-0000-000058000000}"/>
    <cellStyle name="Input cel new 5 2 4 7 2" xfId="15123" xr:uid="{00000000-0005-0000-0000-000058000000}"/>
    <cellStyle name="Input cel new 5 2 4 7 2 2" xfId="16960" xr:uid="{00000000-0005-0000-0000-000058000000}"/>
    <cellStyle name="Input cel new 5 2 4 7 3" xfId="14581" xr:uid="{00000000-0005-0000-0000-000058000000}"/>
    <cellStyle name="Input cel new 5 2 4 8" xfId="5159" xr:uid="{00000000-0005-0000-0000-000058000000}"/>
    <cellStyle name="Input cel new 5 2 4 8 2" xfId="11446" xr:uid="{00000000-0005-0000-0000-000058000000}"/>
    <cellStyle name="Input cel new 5 2 4 9" xfId="10992" xr:uid="{00000000-0005-0000-0000-000058000000}"/>
    <cellStyle name="Input cel new 5 2 5" xfId="813" xr:uid="{00000000-0005-0000-0000-000058000000}"/>
    <cellStyle name="Input cel new 5 2 5 2" xfId="2039" xr:uid="{00000000-0005-0000-0000-000058000000}"/>
    <cellStyle name="Input cel new 5 2 5 2 2" xfId="3278" xr:uid="{00000000-0005-0000-0000-000058000000}"/>
    <cellStyle name="Input cel new 5 2 5 2 2 2" xfId="8848" xr:uid="{00000000-0005-0000-0000-000058000000}"/>
    <cellStyle name="Input cel new 5 2 5 2 2 2 2" xfId="19393" xr:uid="{00000000-0005-0000-0000-000058000000}"/>
    <cellStyle name="Input cel new 5 2 5 2 2 3" xfId="10397" xr:uid="{00000000-0005-0000-0000-000058000000}"/>
    <cellStyle name="Input cel new 5 2 5 2 3" xfId="4690" xr:uid="{00000000-0005-0000-0000-000058000000}"/>
    <cellStyle name="Input cel new 5 2 5 2 3 2" xfId="10183" xr:uid="{00000000-0005-0000-0000-000058000000}"/>
    <cellStyle name="Input cel new 5 2 5 2 3 2 2" xfId="20738" xr:uid="{00000000-0005-0000-0000-000058000000}"/>
    <cellStyle name="Input cel new 5 2 5 2 3 3" xfId="14475" xr:uid="{00000000-0005-0000-0000-000058000000}"/>
    <cellStyle name="Input cel new 5 2 5 2 4" xfId="7610" xr:uid="{00000000-0005-0000-0000-000058000000}"/>
    <cellStyle name="Input cel new 5 2 5 2 4 2" xfId="18155" xr:uid="{00000000-0005-0000-0000-000058000000}"/>
    <cellStyle name="Input cel new 5 2 5 2 5" xfId="6067" xr:uid="{00000000-0005-0000-0000-000058000000}"/>
    <cellStyle name="Input cel new 5 2 5 2 5 2" xfId="16589" xr:uid="{00000000-0005-0000-0000-000058000000}"/>
    <cellStyle name="Input cel new 5 2 5 2 6" xfId="11655" xr:uid="{00000000-0005-0000-0000-000058000000}"/>
    <cellStyle name="Input cel new 5 2 5 3" xfId="1717" xr:uid="{00000000-0005-0000-0000-000058000000}"/>
    <cellStyle name="Input cel new 5 2 5 3 2" xfId="2956" xr:uid="{00000000-0005-0000-0000-000058000000}"/>
    <cellStyle name="Input cel new 5 2 5 3 2 2" xfId="8526" xr:uid="{00000000-0005-0000-0000-000058000000}"/>
    <cellStyle name="Input cel new 5 2 5 3 2 2 2" xfId="19071" xr:uid="{00000000-0005-0000-0000-000058000000}"/>
    <cellStyle name="Input cel new 5 2 5 3 2 3" xfId="10683" xr:uid="{00000000-0005-0000-0000-000058000000}"/>
    <cellStyle name="Input cel new 5 2 5 3 3" xfId="4368" xr:uid="{00000000-0005-0000-0000-000058000000}"/>
    <cellStyle name="Input cel new 5 2 5 3 3 2" xfId="9880" xr:uid="{00000000-0005-0000-0000-000058000000}"/>
    <cellStyle name="Input cel new 5 2 5 3 3 2 2" xfId="20436" xr:uid="{00000000-0005-0000-0000-000058000000}"/>
    <cellStyle name="Input cel new 5 2 5 3 3 3" xfId="10624" xr:uid="{00000000-0005-0000-0000-000058000000}"/>
    <cellStyle name="Input cel new 5 2 5 3 4" xfId="7321" xr:uid="{00000000-0005-0000-0000-000058000000}"/>
    <cellStyle name="Input cel new 5 2 5 3 4 2" xfId="17866" xr:uid="{00000000-0005-0000-0000-000058000000}"/>
    <cellStyle name="Input cel new 5 2 5 3 5" xfId="5764" xr:uid="{00000000-0005-0000-0000-000058000000}"/>
    <cellStyle name="Input cel new 5 2 5 3 5 2" xfId="16287" xr:uid="{00000000-0005-0000-0000-000058000000}"/>
    <cellStyle name="Input cel new 5 2 5 3 6" xfId="15474" xr:uid="{00000000-0005-0000-0000-000058000000}"/>
    <cellStyle name="Input cel new 5 2 5 4" xfId="1113" xr:uid="{00000000-0005-0000-0000-000058000000}"/>
    <cellStyle name="Input cel new 5 2 5 4 2" xfId="6770" xr:uid="{00000000-0005-0000-0000-000058000000}"/>
    <cellStyle name="Input cel new 5 2 5 4 2 2" xfId="17315" xr:uid="{00000000-0005-0000-0000-000058000000}"/>
    <cellStyle name="Input cel new 5 2 5 4 3" xfId="10989" xr:uid="{00000000-0005-0000-0000-000058000000}"/>
    <cellStyle name="Input cel new 5 2 5 5" xfId="2356" xr:uid="{00000000-0005-0000-0000-000058000000}"/>
    <cellStyle name="Input cel new 5 2 5 5 2" xfId="7926" xr:uid="{00000000-0005-0000-0000-000058000000}"/>
    <cellStyle name="Input cel new 5 2 5 5 2 2" xfId="18471" xr:uid="{00000000-0005-0000-0000-000058000000}"/>
    <cellStyle name="Input cel new 5 2 5 5 3" xfId="14676" xr:uid="{00000000-0005-0000-0000-000058000000}"/>
    <cellStyle name="Input cel new 5 2 5 6" xfId="3781" xr:uid="{00000000-0005-0000-0000-000058000000}"/>
    <cellStyle name="Input cel new 5 2 5 6 2" xfId="9334" xr:uid="{00000000-0005-0000-0000-000058000000}"/>
    <cellStyle name="Input cel new 5 2 5 6 2 2" xfId="19886" xr:uid="{00000000-0005-0000-0000-000058000000}"/>
    <cellStyle name="Input cel new 5 2 5 6 3" xfId="13007" xr:uid="{00000000-0005-0000-0000-000058000000}"/>
    <cellStyle name="Input cel new 5 2 5 7" xfId="6474" xr:uid="{00000000-0005-0000-0000-000058000000}"/>
    <cellStyle name="Input cel new 5 2 5 7 2" xfId="15182" xr:uid="{00000000-0005-0000-0000-000058000000}"/>
    <cellStyle name="Input cel new 5 2 5 7 2 2" xfId="17019" xr:uid="{00000000-0005-0000-0000-000058000000}"/>
    <cellStyle name="Input cel new 5 2 5 7 3" xfId="12006" xr:uid="{00000000-0005-0000-0000-000058000000}"/>
    <cellStyle name="Input cel new 5 2 5 8" xfId="5218" xr:uid="{00000000-0005-0000-0000-000058000000}"/>
    <cellStyle name="Input cel new 5 2 5 8 2" xfId="13484" xr:uid="{00000000-0005-0000-0000-000058000000}"/>
    <cellStyle name="Input cel new 5 2 5 9" xfId="14284" xr:uid="{00000000-0005-0000-0000-000058000000}"/>
    <cellStyle name="Input cel new 5 2 6" xfId="618" xr:uid="{00000000-0005-0000-0000-000058000000}"/>
    <cellStyle name="Input cel new 5 2 6 2" xfId="1541" xr:uid="{00000000-0005-0000-0000-000058000000}"/>
    <cellStyle name="Input cel new 5 2 6 2 2" xfId="7151" xr:uid="{00000000-0005-0000-0000-000058000000}"/>
    <cellStyle name="Input cel new 5 2 6 2 2 2" xfId="17696" xr:uid="{00000000-0005-0000-0000-000058000000}"/>
    <cellStyle name="Input cel new 5 2 6 2 3" xfId="15537" xr:uid="{00000000-0005-0000-0000-000058000000}"/>
    <cellStyle name="Input cel new 5 2 6 3" xfId="2781" xr:uid="{00000000-0005-0000-0000-000058000000}"/>
    <cellStyle name="Input cel new 5 2 6 3 2" xfId="8351" xr:uid="{00000000-0005-0000-0000-000058000000}"/>
    <cellStyle name="Input cel new 5 2 6 3 2 2" xfId="18896" xr:uid="{00000000-0005-0000-0000-000058000000}"/>
    <cellStyle name="Input cel new 5 2 6 3 3" xfId="11637" xr:uid="{00000000-0005-0000-0000-000058000000}"/>
    <cellStyle name="Input cel new 5 2 6 4" xfId="4195" xr:uid="{00000000-0005-0000-0000-000058000000}"/>
    <cellStyle name="Input cel new 5 2 6 4 2" xfId="9716" xr:uid="{00000000-0005-0000-0000-000058000000}"/>
    <cellStyle name="Input cel new 5 2 6 4 2 2" xfId="20270" xr:uid="{00000000-0005-0000-0000-000058000000}"/>
    <cellStyle name="Input cel new 5 2 6 4 3" xfId="16107" xr:uid="{00000000-0005-0000-0000-000058000000}"/>
    <cellStyle name="Input cel new 5 2 6 5" xfId="6314" xr:uid="{00000000-0005-0000-0000-000058000000}"/>
    <cellStyle name="Input cel new 5 2 6 5 2" xfId="16859" xr:uid="{00000000-0005-0000-0000-000058000000}"/>
    <cellStyle name="Input cel new 5 2 6 6" xfId="5600" xr:uid="{00000000-0005-0000-0000-000058000000}"/>
    <cellStyle name="Input cel new 5 2 6 6 2" xfId="12798" xr:uid="{00000000-0005-0000-0000-000058000000}"/>
    <cellStyle name="Input cel new 5 2 6 7" xfId="12779" xr:uid="{00000000-0005-0000-0000-000058000000}"/>
    <cellStyle name="Input cel new 5 2 7" xfId="1257" xr:uid="{00000000-0005-0000-0000-000058000000}"/>
    <cellStyle name="Input cel new 5 2 7 2" xfId="2499" xr:uid="{00000000-0005-0000-0000-000058000000}"/>
    <cellStyle name="Input cel new 5 2 7 2 2" xfId="8069" xr:uid="{00000000-0005-0000-0000-000058000000}"/>
    <cellStyle name="Input cel new 5 2 7 2 2 2" xfId="18614" xr:uid="{00000000-0005-0000-0000-000058000000}"/>
    <cellStyle name="Input cel new 5 2 7 2 3" xfId="12199" xr:uid="{00000000-0005-0000-0000-000058000000}"/>
    <cellStyle name="Input cel new 5 2 7 3" xfId="3922" xr:uid="{00000000-0005-0000-0000-000058000000}"/>
    <cellStyle name="Input cel new 5 2 7 3 2" xfId="9466" xr:uid="{00000000-0005-0000-0000-000058000000}"/>
    <cellStyle name="Input cel new 5 2 7 3 2 2" xfId="20019" xr:uid="{00000000-0005-0000-0000-000058000000}"/>
    <cellStyle name="Input cel new 5 2 7 3 3" xfId="12316" xr:uid="{00000000-0005-0000-0000-000058000000}"/>
    <cellStyle name="Input cel new 5 2 7 4" xfId="6905" xr:uid="{00000000-0005-0000-0000-000058000000}"/>
    <cellStyle name="Input cel new 5 2 7 4 2" xfId="17450" xr:uid="{00000000-0005-0000-0000-000058000000}"/>
    <cellStyle name="Input cel new 5 2 7 5" xfId="5350" xr:uid="{00000000-0005-0000-0000-000058000000}"/>
    <cellStyle name="Input cel new 5 2 7 5 2" xfId="12103" xr:uid="{00000000-0005-0000-0000-000058000000}"/>
    <cellStyle name="Input cel new 5 2 7 6" xfId="16094" xr:uid="{00000000-0005-0000-0000-000058000000}"/>
    <cellStyle name="Input cel new 5 2 8" xfId="916" xr:uid="{00000000-0005-0000-0000-000058000000}"/>
    <cellStyle name="Input cel new 5 2 8 2" xfId="3394" xr:uid="{00000000-0005-0000-0000-000058000000}"/>
    <cellStyle name="Input cel new 5 2 8 2 2" xfId="8962" xr:uid="{00000000-0005-0000-0000-000058000000}"/>
    <cellStyle name="Input cel new 5 2 8 2 2 2" xfId="19506" xr:uid="{00000000-0005-0000-0000-000058000000}"/>
    <cellStyle name="Input cel new 5 2 8 2 3" xfId="14971" xr:uid="{00000000-0005-0000-0000-000058000000}"/>
    <cellStyle name="Input cel new 5 2 8 3" xfId="6576" xr:uid="{00000000-0005-0000-0000-000058000000}"/>
    <cellStyle name="Input cel new 5 2 8 3 2" xfId="17121" xr:uid="{00000000-0005-0000-0000-000058000000}"/>
    <cellStyle name="Input cel new 5 2 8 4" xfId="4827" xr:uid="{00000000-0005-0000-0000-000058000000}"/>
    <cellStyle name="Input cel new 5 2 8 4 2" xfId="13467" xr:uid="{00000000-0005-0000-0000-000058000000}"/>
    <cellStyle name="Input cel new 5 2 8 5" xfId="14981" xr:uid="{00000000-0005-0000-0000-000058000000}"/>
    <cellStyle name="Input cel new 5 2 9" xfId="2159" xr:uid="{00000000-0005-0000-0000-000058000000}"/>
    <cellStyle name="Input cel new 5 2 9 2" xfId="7729" xr:uid="{00000000-0005-0000-0000-000058000000}"/>
    <cellStyle name="Input cel new 5 2 9 2 2" xfId="18274" xr:uid="{00000000-0005-0000-0000-000058000000}"/>
    <cellStyle name="Input cel new 5 2 9 3" xfId="15858" xr:uid="{00000000-0005-0000-0000-000058000000}"/>
    <cellStyle name="Input cel new 5 3" xfId="386" xr:uid="{00000000-0005-0000-0000-000058000000}"/>
    <cellStyle name="Input cel new 5 3 10" xfId="2150" xr:uid="{00000000-0005-0000-0000-000058000000}"/>
    <cellStyle name="Input cel new 5 3 10 2" xfId="7720" xr:uid="{00000000-0005-0000-0000-000058000000}"/>
    <cellStyle name="Input cel new 5 3 10 2 2" xfId="18265" xr:uid="{00000000-0005-0000-0000-000058000000}"/>
    <cellStyle name="Input cel new 5 3 10 3" xfId="10980" xr:uid="{00000000-0005-0000-0000-000058000000}"/>
    <cellStyle name="Input cel new 5 3 11" xfId="478" xr:uid="{00000000-0005-0000-0000-000058000000}"/>
    <cellStyle name="Input cel new 5 3 11 2" xfId="6216" xr:uid="{00000000-0005-0000-0000-000058000000}"/>
    <cellStyle name="Input cel new 5 3 11 2 2" xfId="16762" xr:uid="{00000000-0005-0000-0000-000058000000}"/>
    <cellStyle name="Input cel new 5 3 11 3" xfId="11109" xr:uid="{00000000-0005-0000-0000-000058000000}"/>
    <cellStyle name="Input cel new 5 3 12" xfId="3468" xr:uid="{00000000-0005-0000-0000-000058000000}"/>
    <cellStyle name="Input cel new 5 3 12 2" xfId="9032" xr:uid="{00000000-0005-0000-0000-000058000000}"/>
    <cellStyle name="Input cel new 5 3 12 2 2" xfId="19578" xr:uid="{00000000-0005-0000-0000-000058000000}"/>
    <cellStyle name="Input cel new 5 3 13" xfId="4914" xr:uid="{00000000-0005-0000-0000-000058000000}"/>
    <cellStyle name="Input cel new 5 3 13 2" xfId="13077" xr:uid="{00000000-0005-0000-0000-000058000000}"/>
    <cellStyle name="Input cel new 5 3 14" xfId="11322" xr:uid="{00000000-0005-0000-0000-000058000000}"/>
    <cellStyle name="Input cel new 5 3 2" xfId="533" xr:uid="{00000000-0005-0000-0000-000058000000}"/>
    <cellStyle name="Input cel new 5 3 2 2" xfId="679" xr:uid="{00000000-0005-0000-0000-000058000000}"/>
    <cellStyle name="Input cel new 5 3 2 2 2" xfId="1905" xr:uid="{00000000-0005-0000-0000-000058000000}"/>
    <cellStyle name="Input cel new 5 3 2 2 2 2" xfId="3144" xr:uid="{00000000-0005-0000-0000-000058000000}"/>
    <cellStyle name="Input cel new 5 3 2 2 2 2 2" xfId="8714" xr:uid="{00000000-0005-0000-0000-000058000000}"/>
    <cellStyle name="Input cel new 5 3 2 2 2 2 2 2" xfId="19259" xr:uid="{00000000-0005-0000-0000-000058000000}"/>
    <cellStyle name="Input cel new 5 3 2 2 2 2 3" xfId="12084" xr:uid="{00000000-0005-0000-0000-000058000000}"/>
    <cellStyle name="Input cel new 5 3 2 2 2 3" xfId="4556" xr:uid="{00000000-0005-0000-0000-000058000000}"/>
    <cellStyle name="Input cel new 5 3 2 2 2 3 2" xfId="10056" xr:uid="{00000000-0005-0000-0000-000058000000}"/>
    <cellStyle name="Input cel new 5 3 2 2 2 3 2 2" xfId="20611" xr:uid="{00000000-0005-0000-0000-000058000000}"/>
    <cellStyle name="Input cel new 5 3 2 2 2 3 3" xfId="12886" xr:uid="{00000000-0005-0000-0000-000058000000}"/>
    <cellStyle name="Input cel new 5 3 2 2 2 4" xfId="7483" xr:uid="{00000000-0005-0000-0000-000058000000}"/>
    <cellStyle name="Input cel new 5 3 2 2 2 4 2" xfId="18028" xr:uid="{00000000-0005-0000-0000-000058000000}"/>
    <cellStyle name="Input cel new 5 3 2 2 2 5" xfId="5940" xr:uid="{00000000-0005-0000-0000-000058000000}"/>
    <cellStyle name="Input cel new 5 3 2 2 2 5 2" xfId="16462" xr:uid="{00000000-0005-0000-0000-000058000000}"/>
    <cellStyle name="Input cel new 5 3 2 2 2 6" xfId="14257" xr:uid="{00000000-0005-0000-0000-000058000000}"/>
    <cellStyle name="Input cel new 5 3 2 2 3" xfId="1600" xr:uid="{00000000-0005-0000-0000-000058000000}"/>
    <cellStyle name="Input cel new 5 3 2 2 3 2" xfId="7210" xr:uid="{00000000-0005-0000-0000-000058000000}"/>
    <cellStyle name="Input cel new 5 3 2 2 3 2 2" xfId="17755" xr:uid="{00000000-0005-0000-0000-000058000000}"/>
    <cellStyle name="Input cel new 5 3 2 2 3 3" xfId="15252" xr:uid="{00000000-0005-0000-0000-000058000000}"/>
    <cellStyle name="Input cel new 5 3 2 2 4" xfId="2840" xr:uid="{00000000-0005-0000-0000-000058000000}"/>
    <cellStyle name="Input cel new 5 3 2 2 4 2" xfId="8410" xr:uid="{00000000-0005-0000-0000-000058000000}"/>
    <cellStyle name="Input cel new 5 3 2 2 4 2 2" xfId="18955" xr:uid="{00000000-0005-0000-0000-000058000000}"/>
    <cellStyle name="Input cel new 5 3 2 2 4 3" xfId="14566" xr:uid="{00000000-0005-0000-0000-000058000000}"/>
    <cellStyle name="Input cel new 5 3 2 2 5" xfId="4254" xr:uid="{00000000-0005-0000-0000-000058000000}"/>
    <cellStyle name="Input cel new 5 3 2 2 5 2" xfId="9774" xr:uid="{00000000-0005-0000-0000-000058000000}"/>
    <cellStyle name="Input cel new 5 3 2 2 5 2 2" xfId="20328" xr:uid="{00000000-0005-0000-0000-000058000000}"/>
    <cellStyle name="Input cel new 5 3 2 2 5 3" xfId="15854" xr:uid="{00000000-0005-0000-0000-000058000000}"/>
    <cellStyle name="Input cel new 5 3 2 2 6" xfId="6373" xr:uid="{00000000-0005-0000-0000-000058000000}"/>
    <cellStyle name="Input cel new 5 3 2 2 6 2" xfId="16918" xr:uid="{00000000-0005-0000-0000-000058000000}"/>
    <cellStyle name="Input cel new 5 3 2 2 7" xfId="5658" xr:uid="{00000000-0005-0000-0000-000058000000}"/>
    <cellStyle name="Input cel new 5 3 2 2 7 2" xfId="11672" xr:uid="{00000000-0005-0000-0000-000058000000}"/>
    <cellStyle name="Input cel new 5 3 2 2 8" xfId="11447" xr:uid="{00000000-0005-0000-0000-000058000000}"/>
    <cellStyle name="Input cel new 5 3 2 3" xfId="1820" xr:uid="{00000000-0005-0000-0000-000058000000}"/>
    <cellStyle name="Input cel new 5 3 2 3 2" xfId="3059" xr:uid="{00000000-0005-0000-0000-000058000000}"/>
    <cellStyle name="Input cel new 5 3 2 3 2 2" xfId="8629" xr:uid="{00000000-0005-0000-0000-000058000000}"/>
    <cellStyle name="Input cel new 5 3 2 3 2 2 2" xfId="19174" xr:uid="{00000000-0005-0000-0000-000058000000}"/>
    <cellStyle name="Input cel new 5 3 2 3 2 3" xfId="11243" xr:uid="{00000000-0005-0000-0000-000058000000}"/>
    <cellStyle name="Input cel new 5 3 2 3 3" xfId="4471" xr:uid="{00000000-0005-0000-0000-000058000000}"/>
    <cellStyle name="Input cel new 5 3 2 3 3 2" xfId="9978" xr:uid="{00000000-0005-0000-0000-000058000000}"/>
    <cellStyle name="Input cel new 5 3 2 3 3 2 2" xfId="20534" xr:uid="{00000000-0005-0000-0000-000058000000}"/>
    <cellStyle name="Input cel new 5 3 2 3 3 3" xfId="13939" xr:uid="{00000000-0005-0000-0000-000058000000}"/>
    <cellStyle name="Input cel new 5 3 2 3 4" xfId="7419" xr:uid="{00000000-0005-0000-0000-000058000000}"/>
    <cellStyle name="Input cel new 5 3 2 3 4 2" xfId="17964" xr:uid="{00000000-0005-0000-0000-000058000000}"/>
    <cellStyle name="Input cel new 5 3 2 3 5" xfId="5862" xr:uid="{00000000-0005-0000-0000-000058000000}"/>
    <cellStyle name="Input cel new 5 3 2 3 5 2" xfId="16385" xr:uid="{00000000-0005-0000-0000-000058000000}"/>
    <cellStyle name="Input cel new 5 3 2 3 6" xfId="12197" xr:uid="{00000000-0005-0000-0000-000058000000}"/>
    <cellStyle name="Input cel new 5 3 2 4" xfId="1353" xr:uid="{00000000-0005-0000-0000-000058000000}"/>
    <cellStyle name="Input cel new 5 3 2 4 2" xfId="2594" xr:uid="{00000000-0005-0000-0000-000058000000}"/>
    <cellStyle name="Input cel new 5 3 2 4 2 2" xfId="8164" xr:uid="{00000000-0005-0000-0000-000058000000}"/>
    <cellStyle name="Input cel new 5 3 2 4 2 2 2" xfId="18709" xr:uid="{00000000-0005-0000-0000-000058000000}"/>
    <cellStyle name="Input cel new 5 3 2 4 2 3" xfId="10949" xr:uid="{00000000-0005-0000-0000-000058000000}"/>
    <cellStyle name="Input cel new 5 3 2 4 3" xfId="4014" xr:uid="{00000000-0005-0000-0000-000058000000}"/>
    <cellStyle name="Input cel new 5 3 2 4 3 2" xfId="9549" xr:uid="{00000000-0005-0000-0000-000058000000}"/>
    <cellStyle name="Input cel new 5 3 2 4 3 2 2" xfId="20102" xr:uid="{00000000-0005-0000-0000-000058000000}"/>
    <cellStyle name="Input cel new 5 3 2 4 3 3" xfId="14254" xr:uid="{00000000-0005-0000-0000-000058000000}"/>
    <cellStyle name="Input cel new 5 3 2 4 4" xfId="6990" xr:uid="{00000000-0005-0000-0000-000058000000}"/>
    <cellStyle name="Input cel new 5 3 2 4 4 2" xfId="17535" xr:uid="{00000000-0005-0000-0000-000058000000}"/>
    <cellStyle name="Input cel new 5 3 2 4 5" xfId="5433" xr:uid="{00000000-0005-0000-0000-000058000000}"/>
    <cellStyle name="Input cel new 5 3 2 4 5 2" xfId="10443" xr:uid="{00000000-0005-0000-0000-000058000000}"/>
    <cellStyle name="Input cel new 5 3 2 4 6" xfId="14960" xr:uid="{00000000-0005-0000-0000-000058000000}"/>
    <cellStyle name="Input cel new 5 3 2 5" xfId="979" xr:uid="{00000000-0005-0000-0000-000058000000}"/>
    <cellStyle name="Input cel new 5 3 2 5 2" xfId="3647" xr:uid="{00000000-0005-0000-0000-000058000000}"/>
    <cellStyle name="Input cel new 5 3 2 5 2 2" xfId="9207" xr:uid="{00000000-0005-0000-0000-000058000000}"/>
    <cellStyle name="Input cel new 5 3 2 5 2 2 2" xfId="19755" xr:uid="{00000000-0005-0000-0000-000058000000}"/>
    <cellStyle name="Input cel new 5 3 2 5 2 3" xfId="11131" xr:uid="{00000000-0005-0000-0000-000058000000}"/>
    <cellStyle name="Input cel new 5 3 2 5 3" xfId="6639" xr:uid="{00000000-0005-0000-0000-000058000000}"/>
    <cellStyle name="Input cel new 5 3 2 5 3 2" xfId="17184" xr:uid="{00000000-0005-0000-0000-000058000000}"/>
    <cellStyle name="Input cel new 5 3 2 5 4" xfId="5091" xr:uid="{00000000-0005-0000-0000-000058000000}"/>
    <cellStyle name="Input cel new 5 3 2 5 4 2" xfId="12529" xr:uid="{00000000-0005-0000-0000-000058000000}"/>
    <cellStyle name="Input cel new 5 3 2 5 5" xfId="13971" xr:uid="{00000000-0005-0000-0000-000058000000}"/>
    <cellStyle name="Input cel new 5 3 2 6" xfId="2222" xr:uid="{00000000-0005-0000-0000-000058000000}"/>
    <cellStyle name="Input cel new 5 3 2 6 2" xfId="7792" xr:uid="{00000000-0005-0000-0000-000058000000}"/>
    <cellStyle name="Input cel new 5 3 2 6 2 2" xfId="18337" xr:uid="{00000000-0005-0000-0000-000058000000}"/>
    <cellStyle name="Input cel new 5 3 2 6 3" xfId="12936" xr:uid="{00000000-0005-0000-0000-000058000000}"/>
    <cellStyle name="Input cel new 5 3 2 7" xfId="3560" xr:uid="{00000000-0005-0000-0000-000058000000}"/>
    <cellStyle name="Input cel new 5 3 2 7 2" xfId="9123" xr:uid="{00000000-0005-0000-0000-000058000000}"/>
    <cellStyle name="Input cel new 5 3 2 7 2 2" xfId="19669" xr:uid="{00000000-0005-0000-0000-000058000000}"/>
    <cellStyle name="Input cel new 5 3 2 7 3" xfId="12277" xr:uid="{00000000-0005-0000-0000-000058000000}"/>
    <cellStyle name="Input cel new 5 3 2 8" xfId="5006" xr:uid="{00000000-0005-0000-0000-000058000000}"/>
    <cellStyle name="Input cel new 5 3 2 8 2" xfId="13261" xr:uid="{00000000-0005-0000-0000-000058000000}"/>
    <cellStyle name="Input cel new 5 3 2 9" xfId="12604" xr:uid="{00000000-0005-0000-0000-000058000000}"/>
    <cellStyle name="Input cel new 5 3 3" xfId="728" xr:uid="{00000000-0005-0000-0000-000058000000}"/>
    <cellStyle name="Input cel new 5 3 3 10" xfId="11481" xr:uid="{00000000-0005-0000-0000-000058000000}"/>
    <cellStyle name="Input cel new 5 3 3 2" xfId="1639" xr:uid="{00000000-0005-0000-0000-000058000000}"/>
    <cellStyle name="Input cel new 5 3 3 2 2" xfId="2879" xr:uid="{00000000-0005-0000-0000-000058000000}"/>
    <cellStyle name="Input cel new 5 3 3 2 2 2" xfId="8449" xr:uid="{00000000-0005-0000-0000-000058000000}"/>
    <cellStyle name="Input cel new 5 3 3 2 2 2 2" xfId="18994" xr:uid="{00000000-0005-0000-0000-000058000000}"/>
    <cellStyle name="Input cel new 5 3 3 2 2 3" xfId="14779" xr:uid="{00000000-0005-0000-0000-000058000000}"/>
    <cellStyle name="Input cel new 5 3 3 2 3" xfId="4292" xr:uid="{00000000-0005-0000-0000-000058000000}"/>
    <cellStyle name="Input cel new 5 3 3 2 3 2" xfId="9809" xr:uid="{00000000-0005-0000-0000-000058000000}"/>
    <cellStyle name="Input cel new 5 3 3 2 3 2 2" xfId="20364" xr:uid="{00000000-0005-0000-0000-000058000000}"/>
    <cellStyle name="Input cel new 5 3 3 2 3 3" xfId="13624" xr:uid="{00000000-0005-0000-0000-000058000000}"/>
    <cellStyle name="Input cel new 5 3 3 2 4" xfId="7247" xr:uid="{00000000-0005-0000-0000-000058000000}"/>
    <cellStyle name="Input cel new 5 3 3 2 4 2" xfId="17792" xr:uid="{00000000-0005-0000-0000-000058000000}"/>
    <cellStyle name="Input cel new 5 3 3 2 5" xfId="5693" xr:uid="{00000000-0005-0000-0000-000058000000}"/>
    <cellStyle name="Input cel new 5 3 3 2 5 2" xfId="16216" xr:uid="{00000000-0005-0000-0000-000058000000}"/>
    <cellStyle name="Input cel new 5 3 3 2 6" xfId="14495" xr:uid="{00000000-0005-0000-0000-000058000000}"/>
    <cellStyle name="Input cel new 5 3 3 3" xfId="1954" xr:uid="{00000000-0005-0000-0000-000058000000}"/>
    <cellStyle name="Input cel new 5 3 3 3 2" xfId="3193" xr:uid="{00000000-0005-0000-0000-000058000000}"/>
    <cellStyle name="Input cel new 5 3 3 3 2 2" xfId="8763" xr:uid="{00000000-0005-0000-0000-000058000000}"/>
    <cellStyle name="Input cel new 5 3 3 3 2 2 2" xfId="19308" xr:uid="{00000000-0005-0000-0000-000058000000}"/>
    <cellStyle name="Input cel new 5 3 3 3 2 3" xfId="10607" xr:uid="{00000000-0005-0000-0000-000058000000}"/>
    <cellStyle name="Input cel new 5 3 3 3 3" xfId="4605" xr:uid="{00000000-0005-0000-0000-000058000000}"/>
    <cellStyle name="Input cel new 5 3 3 3 3 2" xfId="10103" xr:uid="{00000000-0005-0000-0000-000058000000}"/>
    <cellStyle name="Input cel new 5 3 3 3 3 2 2" xfId="20658" xr:uid="{00000000-0005-0000-0000-000058000000}"/>
    <cellStyle name="Input cel new 5 3 3 3 3 3" xfId="11567" xr:uid="{00000000-0005-0000-0000-000058000000}"/>
    <cellStyle name="Input cel new 5 3 3 3 4" xfId="7530" xr:uid="{00000000-0005-0000-0000-000058000000}"/>
    <cellStyle name="Input cel new 5 3 3 3 4 2" xfId="18075" xr:uid="{00000000-0005-0000-0000-000058000000}"/>
    <cellStyle name="Input cel new 5 3 3 3 5" xfId="5987" xr:uid="{00000000-0005-0000-0000-000058000000}"/>
    <cellStyle name="Input cel new 5 3 3 3 5 2" xfId="16509" xr:uid="{00000000-0005-0000-0000-000058000000}"/>
    <cellStyle name="Input cel new 5 3 3 3 6" xfId="10653" xr:uid="{00000000-0005-0000-0000-000058000000}"/>
    <cellStyle name="Input cel new 5 3 3 4" xfId="1413" xr:uid="{00000000-0005-0000-0000-000058000000}"/>
    <cellStyle name="Input cel new 5 3 3 4 2" xfId="2654" xr:uid="{00000000-0005-0000-0000-000058000000}"/>
    <cellStyle name="Input cel new 5 3 3 4 2 2" xfId="8224" xr:uid="{00000000-0005-0000-0000-000058000000}"/>
    <cellStyle name="Input cel new 5 3 3 4 2 2 2" xfId="18769" xr:uid="{00000000-0005-0000-0000-000058000000}"/>
    <cellStyle name="Input cel new 5 3 3 4 2 3" xfId="12260" xr:uid="{00000000-0005-0000-0000-000058000000}"/>
    <cellStyle name="Input cel new 5 3 3 4 3" xfId="4074" xr:uid="{00000000-0005-0000-0000-000058000000}"/>
    <cellStyle name="Input cel new 5 3 3 4 3 2" xfId="9607" xr:uid="{00000000-0005-0000-0000-000058000000}"/>
    <cellStyle name="Input cel new 5 3 3 4 3 2 2" xfId="20160" xr:uid="{00000000-0005-0000-0000-000058000000}"/>
    <cellStyle name="Input cel new 5 3 3 4 3 3" xfId="13190" xr:uid="{00000000-0005-0000-0000-000058000000}"/>
    <cellStyle name="Input cel new 5 3 3 4 4" xfId="7048" xr:uid="{00000000-0005-0000-0000-000058000000}"/>
    <cellStyle name="Input cel new 5 3 3 4 4 2" xfId="17593" xr:uid="{00000000-0005-0000-0000-000058000000}"/>
    <cellStyle name="Input cel new 5 3 3 4 5" xfId="5491" xr:uid="{00000000-0005-0000-0000-000058000000}"/>
    <cellStyle name="Input cel new 5 3 3 4 5 2" xfId="14046" xr:uid="{00000000-0005-0000-0000-000058000000}"/>
    <cellStyle name="Input cel new 5 3 3 4 6" xfId="13662" xr:uid="{00000000-0005-0000-0000-000058000000}"/>
    <cellStyle name="Input cel new 5 3 3 5" xfId="1028" xr:uid="{00000000-0005-0000-0000-000058000000}"/>
    <cellStyle name="Input cel new 5 3 3 5 2" xfId="6687" xr:uid="{00000000-0005-0000-0000-000058000000}"/>
    <cellStyle name="Input cel new 5 3 3 5 2 2" xfId="17232" xr:uid="{00000000-0005-0000-0000-000058000000}"/>
    <cellStyle name="Input cel new 5 3 3 5 3" xfId="11646" xr:uid="{00000000-0005-0000-0000-000058000000}"/>
    <cellStyle name="Input cel new 5 3 3 6" xfId="2271" xr:uid="{00000000-0005-0000-0000-000058000000}"/>
    <cellStyle name="Input cel new 5 3 3 6 2" xfId="7841" xr:uid="{00000000-0005-0000-0000-000058000000}"/>
    <cellStyle name="Input cel new 5 3 3 6 2 2" xfId="18386" xr:uid="{00000000-0005-0000-0000-000058000000}"/>
    <cellStyle name="Input cel new 5 3 3 6 3" xfId="15888" xr:uid="{00000000-0005-0000-0000-000058000000}"/>
    <cellStyle name="Input cel new 5 3 3 7" xfId="3696" xr:uid="{00000000-0005-0000-0000-000058000000}"/>
    <cellStyle name="Input cel new 5 3 3 7 2" xfId="9254" xr:uid="{00000000-0005-0000-0000-000058000000}"/>
    <cellStyle name="Input cel new 5 3 3 7 2 2" xfId="19803" xr:uid="{00000000-0005-0000-0000-000058000000}"/>
    <cellStyle name="Input cel new 5 3 3 7 3" xfId="15024" xr:uid="{00000000-0005-0000-0000-000058000000}"/>
    <cellStyle name="Input cel new 5 3 3 8" xfId="6407" xr:uid="{00000000-0005-0000-0000-000058000000}"/>
    <cellStyle name="Input cel new 5 3 3 8 2" xfId="15115" xr:uid="{00000000-0005-0000-0000-000058000000}"/>
    <cellStyle name="Input cel new 5 3 3 8 2 2" xfId="16952" xr:uid="{00000000-0005-0000-0000-000058000000}"/>
    <cellStyle name="Input cel new 5 3 3 8 3" xfId="12826" xr:uid="{00000000-0005-0000-0000-000058000000}"/>
    <cellStyle name="Input cel new 5 3 3 9" xfId="5138" xr:uid="{00000000-0005-0000-0000-000058000000}"/>
    <cellStyle name="Input cel new 5 3 3 9 2" xfId="14800" xr:uid="{00000000-0005-0000-0000-000058000000}"/>
    <cellStyle name="Input cel new 5 3 4" xfId="792" xr:uid="{00000000-0005-0000-0000-000058000000}"/>
    <cellStyle name="Input cel new 5 3 4 2" xfId="2018" xr:uid="{00000000-0005-0000-0000-000058000000}"/>
    <cellStyle name="Input cel new 5 3 4 2 2" xfId="3257" xr:uid="{00000000-0005-0000-0000-000058000000}"/>
    <cellStyle name="Input cel new 5 3 4 2 2 2" xfId="8827" xr:uid="{00000000-0005-0000-0000-000058000000}"/>
    <cellStyle name="Input cel new 5 3 4 2 2 2 2" xfId="19372" xr:uid="{00000000-0005-0000-0000-000058000000}"/>
    <cellStyle name="Input cel new 5 3 4 2 2 3" xfId="12881" xr:uid="{00000000-0005-0000-0000-000058000000}"/>
    <cellStyle name="Input cel new 5 3 4 2 3" xfId="4669" xr:uid="{00000000-0005-0000-0000-000058000000}"/>
    <cellStyle name="Input cel new 5 3 4 2 3 2" xfId="10163" xr:uid="{00000000-0005-0000-0000-000058000000}"/>
    <cellStyle name="Input cel new 5 3 4 2 3 2 2" xfId="20718" xr:uid="{00000000-0005-0000-0000-000058000000}"/>
    <cellStyle name="Input cel new 5 3 4 2 3 3" xfId="10920" xr:uid="{00000000-0005-0000-0000-000058000000}"/>
    <cellStyle name="Input cel new 5 3 4 2 4" xfId="7590" xr:uid="{00000000-0005-0000-0000-000058000000}"/>
    <cellStyle name="Input cel new 5 3 4 2 4 2" xfId="18135" xr:uid="{00000000-0005-0000-0000-000058000000}"/>
    <cellStyle name="Input cel new 5 3 4 2 5" xfId="6047" xr:uid="{00000000-0005-0000-0000-000058000000}"/>
    <cellStyle name="Input cel new 5 3 4 2 5 2" xfId="16569" xr:uid="{00000000-0005-0000-0000-000058000000}"/>
    <cellStyle name="Input cel new 5 3 4 2 6" xfId="15944" xr:uid="{00000000-0005-0000-0000-000058000000}"/>
    <cellStyle name="Input cel new 5 3 4 3" xfId="1700" xr:uid="{00000000-0005-0000-0000-000058000000}"/>
    <cellStyle name="Input cel new 5 3 4 3 2" xfId="2940" xr:uid="{00000000-0005-0000-0000-000058000000}"/>
    <cellStyle name="Input cel new 5 3 4 3 2 2" xfId="8510" xr:uid="{00000000-0005-0000-0000-000058000000}"/>
    <cellStyle name="Input cel new 5 3 4 3 2 2 2" xfId="19055" xr:uid="{00000000-0005-0000-0000-000058000000}"/>
    <cellStyle name="Input cel new 5 3 4 3 2 3" xfId="10492" xr:uid="{00000000-0005-0000-0000-000058000000}"/>
    <cellStyle name="Input cel new 5 3 4 3 3" xfId="4353" xr:uid="{00000000-0005-0000-0000-000058000000}"/>
    <cellStyle name="Input cel new 5 3 4 3 3 2" xfId="9866" xr:uid="{00000000-0005-0000-0000-000058000000}"/>
    <cellStyle name="Input cel new 5 3 4 3 3 2 2" xfId="20422" xr:uid="{00000000-0005-0000-0000-000058000000}"/>
    <cellStyle name="Input cel new 5 3 4 3 3 3" xfId="12824" xr:uid="{00000000-0005-0000-0000-000058000000}"/>
    <cellStyle name="Input cel new 5 3 4 3 4" xfId="7306" xr:uid="{00000000-0005-0000-0000-000058000000}"/>
    <cellStyle name="Input cel new 5 3 4 3 4 2" xfId="17851" xr:uid="{00000000-0005-0000-0000-000058000000}"/>
    <cellStyle name="Input cel new 5 3 4 3 5" xfId="5750" xr:uid="{00000000-0005-0000-0000-000058000000}"/>
    <cellStyle name="Input cel new 5 3 4 3 5 2" xfId="16273" xr:uid="{00000000-0005-0000-0000-000058000000}"/>
    <cellStyle name="Input cel new 5 3 4 3 6" xfId="11242" xr:uid="{00000000-0005-0000-0000-000058000000}"/>
    <cellStyle name="Input cel new 5 3 4 4" xfId="1092" xr:uid="{00000000-0005-0000-0000-000058000000}"/>
    <cellStyle name="Input cel new 5 3 4 4 2" xfId="6749" xr:uid="{00000000-0005-0000-0000-000058000000}"/>
    <cellStyle name="Input cel new 5 3 4 4 2 2" xfId="17294" xr:uid="{00000000-0005-0000-0000-000058000000}"/>
    <cellStyle name="Input cel new 5 3 4 4 3" xfId="14418" xr:uid="{00000000-0005-0000-0000-000058000000}"/>
    <cellStyle name="Input cel new 5 3 4 5" xfId="2335" xr:uid="{00000000-0005-0000-0000-000058000000}"/>
    <cellStyle name="Input cel new 5 3 4 5 2" xfId="7905" xr:uid="{00000000-0005-0000-0000-000058000000}"/>
    <cellStyle name="Input cel new 5 3 4 5 2 2" xfId="18450" xr:uid="{00000000-0005-0000-0000-000058000000}"/>
    <cellStyle name="Input cel new 5 3 4 5 3" xfId="14736" xr:uid="{00000000-0005-0000-0000-000058000000}"/>
    <cellStyle name="Input cel new 5 3 4 6" xfId="3760" xr:uid="{00000000-0005-0000-0000-000058000000}"/>
    <cellStyle name="Input cel new 5 3 4 6 2" xfId="9314" xr:uid="{00000000-0005-0000-0000-000058000000}"/>
    <cellStyle name="Input cel new 5 3 4 6 2 2" xfId="19865" xr:uid="{00000000-0005-0000-0000-000058000000}"/>
    <cellStyle name="Input cel new 5 3 4 6 3" xfId="11950" xr:uid="{00000000-0005-0000-0000-000058000000}"/>
    <cellStyle name="Input cel new 5 3 4 7" xfId="6454" xr:uid="{00000000-0005-0000-0000-000058000000}"/>
    <cellStyle name="Input cel new 5 3 4 7 2" xfId="15162" xr:uid="{00000000-0005-0000-0000-000058000000}"/>
    <cellStyle name="Input cel new 5 3 4 7 2 2" xfId="16999" xr:uid="{00000000-0005-0000-0000-000058000000}"/>
    <cellStyle name="Input cel new 5 3 4 7 3" xfId="13878" xr:uid="{00000000-0005-0000-0000-000058000000}"/>
    <cellStyle name="Input cel new 5 3 4 8" xfId="5198" xr:uid="{00000000-0005-0000-0000-000058000000}"/>
    <cellStyle name="Input cel new 5 3 4 8 2" xfId="15750" xr:uid="{00000000-0005-0000-0000-000058000000}"/>
    <cellStyle name="Input cel new 5 3 4 9" xfId="14979" xr:uid="{00000000-0005-0000-0000-000058000000}"/>
    <cellStyle name="Input cel new 5 3 5" xfId="853" xr:uid="{00000000-0005-0000-0000-000058000000}"/>
    <cellStyle name="Input cel new 5 3 5 2" xfId="2079" xr:uid="{00000000-0005-0000-0000-000058000000}"/>
    <cellStyle name="Input cel new 5 3 5 2 2" xfId="3318" xr:uid="{00000000-0005-0000-0000-000058000000}"/>
    <cellStyle name="Input cel new 5 3 5 2 2 2" xfId="8888" xr:uid="{00000000-0005-0000-0000-000058000000}"/>
    <cellStyle name="Input cel new 5 3 5 2 2 2 2" xfId="19433" xr:uid="{00000000-0005-0000-0000-000058000000}"/>
    <cellStyle name="Input cel new 5 3 5 2 2 3" xfId="11792" xr:uid="{00000000-0005-0000-0000-000058000000}"/>
    <cellStyle name="Input cel new 5 3 5 2 3" xfId="4730" xr:uid="{00000000-0005-0000-0000-000058000000}"/>
    <cellStyle name="Input cel new 5 3 5 2 3 2" xfId="10222" xr:uid="{00000000-0005-0000-0000-000058000000}"/>
    <cellStyle name="Input cel new 5 3 5 2 3 2 2" xfId="20777" xr:uid="{00000000-0005-0000-0000-000058000000}"/>
    <cellStyle name="Input cel new 5 3 5 2 3 3" xfId="14093" xr:uid="{00000000-0005-0000-0000-000058000000}"/>
    <cellStyle name="Input cel new 5 3 5 2 4" xfId="7649" xr:uid="{00000000-0005-0000-0000-000058000000}"/>
    <cellStyle name="Input cel new 5 3 5 2 4 2" xfId="18194" xr:uid="{00000000-0005-0000-0000-000058000000}"/>
    <cellStyle name="Input cel new 5 3 5 2 5" xfId="6106" xr:uid="{00000000-0005-0000-0000-000058000000}"/>
    <cellStyle name="Input cel new 5 3 5 2 5 2" xfId="16628" xr:uid="{00000000-0005-0000-0000-000058000000}"/>
    <cellStyle name="Input cel new 5 3 5 2 6" xfId="13721" xr:uid="{00000000-0005-0000-0000-000058000000}"/>
    <cellStyle name="Input cel new 5 3 5 3" xfId="1757" xr:uid="{00000000-0005-0000-0000-000058000000}"/>
    <cellStyle name="Input cel new 5 3 5 3 2" xfId="2996" xr:uid="{00000000-0005-0000-0000-000058000000}"/>
    <cellStyle name="Input cel new 5 3 5 3 2 2" xfId="8566" xr:uid="{00000000-0005-0000-0000-000058000000}"/>
    <cellStyle name="Input cel new 5 3 5 3 2 2 2" xfId="19111" xr:uid="{00000000-0005-0000-0000-000058000000}"/>
    <cellStyle name="Input cel new 5 3 5 3 2 3" xfId="11561" xr:uid="{00000000-0005-0000-0000-000058000000}"/>
    <cellStyle name="Input cel new 5 3 5 3 3" xfId="4408" xr:uid="{00000000-0005-0000-0000-000058000000}"/>
    <cellStyle name="Input cel new 5 3 5 3 3 2" xfId="9919" xr:uid="{00000000-0005-0000-0000-000058000000}"/>
    <cellStyle name="Input cel new 5 3 5 3 3 2 2" xfId="20475" xr:uid="{00000000-0005-0000-0000-000058000000}"/>
    <cellStyle name="Input cel new 5 3 5 3 3 3" xfId="10265" xr:uid="{00000000-0005-0000-0000-000058000000}"/>
    <cellStyle name="Input cel new 5 3 5 3 4" xfId="7360" xr:uid="{00000000-0005-0000-0000-000058000000}"/>
    <cellStyle name="Input cel new 5 3 5 3 4 2" xfId="17905" xr:uid="{00000000-0005-0000-0000-000058000000}"/>
    <cellStyle name="Input cel new 5 3 5 3 5" xfId="5803" xr:uid="{00000000-0005-0000-0000-000058000000}"/>
    <cellStyle name="Input cel new 5 3 5 3 5 2" xfId="16326" xr:uid="{00000000-0005-0000-0000-000058000000}"/>
    <cellStyle name="Input cel new 5 3 5 3 6" xfId="14007" xr:uid="{00000000-0005-0000-0000-000058000000}"/>
    <cellStyle name="Input cel new 5 3 5 4" xfId="1153" xr:uid="{00000000-0005-0000-0000-000058000000}"/>
    <cellStyle name="Input cel new 5 3 5 4 2" xfId="6810" xr:uid="{00000000-0005-0000-0000-000058000000}"/>
    <cellStyle name="Input cel new 5 3 5 4 2 2" xfId="17355" xr:uid="{00000000-0005-0000-0000-000058000000}"/>
    <cellStyle name="Input cel new 5 3 5 4 3" xfId="10335" xr:uid="{00000000-0005-0000-0000-000058000000}"/>
    <cellStyle name="Input cel new 5 3 5 5" xfId="2396" xr:uid="{00000000-0005-0000-0000-000058000000}"/>
    <cellStyle name="Input cel new 5 3 5 5 2" xfId="7966" xr:uid="{00000000-0005-0000-0000-000058000000}"/>
    <cellStyle name="Input cel new 5 3 5 5 2 2" xfId="18511" xr:uid="{00000000-0005-0000-0000-000058000000}"/>
    <cellStyle name="Input cel new 5 3 5 5 3" xfId="15476" xr:uid="{00000000-0005-0000-0000-000058000000}"/>
    <cellStyle name="Input cel new 5 3 5 6" xfId="3821" xr:uid="{00000000-0005-0000-0000-000058000000}"/>
    <cellStyle name="Input cel new 5 3 5 6 2" xfId="9373" xr:uid="{00000000-0005-0000-0000-000058000000}"/>
    <cellStyle name="Input cel new 5 3 5 6 2 2" xfId="19926" xr:uid="{00000000-0005-0000-0000-000058000000}"/>
    <cellStyle name="Input cel new 5 3 5 6 3" xfId="13125" xr:uid="{00000000-0005-0000-0000-000058000000}"/>
    <cellStyle name="Input cel new 5 3 5 7" xfId="6513" xr:uid="{00000000-0005-0000-0000-000058000000}"/>
    <cellStyle name="Input cel new 5 3 5 7 2" xfId="15221" xr:uid="{00000000-0005-0000-0000-000058000000}"/>
    <cellStyle name="Input cel new 5 3 5 7 2 2" xfId="17058" xr:uid="{00000000-0005-0000-0000-000058000000}"/>
    <cellStyle name="Input cel new 5 3 5 7 3" xfId="14760" xr:uid="{00000000-0005-0000-0000-000058000000}"/>
    <cellStyle name="Input cel new 5 3 5 8" xfId="5257" xr:uid="{00000000-0005-0000-0000-000058000000}"/>
    <cellStyle name="Input cel new 5 3 5 8 2" xfId="13076" xr:uid="{00000000-0005-0000-0000-000058000000}"/>
    <cellStyle name="Input cel new 5 3 5 9" xfId="14578" xr:uid="{00000000-0005-0000-0000-000058000000}"/>
    <cellStyle name="Input cel new 5 3 6" xfId="609" xr:uid="{00000000-0005-0000-0000-000058000000}"/>
    <cellStyle name="Input cel new 5 3 6 2" xfId="1532" xr:uid="{00000000-0005-0000-0000-000058000000}"/>
    <cellStyle name="Input cel new 5 3 6 2 2" xfId="7143" xr:uid="{00000000-0005-0000-0000-000058000000}"/>
    <cellStyle name="Input cel new 5 3 6 2 2 2" xfId="17688" xr:uid="{00000000-0005-0000-0000-000058000000}"/>
    <cellStyle name="Input cel new 5 3 6 2 3" xfId="15987" xr:uid="{00000000-0005-0000-0000-000058000000}"/>
    <cellStyle name="Input cel new 5 3 6 3" xfId="2772" xr:uid="{00000000-0005-0000-0000-000058000000}"/>
    <cellStyle name="Input cel new 5 3 6 3 2" xfId="8342" xr:uid="{00000000-0005-0000-0000-000058000000}"/>
    <cellStyle name="Input cel new 5 3 6 3 2 2" xfId="18887" xr:uid="{00000000-0005-0000-0000-000058000000}"/>
    <cellStyle name="Input cel new 5 3 6 3 3" xfId="13614" xr:uid="{00000000-0005-0000-0000-000058000000}"/>
    <cellStyle name="Input cel new 5 3 6 4" xfId="4186" xr:uid="{00000000-0005-0000-0000-000058000000}"/>
    <cellStyle name="Input cel new 5 3 6 4 2" xfId="9707" xr:uid="{00000000-0005-0000-0000-000058000000}"/>
    <cellStyle name="Input cel new 5 3 6 4 2 2" xfId="20261" xr:uid="{00000000-0005-0000-0000-000058000000}"/>
    <cellStyle name="Input cel new 5 3 6 4 3" xfId="15469" xr:uid="{00000000-0005-0000-0000-000058000000}"/>
    <cellStyle name="Input cel new 5 3 6 5" xfId="6305" xr:uid="{00000000-0005-0000-0000-000058000000}"/>
    <cellStyle name="Input cel new 5 3 6 5 2" xfId="16850" xr:uid="{00000000-0005-0000-0000-000058000000}"/>
    <cellStyle name="Input cel new 5 3 6 6" xfId="5591" xr:uid="{00000000-0005-0000-0000-000058000000}"/>
    <cellStyle name="Input cel new 5 3 6 6 2" xfId="10888" xr:uid="{00000000-0005-0000-0000-000058000000}"/>
    <cellStyle name="Input cel new 5 3 6 7" xfId="12209" xr:uid="{00000000-0005-0000-0000-000058000000}"/>
    <cellStyle name="Input cel new 5 3 7" xfId="1279" xr:uid="{00000000-0005-0000-0000-000058000000}"/>
    <cellStyle name="Input cel new 5 3 7 2" xfId="2520" xr:uid="{00000000-0005-0000-0000-000058000000}"/>
    <cellStyle name="Input cel new 5 3 7 2 2" xfId="8090" xr:uid="{00000000-0005-0000-0000-000058000000}"/>
    <cellStyle name="Input cel new 5 3 7 2 2 2" xfId="18635" xr:uid="{00000000-0005-0000-0000-000058000000}"/>
    <cellStyle name="Input cel new 5 3 7 2 3" xfId="12783" xr:uid="{00000000-0005-0000-0000-000058000000}"/>
    <cellStyle name="Input cel new 5 3 7 3" xfId="3941" xr:uid="{00000000-0005-0000-0000-000058000000}"/>
    <cellStyle name="Input cel new 5 3 7 3 2" xfId="9483" xr:uid="{00000000-0005-0000-0000-000058000000}"/>
    <cellStyle name="Input cel new 5 3 7 3 2 2" xfId="20036" xr:uid="{00000000-0005-0000-0000-000058000000}"/>
    <cellStyle name="Input cel new 5 3 7 3 3" xfId="11987" xr:uid="{00000000-0005-0000-0000-000058000000}"/>
    <cellStyle name="Input cel new 5 3 7 4" xfId="6924" xr:uid="{00000000-0005-0000-0000-000058000000}"/>
    <cellStyle name="Input cel new 5 3 7 4 2" xfId="17469" xr:uid="{00000000-0005-0000-0000-000058000000}"/>
    <cellStyle name="Input cel new 5 3 7 5" xfId="5367" xr:uid="{00000000-0005-0000-0000-000058000000}"/>
    <cellStyle name="Input cel new 5 3 7 5 2" xfId="12345" xr:uid="{00000000-0005-0000-0000-000058000000}"/>
    <cellStyle name="Input cel new 5 3 7 6" xfId="11390" xr:uid="{00000000-0005-0000-0000-000058000000}"/>
    <cellStyle name="Input cel new 5 3 8" xfId="1177" xr:uid="{00000000-0005-0000-0000-000058000000}"/>
    <cellStyle name="Input cel new 5 3 8 2" xfId="2420" xr:uid="{00000000-0005-0000-0000-000058000000}"/>
    <cellStyle name="Input cel new 5 3 8 2 2" xfId="7990" xr:uid="{00000000-0005-0000-0000-000058000000}"/>
    <cellStyle name="Input cel new 5 3 8 2 2 2" xfId="18535" xr:uid="{00000000-0005-0000-0000-000058000000}"/>
    <cellStyle name="Input cel new 5 3 8 2 3" xfId="13303" xr:uid="{00000000-0005-0000-0000-000058000000}"/>
    <cellStyle name="Input cel new 5 3 8 3" xfId="3845" xr:uid="{00000000-0005-0000-0000-000058000000}"/>
    <cellStyle name="Input cel new 5 3 8 3 2" xfId="9396" xr:uid="{00000000-0005-0000-0000-000058000000}"/>
    <cellStyle name="Input cel new 5 3 8 3 2 2" xfId="19949" xr:uid="{00000000-0005-0000-0000-000058000000}"/>
    <cellStyle name="Input cel new 5 3 8 3 3" xfId="14075" xr:uid="{00000000-0005-0000-0000-000058000000}"/>
    <cellStyle name="Input cel new 5 3 8 4" xfId="6833" xr:uid="{00000000-0005-0000-0000-000058000000}"/>
    <cellStyle name="Input cel new 5 3 8 4 2" xfId="17378" xr:uid="{00000000-0005-0000-0000-000058000000}"/>
    <cellStyle name="Input cel new 5 3 8 5" xfId="5280" xr:uid="{00000000-0005-0000-0000-000058000000}"/>
    <cellStyle name="Input cel new 5 3 8 5 2" xfId="12075" xr:uid="{00000000-0005-0000-0000-000058000000}"/>
    <cellStyle name="Input cel new 5 3 8 6" xfId="10311" xr:uid="{00000000-0005-0000-0000-000058000000}"/>
    <cellStyle name="Input cel new 5 3 9" xfId="907" xr:uid="{00000000-0005-0000-0000-000058000000}"/>
    <cellStyle name="Input cel new 5 3 9 2" xfId="3401" xr:uid="{00000000-0005-0000-0000-000058000000}"/>
    <cellStyle name="Input cel new 5 3 9 2 2" xfId="8969" xr:uid="{00000000-0005-0000-0000-000058000000}"/>
    <cellStyle name="Input cel new 5 3 9 2 2 2" xfId="19513" xr:uid="{00000000-0005-0000-0000-000058000000}"/>
    <cellStyle name="Input cel new 5 3 9 2 3" xfId="14989" xr:uid="{00000000-0005-0000-0000-000058000000}"/>
    <cellStyle name="Input cel new 5 3 9 3" xfId="6567" xr:uid="{00000000-0005-0000-0000-000058000000}"/>
    <cellStyle name="Input cel new 5 3 9 3 2" xfId="17112" xr:uid="{00000000-0005-0000-0000-000058000000}"/>
    <cellStyle name="Input cel new 5 3 9 4" xfId="4834" xr:uid="{00000000-0005-0000-0000-000058000000}"/>
    <cellStyle name="Input cel new 5 3 9 4 2" xfId="10432" xr:uid="{00000000-0005-0000-0000-000058000000}"/>
    <cellStyle name="Input cel new 5 3 9 5" xfId="10558" xr:uid="{00000000-0005-0000-0000-000058000000}"/>
    <cellStyle name="Input cel new 5 4" xfId="312" xr:uid="{00000000-0005-0000-0000-000058000000}"/>
    <cellStyle name="Input cel new 5 4 2" xfId="1519" xr:uid="{00000000-0005-0000-0000-000058000000}"/>
    <cellStyle name="Input cel new 5 4 2 2" xfId="2759" xr:uid="{00000000-0005-0000-0000-000058000000}"/>
    <cellStyle name="Input cel new 5 4 2 2 2" xfId="4173" xr:uid="{00000000-0005-0000-0000-000058000000}"/>
    <cellStyle name="Input cel new 5 4 2 2 2 2" xfId="9695" xr:uid="{00000000-0005-0000-0000-000058000000}"/>
    <cellStyle name="Input cel new 5 4 2 2 2 2 2" xfId="20249" xr:uid="{00000000-0005-0000-0000-000058000000}"/>
    <cellStyle name="Input cel new 5 4 2 2 2 3" xfId="14107" xr:uid="{00000000-0005-0000-0000-000058000000}"/>
    <cellStyle name="Input cel new 5 4 2 2 3" xfId="8329" xr:uid="{00000000-0005-0000-0000-000058000000}"/>
    <cellStyle name="Input cel new 5 4 2 2 3 2" xfId="18874" xr:uid="{00000000-0005-0000-0000-000058000000}"/>
    <cellStyle name="Input cel new 5 4 2 2 4" xfId="5579" xr:uid="{00000000-0005-0000-0000-000058000000}"/>
    <cellStyle name="Input cel new 5 4 2 2 4 2" xfId="11743" xr:uid="{00000000-0005-0000-0000-000058000000}"/>
    <cellStyle name="Input cel new 5 4 2 2 5" xfId="13674" xr:uid="{00000000-0005-0000-0000-000058000000}"/>
    <cellStyle name="Input cel new 5 4 2 3" xfId="3500" xr:uid="{00000000-0005-0000-0000-000058000000}"/>
    <cellStyle name="Input cel new 5 4 2 3 2" xfId="9064" xr:uid="{00000000-0005-0000-0000-000058000000}"/>
    <cellStyle name="Input cel new 5 4 2 3 2 2" xfId="19610" xr:uid="{00000000-0005-0000-0000-000058000000}"/>
    <cellStyle name="Input cel new 5 4 2 3 3" xfId="14290" xr:uid="{00000000-0005-0000-0000-000058000000}"/>
    <cellStyle name="Input cel new 5 4 2 4" xfId="4947" xr:uid="{00000000-0005-0000-0000-000058000000}"/>
    <cellStyle name="Input cel new 5 4 2 4 2" xfId="15583" xr:uid="{00000000-0005-0000-0000-000058000000}"/>
    <cellStyle name="Input cel new 5 4 2 5" xfId="16045" xr:uid="{00000000-0005-0000-0000-000058000000}"/>
    <cellStyle name="Input cel new 5 4 3" xfId="1331" xr:uid="{00000000-0005-0000-0000-000058000000}"/>
    <cellStyle name="Input cel new 5 4 3 2" xfId="2572" xr:uid="{00000000-0005-0000-0000-000058000000}"/>
    <cellStyle name="Input cel new 5 4 3 2 2" xfId="8142" xr:uid="{00000000-0005-0000-0000-000058000000}"/>
    <cellStyle name="Input cel new 5 4 3 2 2 2" xfId="18687" xr:uid="{00000000-0005-0000-0000-000058000000}"/>
    <cellStyle name="Input cel new 5 4 3 2 3" xfId="15306" xr:uid="{00000000-0005-0000-0000-000058000000}"/>
    <cellStyle name="Input cel new 5 4 3 3" xfId="3992" xr:uid="{00000000-0005-0000-0000-000058000000}"/>
    <cellStyle name="Input cel new 5 4 3 3 2" xfId="9530" xr:uid="{00000000-0005-0000-0000-000058000000}"/>
    <cellStyle name="Input cel new 5 4 3 3 2 2" xfId="20083" xr:uid="{00000000-0005-0000-0000-000058000000}"/>
    <cellStyle name="Input cel new 5 4 3 3 3" xfId="14150" xr:uid="{00000000-0005-0000-0000-000058000000}"/>
    <cellStyle name="Input cel new 5 4 3 4" xfId="6972" xr:uid="{00000000-0005-0000-0000-000058000000}"/>
    <cellStyle name="Input cel new 5 4 3 4 2" xfId="17517" xr:uid="{00000000-0005-0000-0000-000058000000}"/>
    <cellStyle name="Input cel new 5 4 3 5" xfId="5414" xr:uid="{00000000-0005-0000-0000-000058000000}"/>
    <cellStyle name="Input cel new 5 4 3 5 2" xfId="10486" xr:uid="{00000000-0005-0000-0000-000058000000}"/>
    <cellStyle name="Input cel new 5 4 3 6" xfId="11795" xr:uid="{00000000-0005-0000-0000-000058000000}"/>
    <cellStyle name="Input cel new 5 4 4" xfId="888" xr:uid="{00000000-0005-0000-0000-000058000000}"/>
    <cellStyle name="Input cel new 5 4 4 2" xfId="3598" xr:uid="{00000000-0005-0000-0000-000058000000}"/>
    <cellStyle name="Input cel new 5 4 4 2 2" xfId="9159" xr:uid="{00000000-0005-0000-0000-000058000000}"/>
    <cellStyle name="Input cel new 5 4 4 2 2 2" xfId="19706" xr:uid="{00000000-0005-0000-0000-000058000000}"/>
    <cellStyle name="Input cel new 5 4 4 2 3" xfId="14357" xr:uid="{00000000-0005-0000-0000-000058000000}"/>
    <cellStyle name="Input cel new 5 4 4 3" xfId="6548" xr:uid="{00000000-0005-0000-0000-000058000000}"/>
    <cellStyle name="Input cel new 5 4 4 3 2" xfId="17093" xr:uid="{00000000-0005-0000-0000-000058000000}"/>
    <cellStyle name="Input cel new 5 4 4 4" xfId="5043" xr:uid="{00000000-0005-0000-0000-000058000000}"/>
    <cellStyle name="Input cel new 5 4 4 4 2" xfId="13752" xr:uid="{00000000-0005-0000-0000-000058000000}"/>
    <cellStyle name="Input cel new 5 4 4 5" xfId="15337" xr:uid="{00000000-0005-0000-0000-000058000000}"/>
    <cellStyle name="Input cel new 5 4 5" xfId="2132" xr:uid="{00000000-0005-0000-0000-000058000000}"/>
    <cellStyle name="Input cel new 5 4 5 2" xfId="7702" xr:uid="{00000000-0005-0000-0000-000058000000}"/>
    <cellStyle name="Input cel new 5 4 5 2 2" xfId="18247" xr:uid="{00000000-0005-0000-0000-000058000000}"/>
    <cellStyle name="Input cel new 5 4 5 3" xfId="10792" xr:uid="{00000000-0005-0000-0000-000058000000}"/>
    <cellStyle name="Input cel new 5 4 6" xfId="592" xr:uid="{00000000-0005-0000-0000-000058000000}"/>
    <cellStyle name="Input cel new 5 4 6 2" xfId="6289" xr:uid="{00000000-0005-0000-0000-000058000000}"/>
    <cellStyle name="Input cel new 5 4 6 2 2" xfId="16834" xr:uid="{00000000-0005-0000-0000-000058000000}"/>
    <cellStyle name="Input cel new 5 4 6 3" xfId="15893" xr:uid="{00000000-0005-0000-0000-000058000000}"/>
    <cellStyle name="Input cel new 5 4 7" xfId="4856" xr:uid="{00000000-0005-0000-0000-000058000000}"/>
    <cellStyle name="Input cel new 5 4 7 2" xfId="15353" xr:uid="{00000000-0005-0000-0000-000058000000}"/>
    <cellStyle name="Input cel new 5 4 8" xfId="14859" xr:uid="{00000000-0005-0000-0000-000058000000}"/>
    <cellStyle name="Input cel new 5 4 8 2" xfId="14462" xr:uid="{00000000-0005-0000-0000-000058000000}"/>
    <cellStyle name="Input cel new 5 4 9" xfId="14734" xr:uid="{00000000-0005-0000-0000-000058000000}"/>
    <cellStyle name="Input cel new 5 5" xfId="742" xr:uid="{00000000-0005-0000-0000-000058000000}"/>
    <cellStyle name="Input cel new 5 5 10" xfId="15543" xr:uid="{00000000-0005-0000-0000-000058000000}"/>
    <cellStyle name="Input cel new 5 5 2" xfId="1650" xr:uid="{00000000-0005-0000-0000-000058000000}"/>
    <cellStyle name="Input cel new 5 5 2 2" xfId="1968" xr:uid="{00000000-0005-0000-0000-000058000000}"/>
    <cellStyle name="Input cel new 5 5 2 2 2" xfId="3207" xr:uid="{00000000-0005-0000-0000-000058000000}"/>
    <cellStyle name="Input cel new 5 5 2 2 2 2" xfId="8777" xr:uid="{00000000-0005-0000-0000-000058000000}"/>
    <cellStyle name="Input cel new 5 5 2 2 2 2 2" xfId="19322" xr:uid="{00000000-0005-0000-0000-000058000000}"/>
    <cellStyle name="Input cel new 5 5 2 2 2 3" xfId="13931" xr:uid="{00000000-0005-0000-0000-000058000000}"/>
    <cellStyle name="Input cel new 5 5 2 2 3" xfId="4619" xr:uid="{00000000-0005-0000-0000-000058000000}"/>
    <cellStyle name="Input cel new 5 5 2 2 3 2" xfId="10116" xr:uid="{00000000-0005-0000-0000-000058000000}"/>
    <cellStyle name="Input cel new 5 5 2 2 3 2 2" xfId="20671" xr:uid="{00000000-0005-0000-0000-000058000000}"/>
    <cellStyle name="Input cel new 5 5 2 2 3 3" xfId="15737" xr:uid="{00000000-0005-0000-0000-000058000000}"/>
    <cellStyle name="Input cel new 5 5 2 2 4" xfId="7543" xr:uid="{00000000-0005-0000-0000-000058000000}"/>
    <cellStyle name="Input cel new 5 5 2 2 4 2" xfId="18088" xr:uid="{00000000-0005-0000-0000-000058000000}"/>
    <cellStyle name="Input cel new 5 5 2 2 5" xfId="6000" xr:uid="{00000000-0005-0000-0000-000058000000}"/>
    <cellStyle name="Input cel new 5 5 2 2 5 2" xfId="16522" xr:uid="{00000000-0005-0000-0000-000058000000}"/>
    <cellStyle name="Input cel new 5 5 2 2 6" xfId="14338" xr:uid="{00000000-0005-0000-0000-000058000000}"/>
    <cellStyle name="Input cel new 5 5 2 3" xfId="2890" xr:uid="{00000000-0005-0000-0000-000058000000}"/>
    <cellStyle name="Input cel new 5 5 2 3 2" xfId="8460" xr:uid="{00000000-0005-0000-0000-000058000000}"/>
    <cellStyle name="Input cel new 5 5 2 3 2 2" xfId="19005" xr:uid="{00000000-0005-0000-0000-000058000000}"/>
    <cellStyle name="Input cel new 5 5 2 3 3" xfId="12051" xr:uid="{00000000-0005-0000-0000-000058000000}"/>
    <cellStyle name="Input cel new 5 5 2 4" xfId="4303" xr:uid="{00000000-0005-0000-0000-000058000000}"/>
    <cellStyle name="Input cel new 5 5 2 4 2" xfId="9819" xr:uid="{00000000-0005-0000-0000-000058000000}"/>
    <cellStyle name="Input cel new 5 5 2 4 2 2" xfId="20375" xr:uid="{00000000-0005-0000-0000-000058000000}"/>
    <cellStyle name="Input cel new 5 5 2 4 3" xfId="13920" xr:uid="{00000000-0005-0000-0000-000058000000}"/>
    <cellStyle name="Input cel new 5 5 2 5" xfId="7258" xr:uid="{00000000-0005-0000-0000-000058000000}"/>
    <cellStyle name="Input cel new 5 5 2 5 2" xfId="17803" xr:uid="{00000000-0005-0000-0000-000058000000}"/>
    <cellStyle name="Input cel new 5 5 2 6" xfId="5703" xr:uid="{00000000-0005-0000-0000-000058000000}"/>
    <cellStyle name="Input cel new 5 5 2 6 2" xfId="16226" xr:uid="{00000000-0005-0000-0000-000058000000}"/>
    <cellStyle name="Input cel new 5 5 2 7" xfId="11503" xr:uid="{00000000-0005-0000-0000-000058000000}"/>
    <cellStyle name="Input cel new 5 5 3" xfId="1778" xr:uid="{00000000-0005-0000-0000-000058000000}"/>
    <cellStyle name="Input cel new 5 5 3 2" xfId="3017" xr:uid="{00000000-0005-0000-0000-000058000000}"/>
    <cellStyle name="Input cel new 5 5 3 2 2" xfId="8587" xr:uid="{00000000-0005-0000-0000-000058000000}"/>
    <cellStyle name="Input cel new 5 5 3 2 2 2" xfId="19132" xr:uid="{00000000-0005-0000-0000-000058000000}"/>
    <cellStyle name="Input cel new 5 5 3 2 3" xfId="12365" xr:uid="{00000000-0005-0000-0000-000058000000}"/>
    <cellStyle name="Input cel new 5 5 3 3" xfId="4429" xr:uid="{00000000-0005-0000-0000-000058000000}"/>
    <cellStyle name="Input cel new 5 5 3 3 2" xfId="9939" xr:uid="{00000000-0005-0000-0000-000058000000}"/>
    <cellStyle name="Input cel new 5 5 3 3 2 2" xfId="20495" xr:uid="{00000000-0005-0000-0000-000058000000}"/>
    <cellStyle name="Input cel new 5 5 3 3 3" xfId="14591" xr:uid="{00000000-0005-0000-0000-000058000000}"/>
    <cellStyle name="Input cel new 5 5 3 4" xfId="7380" xr:uid="{00000000-0005-0000-0000-000058000000}"/>
    <cellStyle name="Input cel new 5 5 3 4 2" xfId="17925" xr:uid="{00000000-0005-0000-0000-000058000000}"/>
    <cellStyle name="Input cel new 5 5 3 5" xfId="5823" xr:uid="{00000000-0005-0000-0000-000058000000}"/>
    <cellStyle name="Input cel new 5 5 3 5 2" xfId="16346" xr:uid="{00000000-0005-0000-0000-000058000000}"/>
    <cellStyle name="Input cel new 5 5 3 6" xfId="13900" xr:uid="{00000000-0005-0000-0000-000058000000}"/>
    <cellStyle name="Input cel new 5 5 4" xfId="1288" xr:uid="{00000000-0005-0000-0000-000058000000}"/>
    <cellStyle name="Input cel new 5 5 4 2" xfId="2529" xr:uid="{00000000-0005-0000-0000-000058000000}"/>
    <cellStyle name="Input cel new 5 5 4 2 2" xfId="8099" xr:uid="{00000000-0005-0000-0000-000058000000}"/>
    <cellStyle name="Input cel new 5 5 4 2 2 2" xfId="18644" xr:uid="{00000000-0005-0000-0000-000058000000}"/>
    <cellStyle name="Input cel new 5 5 4 2 3" xfId="12713" xr:uid="{00000000-0005-0000-0000-000058000000}"/>
    <cellStyle name="Input cel new 5 5 4 3" xfId="3950" xr:uid="{00000000-0005-0000-0000-000058000000}"/>
    <cellStyle name="Input cel new 5 5 4 3 2" xfId="9491" xr:uid="{00000000-0005-0000-0000-000058000000}"/>
    <cellStyle name="Input cel new 5 5 4 3 2 2" xfId="20044" xr:uid="{00000000-0005-0000-0000-000058000000}"/>
    <cellStyle name="Input cel new 5 5 4 3 3" xfId="13606" xr:uid="{00000000-0005-0000-0000-000058000000}"/>
    <cellStyle name="Input cel new 5 5 4 4" xfId="6931" xr:uid="{00000000-0005-0000-0000-000058000000}"/>
    <cellStyle name="Input cel new 5 5 4 4 2" xfId="17476" xr:uid="{00000000-0005-0000-0000-000058000000}"/>
    <cellStyle name="Input cel new 5 5 4 5" xfId="5375" xr:uid="{00000000-0005-0000-0000-000058000000}"/>
    <cellStyle name="Input cel new 5 5 4 5 2" xfId="12932" xr:uid="{00000000-0005-0000-0000-000058000000}"/>
    <cellStyle name="Input cel new 5 5 4 6" xfId="15064" xr:uid="{00000000-0005-0000-0000-000058000000}"/>
    <cellStyle name="Input cel new 5 5 5" xfId="1042" xr:uid="{00000000-0005-0000-0000-000058000000}"/>
    <cellStyle name="Input cel new 5 5 5 2" xfId="3710" xr:uid="{00000000-0005-0000-0000-000058000000}"/>
    <cellStyle name="Input cel new 5 5 5 2 2" xfId="9267" xr:uid="{00000000-0005-0000-0000-000058000000}"/>
    <cellStyle name="Input cel new 5 5 5 2 2 2" xfId="19816" xr:uid="{00000000-0005-0000-0000-000058000000}"/>
    <cellStyle name="Input cel new 5 5 5 2 3" xfId="15227" xr:uid="{00000000-0005-0000-0000-000058000000}"/>
    <cellStyle name="Input cel new 5 5 5 3" xfId="6700" xr:uid="{00000000-0005-0000-0000-000058000000}"/>
    <cellStyle name="Input cel new 5 5 5 3 2" xfId="17245" xr:uid="{00000000-0005-0000-0000-000058000000}"/>
    <cellStyle name="Input cel new 5 5 5 4" xfId="5151" xr:uid="{00000000-0005-0000-0000-000058000000}"/>
    <cellStyle name="Input cel new 5 5 5 4 2" xfId="14741" xr:uid="{00000000-0005-0000-0000-000058000000}"/>
    <cellStyle name="Input cel new 5 5 5 5" xfId="11391" xr:uid="{00000000-0005-0000-0000-000058000000}"/>
    <cellStyle name="Input cel new 5 5 6" xfId="2285" xr:uid="{00000000-0005-0000-0000-000058000000}"/>
    <cellStyle name="Input cel new 5 5 6 2" xfId="7855" xr:uid="{00000000-0005-0000-0000-000058000000}"/>
    <cellStyle name="Input cel new 5 5 6 2 2" xfId="18400" xr:uid="{00000000-0005-0000-0000-000058000000}"/>
    <cellStyle name="Input cel new 5 5 6 3" xfId="11841" xr:uid="{00000000-0005-0000-0000-000058000000}"/>
    <cellStyle name="Input cel new 5 5 7" xfId="3482" xr:uid="{00000000-0005-0000-0000-000058000000}"/>
    <cellStyle name="Input cel new 5 5 7 2" xfId="9046" xr:uid="{00000000-0005-0000-0000-000058000000}"/>
    <cellStyle name="Input cel new 5 5 7 2 2" xfId="19592" xr:uid="{00000000-0005-0000-0000-000058000000}"/>
    <cellStyle name="Input cel new 5 5 7 3" xfId="14770" xr:uid="{00000000-0005-0000-0000-000058000000}"/>
    <cellStyle name="Input cel new 5 5 8" xfId="4929" xr:uid="{00000000-0005-0000-0000-000058000000}"/>
    <cellStyle name="Input cel new 5 5 8 2" xfId="14592" xr:uid="{00000000-0005-0000-0000-000058000000}"/>
    <cellStyle name="Input cel new 5 5 9" xfId="14885" xr:uid="{00000000-0005-0000-0000-000058000000}"/>
    <cellStyle name="Input cel new 5 5 9 2" xfId="10846" xr:uid="{00000000-0005-0000-0000-000058000000}"/>
    <cellStyle name="Input cel new 5 6" xfId="805" xr:uid="{00000000-0005-0000-0000-000058000000}"/>
    <cellStyle name="Input cel new 5 6 2" xfId="2031" xr:uid="{00000000-0005-0000-0000-000058000000}"/>
    <cellStyle name="Input cel new 5 6 2 2" xfId="3270" xr:uid="{00000000-0005-0000-0000-000058000000}"/>
    <cellStyle name="Input cel new 5 6 2 2 2" xfId="8840" xr:uid="{00000000-0005-0000-0000-000058000000}"/>
    <cellStyle name="Input cel new 5 6 2 2 2 2" xfId="19385" xr:uid="{00000000-0005-0000-0000-000058000000}"/>
    <cellStyle name="Input cel new 5 6 2 2 3" xfId="11962" xr:uid="{00000000-0005-0000-0000-000058000000}"/>
    <cellStyle name="Input cel new 5 6 2 3" xfId="4682" xr:uid="{00000000-0005-0000-0000-000058000000}"/>
    <cellStyle name="Input cel new 5 6 2 3 2" xfId="10175" xr:uid="{00000000-0005-0000-0000-000058000000}"/>
    <cellStyle name="Input cel new 5 6 2 3 2 2" xfId="20730" xr:uid="{00000000-0005-0000-0000-000058000000}"/>
    <cellStyle name="Input cel new 5 6 2 3 3" xfId="13098" xr:uid="{00000000-0005-0000-0000-000058000000}"/>
    <cellStyle name="Input cel new 5 6 2 4" xfId="7602" xr:uid="{00000000-0005-0000-0000-000058000000}"/>
    <cellStyle name="Input cel new 5 6 2 4 2" xfId="18147" xr:uid="{00000000-0005-0000-0000-000058000000}"/>
    <cellStyle name="Input cel new 5 6 2 5" xfId="6059" xr:uid="{00000000-0005-0000-0000-000058000000}"/>
    <cellStyle name="Input cel new 5 6 2 5 2" xfId="16581" xr:uid="{00000000-0005-0000-0000-000058000000}"/>
    <cellStyle name="Input cel new 5 6 2 6" xfId="10890" xr:uid="{00000000-0005-0000-0000-000058000000}"/>
    <cellStyle name="Input cel new 5 6 3" xfId="1325" xr:uid="{00000000-0005-0000-0000-000058000000}"/>
    <cellStyle name="Input cel new 5 6 3 2" xfId="2566" xr:uid="{00000000-0005-0000-0000-000058000000}"/>
    <cellStyle name="Input cel new 5 6 3 2 2" xfId="8136" xr:uid="{00000000-0005-0000-0000-000058000000}"/>
    <cellStyle name="Input cel new 5 6 3 2 2 2" xfId="18681" xr:uid="{00000000-0005-0000-0000-000058000000}"/>
    <cellStyle name="Input cel new 5 6 3 2 3" xfId="14664" xr:uid="{00000000-0005-0000-0000-000058000000}"/>
    <cellStyle name="Input cel new 5 6 3 3" xfId="3986" xr:uid="{00000000-0005-0000-0000-000058000000}"/>
    <cellStyle name="Input cel new 5 6 3 3 2" xfId="9524" xr:uid="{00000000-0005-0000-0000-000058000000}"/>
    <cellStyle name="Input cel new 5 6 3 3 2 2" xfId="20077" xr:uid="{00000000-0005-0000-0000-000058000000}"/>
    <cellStyle name="Input cel new 5 6 3 3 3" xfId="10760" xr:uid="{00000000-0005-0000-0000-000058000000}"/>
    <cellStyle name="Input cel new 5 6 3 4" xfId="6966" xr:uid="{00000000-0005-0000-0000-000058000000}"/>
    <cellStyle name="Input cel new 5 6 3 4 2" xfId="17511" xr:uid="{00000000-0005-0000-0000-000058000000}"/>
    <cellStyle name="Input cel new 5 6 3 5" xfId="5408" xr:uid="{00000000-0005-0000-0000-000058000000}"/>
    <cellStyle name="Input cel new 5 6 3 5 2" xfId="10629" xr:uid="{00000000-0005-0000-0000-000058000000}"/>
    <cellStyle name="Input cel new 5 6 3 6" xfId="15343" xr:uid="{00000000-0005-0000-0000-000058000000}"/>
    <cellStyle name="Input cel new 5 6 4" xfId="1105" xr:uid="{00000000-0005-0000-0000-000058000000}"/>
    <cellStyle name="Input cel new 5 6 4 2" xfId="6762" xr:uid="{00000000-0005-0000-0000-000058000000}"/>
    <cellStyle name="Input cel new 5 6 4 2 2" xfId="17307" xr:uid="{00000000-0005-0000-0000-000058000000}"/>
    <cellStyle name="Input cel new 5 6 4 3" xfId="14144" xr:uid="{00000000-0005-0000-0000-000058000000}"/>
    <cellStyle name="Input cel new 5 6 5" xfId="2348" xr:uid="{00000000-0005-0000-0000-000058000000}"/>
    <cellStyle name="Input cel new 5 6 5 2" xfId="7918" xr:uid="{00000000-0005-0000-0000-000058000000}"/>
    <cellStyle name="Input cel new 5 6 5 2 2" xfId="18463" xr:uid="{00000000-0005-0000-0000-000058000000}"/>
    <cellStyle name="Input cel new 5 6 5 3" xfId="15806" xr:uid="{00000000-0005-0000-0000-000058000000}"/>
    <cellStyle name="Input cel new 5 6 6" xfId="3773" xr:uid="{00000000-0005-0000-0000-000058000000}"/>
    <cellStyle name="Input cel new 5 6 6 2" xfId="9326" xr:uid="{00000000-0005-0000-0000-000058000000}"/>
    <cellStyle name="Input cel new 5 6 6 2 2" xfId="19878" xr:uid="{00000000-0005-0000-0000-000058000000}"/>
    <cellStyle name="Input cel new 5 6 6 3" xfId="12445" xr:uid="{00000000-0005-0000-0000-000058000000}"/>
    <cellStyle name="Input cel new 5 6 7" xfId="6466" xr:uid="{00000000-0005-0000-0000-000058000000}"/>
    <cellStyle name="Input cel new 5 6 7 2" xfId="15174" xr:uid="{00000000-0005-0000-0000-000058000000}"/>
    <cellStyle name="Input cel new 5 6 7 2 2" xfId="17011" xr:uid="{00000000-0005-0000-0000-000058000000}"/>
    <cellStyle name="Input cel new 5 6 7 3" xfId="11148" xr:uid="{00000000-0005-0000-0000-000058000000}"/>
    <cellStyle name="Input cel new 5 6 8" xfId="5210" xr:uid="{00000000-0005-0000-0000-000058000000}"/>
    <cellStyle name="Input cel new 5 6 8 2" xfId="13843" xr:uid="{00000000-0005-0000-0000-000058000000}"/>
    <cellStyle name="Input cel new 5 6 9" xfId="13358" xr:uid="{00000000-0005-0000-0000-000058000000}"/>
    <cellStyle name="Input cel new 5 7" xfId="417" xr:uid="{00000000-0005-0000-0000-000058000000}"/>
    <cellStyle name="Input cel new 5 7 2" xfId="1212" xr:uid="{00000000-0005-0000-0000-000058000000}"/>
    <cellStyle name="Input cel new 5 7 2 2" xfId="2454" xr:uid="{00000000-0005-0000-0000-000058000000}"/>
    <cellStyle name="Input cel new 5 7 2 2 2" xfId="8024" xr:uid="{00000000-0005-0000-0000-000058000000}"/>
    <cellStyle name="Input cel new 5 7 2 2 2 2" xfId="18569" xr:uid="{00000000-0005-0000-0000-000058000000}"/>
    <cellStyle name="Input cel new 5 7 2 2 3" xfId="13600" xr:uid="{00000000-0005-0000-0000-000058000000}"/>
    <cellStyle name="Input cel new 5 7 2 3" xfId="3878" xr:uid="{00000000-0005-0000-0000-000058000000}"/>
    <cellStyle name="Input cel new 5 7 2 3 2" xfId="9428" xr:uid="{00000000-0005-0000-0000-000058000000}"/>
    <cellStyle name="Input cel new 5 7 2 3 2 2" xfId="19981" xr:uid="{00000000-0005-0000-0000-000058000000}"/>
    <cellStyle name="Input cel new 5 7 2 3 3" xfId="13957" xr:uid="{00000000-0005-0000-0000-000058000000}"/>
    <cellStyle name="Input cel new 5 7 2 4" xfId="6866" xr:uid="{00000000-0005-0000-0000-000058000000}"/>
    <cellStyle name="Input cel new 5 7 2 4 2" xfId="17411" xr:uid="{00000000-0005-0000-0000-000058000000}"/>
    <cellStyle name="Input cel new 5 7 2 5" xfId="5312" xr:uid="{00000000-0005-0000-0000-000058000000}"/>
    <cellStyle name="Input cel new 5 7 2 5 2" xfId="15524" xr:uid="{00000000-0005-0000-0000-000058000000}"/>
    <cellStyle name="Input cel new 5 7 2 6" xfId="10500" xr:uid="{00000000-0005-0000-0000-000058000000}"/>
    <cellStyle name="Input cel new 5 7 3" xfId="1222" xr:uid="{00000000-0005-0000-0000-000058000000}"/>
    <cellStyle name="Input cel new 5 7 3 2" xfId="6875" xr:uid="{00000000-0005-0000-0000-000058000000}"/>
    <cellStyle name="Input cel new 5 7 3 2 2" xfId="17420" xr:uid="{00000000-0005-0000-0000-000058000000}"/>
    <cellStyle name="Input cel new 5 7 3 3" xfId="10459" xr:uid="{00000000-0005-0000-0000-000058000000}"/>
    <cellStyle name="Input cel new 5 7 4" xfId="2464" xr:uid="{00000000-0005-0000-0000-000058000000}"/>
    <cellStyle name="Input cel new 5 7 4 2" xfId="8034" xr:uid="{00000000-0005-0000-0000-000058000000}"/>
    <cellStyle name="Input cel new 5 7 4 2 2" xfId="18579" xr:uid="{00000000-0005-0000-0000-000058000000}"/>
    <cellStyle name="Input cel new 5 7 4 3" xfId="12085" xr:uid="{00000000-0005-0000-0000-000058000000}"/>
    <cellStyle name="Input cel new 5 7 5" xfId="3888" xr:uid="{00000000-0005-0000-0000-000058000000}"/>
    <cellStyle name="Input cel new 5 7 5 2" xfId="9437" xr:uid="{00000000-0005-0000-0000-000058000000}"/>
    <cellStyle name="Input cel new 5 7 5 2 2" xfId="19990" xr:uid="{00000000-0005-0000-0000-000058000000}"/>
    <cellStyle name="Input cel new 5 7 5 3" xfId="13594" xr:uid="{00000000-0005-0000-0000-000058000000}"/>
    <cellStyle name="Input cel new 5 7 6" xfId="6164" xr:uid="{00000000-0005-0000-0000-000058000000}"/>
    <cellStyle name="Input cel new 5 7 6 2" xfId="16709" xr:uid="{00000000-0005-0000-0000-000058000000}"/>
    <cellStyle name="Input cel new 5 7 7" xfId="5321" xr:uid="{00000000-0005-0000-0000-000058000000}"/>
    <cellStyle name="Input cel new 5 7 7 2" xfId="14355" xr:uid="{00000000-0005-0000-0000-000058000000}"/>
    <cellStyle name="Input cel new 5 7 8" xfId="14015" xr:uid="{00000000-0005-0000-0000-000058000000}"/>
    <cellStyle name="Input cel new 5 8" xfId="512" xr:uid="{00000000-0005-0000-0000-000058000000}"/>
    <cellStyle name="Input cel new 5 8 2" xfId="3572" xr:uid="{00000000-0005-0000-0000-000058000000}"/>
    <cellStyle name="Input cel new 5 8 2 2" xfId="9133" xr:uid="{00000000-0005-0000-0000-000058000000}"/>
    <cellStyle name="Input cel new 5 8 2 2 2" xfId="19680" xr:uid="{00000000-0005-0000-0000-000058000000}"/>
    <cellStyle name="Input cel new 5 8 2 3" xfId="14562" xr:uid="{00000000-0005-0000-0000-000058000000}"/>
    <cellStyle name="Input cel new 5 8 3" xfId="6247" xr:uid="{00000000-0005-0000-0000-000058000000}"/>
    <cellStyle name="Input cel new 5 8 3 2" xfId="16794" xr:uid="{00000000-0005-0000-0000-000058000000}"/>
    <cellStyle name="Input cel new 5 8 4" xfId="5017" xr:uid="{00000000-0005-0000-0000-000058000000}"/>
    <cellStyle name="Input cel new 5 8 4 2" xfId="11480" xr:uid="{00000000-0005-0000-0000-000058000000}"/>
    <cellStyle name="Input cel new 5 8 5" xfId="11474" xr:uid="{00000000-0005-0000-0000-000058000000}"/>
    <cellStyle name="Input cel new 5 9" xfId="449" xr:uid="{00000000-0005-0000-0000-000058000000}"/>
    <cellStyle name="Input cel new 5 9 2" xfId="6192" xr:uid="{00000000-0005-0000-0000-000058000000}"/>
    <cellStyle name="Input cel new 5 9 2 2" xfId="16737" xr:uid="{00000000-0005-0000-0000-000058000000}"/>
    <cellStyle name="Input cel new 5 9 3" xfId="13825" xr:uid="{00000000-0005-0000-0000-000058000000}"/>
    <cellStyle name="Input cel new 6" xfId="210" xr:uid="{00000000-0005-0000-0000-00004D000000}"/>
    <cellStyle name="Input cel new 6 10" xfId="14837" xr:uid="{00000000-0005-0000-0000-00004D000000}"/>
    <cellStyle name="Input cel new 6 10 2" xfId="15389" xr:uid="{00000000-0005-0000-0000-00004D000000}"/>
    <cellStyle name="Input cel new 6 2" xfId="364" xr:uid="{00000000-0005-0000-0000-00004D000000}"/>
    <cellStyle name="Input cel new 6 2 10" xfId="568" xr:uid="{00000000-0005-0000-0000-00004D000000}"/>
    <cellStyle name="Input cel new 6 2 10 2" xfId="6268" xr:uid="{00000000-0005-0000-0000-00004D000000}"/>
    <cellStyle name="Input cel new 6 2 10 2 2" xfId="16813" xr:uid="{00000000-0005-0000-0000-00004D000000}"/>
    <cellStyle name="Input cel new 6 2 10 3" xfId="14958" xr:uid="{00000000-0005-0000-0000-00004D000000}"/>
    <cellStyle name="Input cel new 6 2 11" xfId="3451" xr:uid="{00000000-0005-0000-0000-00004D000000}"/>
    <cellStyle name="Input cel new 6 2 11 2" xfId="9015" xr:uid="{00000000-0005-0000-0000-00004D000000}"/>
    <cellStyle name="Input cel new 6 2 11 2 2" xfId="19561" xr:uid="{00000000-0005-0000-0000-00004D000000}"/>
    <cellStyle name="Input cel new 6 2 12" xfId="4894" xr:uid="{00000000-0005-0000-0000-00004D000000}"/>
    <cellStyle name="Input cel new 6 2 12 2" xfId="13073" xr:uid="{00000000-0005-0000-0000-00004D000000}"/>
    <cellStyle name="Input cel new 6 2 13" xfId="10346" xr:uid="{00000000-0005-0000-0000-00004D000000}"/>
    <cellStyle name="Input cel new 6 2 2" xfId="710" xr:uid="{00000000-0005-0000-0000-00004D000000}"/>
    <cellStyle name="Input cel new 6 2 2 10" xfId="14695" xr:uid="{00000000-0005-0000-0000-00004D000000}"/>
    <cellStyle name="Input cel new 6 2 2 2" xfId="1621" xr:uid="{00000000-0005-0000-0000-00004D000000}"/>
    <cellStyle name="Input cel new 6 2 2 2 2" xfId="1936" xr:uid="{00000000-0005-0000-0000-00004D000000}"/>
    <cellStyle name="Input cel new 6 2 2 2 2 2" xfId="3175" xr:uid="{00000000-0005-0000-0000-00004D000000}"/>
    <cellStyle name="Input cel new 6 2 2 2 2 2 2" xfId="8745" xr:uid="{00000000-0005-0000-0000-00004D000000}"/>
    <cellStyle name="Input cel new 6 2 2 2 2 2 2 2" xfId="19290" xr:uid="{00000000-0005-0000-0000-00004D000000}"/>
    <cellStyle name="Input cel new 6 2 2 2 2 2 3" xfId="11760" xr:uid="{00000000-0005-0000-0000-00004D000000}"/>
    <cellStyle name="Input cel new 6 2 2 2 2 3" xfId="4587" xr:uid="{00000000-0005-0000-0000-00004D000000}"/>
    <cellStyle name="Input cel new 6 2 2 2 2 3 2" xfId="10086" xr:uid="{00000000-0005-0000-0000-00004D000000}"/>
    <cellStyle name="Input cel new 6 2 2 2 2 3 2 2" xfId="20641" xr:uid="{00000000-0005-0000-0000-00004D000000}"/>
    <cellStyle name="Input cel new 6 2 2 2 2 3 3" xfId="13639" xr:uid="{00000000-0005-0000-0000-00004D000000}"/>
    <cellStyle name="Input cel new 6 2 2 2 2 4" xfId="7513" xr:uid="{00000000-0005-0000-0000-00004D000000}"/>
    <cellStyle name="Input cel new 6 2 2 2 2 4 2" xfId="18058" xr:uid="{00000000-0005-0000-0000-00004D000000}"/>
    <cellStyle name="Input cel new 6 2 2 2 2 5" xfId="5970" xr:uid="{00000000-0005-0000-0000-00004D000000}"/>
    <cellStyle name="Input cel new 6 2 2 2 2 5 2" xfId="16492" xr:uid="{00000000-0005-0000-0000-00004D000000}"/>
    <cellStyle name="Input cel new 6 2 2 2 2 6" xfId="16119" xr:uid="{00000000-0005-0000-0000-00004D000000}"/>
    <cellStyle name="Input cel new 6 2 2 2 3" xfId="2861" xr:uid="{00000000-0005-0000-0000-00004D000000}"/>
    <cellStyle name="Input cel new 6 2 2 2 3 2" xfId="8431" xr:uid="{00000000-0005-0000-0000-00004D000000}"/>
    <cellStyle name="Input cel new 6 2 2 2 3 2 2" xfId="18976" xr:uid="{00000000-0005-0000-0000-00004D000000}"/>
    <cellStyle name="Input cel new 6 2 2 2 3 3" xfId="15393" xr:uid="{00000000-0005-0000-0000-00004D000000}"/>
    <cellStyle name="Input cel new 6 2 2 2 4" xfId="4274" xr:uid="{00000000-0005-0000-0000-00004D000000}"/>
    <cellStyle name="Input cel new 6 2 2 2 4 2" xfId="9792" xr:uid="{00000000-0005-0000-0000-00004D000000}"/>
    <cellStyle name="Input cel new 6 2 2 2 4 2 2" xfId="20346" xr:uid="{00000000-0005-0000-0000-00004D000000}"/>
    <cellStyle name="Input cel new 6 2 2 2 4 3" xfId="12915" xr:uid="{00000000-0005-0000-0000-00004D000000}"/>
    <cellStyle name="Input cel new 6 2 2 2 5" xfId="7229" xr:uid="{00000000-0005-0000-0000-00004D000000}"/>
    <cellStyle name="Input cel new 6 2 2 2 5 2" xfId="17774" xr:uid="{00000000-0005-0000-0000-00004D000000}"/>
    <cellStyle name="Input cel new 6 2 2 2 6" xfId="5676" xr:uid="{00000000-0005-0000-0000-00004D000000}"/>
    <cellStyle name="Input cel new 6 2 2 2 6 2" xfId="10713" xr:uid="{00000000-0005-0000-0000-00004D000000}"/>
    <cellStyle name="Input cel new 6 2 2 2 7" xfId="15403" xr:uid="{00000000-0005-0000-0000-00004D000000}"/>
    <cellStyle name="Input cel new 6 2 2 3" xfId="1773" xr:uid="{00000000-0005-0000-0000-00004D000000}"/>
    <cellStyle name="Input cel new 6 2 2 3 2" xfId="3012" xr:uid="{00000000-0005-0000-0000-00004D000000}"/>
    <cellStyle name="Input cel new 6 2 2 3 2 2" xfId="8582" xr:uid="{00000000-0005-0000-0000-00004D000000}"/>
    <cellStyle name="Input cel new 6 2 2 3 2 2 2" xfId="19127" xr:uid="{00000000-0005-0000-0000-00004D000000}"/>
    <cellStyle name="Input cel new 6 2 2 3 2 3" xfId="13229" xr:uid="{00000000-0005-0000-0000-00004D000000}"/>
    <cellStyle name="Input cel new 6 2 2 3 3" xfId="4424" xr:uid="{00000000-0005-0000-0000-00004D000000}"/>
    <cellStyle name="Input cel new 6 2 2 3 3 2" xfId="9934" xr:uid="{00000000-0005-0000-0000-00004D000000}"/>
    <cellStyle name="Input cel new 6 2 2 3 3 2 2" xfId="20490" xr:uid="{00000000-0005-0000-0000-00004D000000}"/>
    <cellStyle name="Input cel new 6 2 2 3 3 3" xfId="13008" xr:uid="{00000000-0005-0000-0000-00004D000000}"/>
    <cellStyle name="Input cel new 6 2 2 3 4" xfId="7375" xr:uid="{00000000-0005-0000-0000-00004D000000}"/>
    <cellStyle name="Input cel new 6 2 2 3 4 2" xfId="17920" xr:uid="{00000000-0005-0000-0000-00004D000000}"/>
    <cellStyle name="Input cel new 6 2 2 3 5" xfId="5818" xr:uid="{00000000-0005-0000-0000-00004D000000}"/>
    <cellStyle name="Input cel new 6 2 2 3 5 2" xfId="16341" xr:uid="{00000000-0005-0000-0000-00004D000000}"/>
    <cellStyle name="Input cel new 6 2 2 3 6" xfId="16087" xr:uid="{00000000-0005-0000-0000-00004D000000}"/>
    <cellStyle name="Input cel new 6 2 2 4" xfId="1394" xr:uid="{00000000-0005-0000-0000-00004D000000}"/>
    <cellStyle name="Input cel new 6 2 2 4 2" xfId="2635" xr:uid="{00000000-0005-0000-0000-00004D000000}"/>
    <cellStyle name="Input cel new 6 2 2 4 2 2" xfId="8205" xr:uid="{00000000-0005-0000-0000-00004D000000}"/>
    <cellStyle name="Input cel new 6 2 2 4 2 2 2" xfId="18750" xr:uid="{00000000-0005-0000-0000-00004D000000}"/>
    <cellStyle name="Input cel new 6 2 2 4 2 3" xfId="12551" xr:uid="{00000000-0005-0000-0000-00004D000000}"/>
    <cellStyle name="Input cel new 6 2 2 4 3" xfId="4055" xr:uid="{00000000-0005-0000-0000-00004D000000}"/>
    <cellStyle name="Input cel new 6 2 2 4 3 2" xfId="9588" xr:uid="{00000000-0005-0000-0000-00004D000000}"/>
    <cellStyle name="Input cel new 6 2 2 4 3 2 2" xfId="20141" xr:uid="{00000000-0005-0000-0000-00004D000000}"/>
    <cellStyle name="Input cel new 6 2 2 4 3 3" xfId="15600" xr:uid="{00000000-0005-0000-0000-00004D000000}"/>
    <cellStyle name="Input cel new 6 2 2 4 4" xfId="7029" xr:uid="{00000000-0005-0000-0000-00004D000000}"/>
    <cellStyle name="Input cel new 6 2 2 4 4 2" xfId="17574" xr:uid="{00000000-0005-0000-0000-00004D000000}"/>
    <cellStyle name="Input cel new 6 2 2 4 5" xfId="5472" xr:uid="{00000000-0005-0000-0000-00004D000000}"/>
    <cellStyle name="Input cel new 6 2 2 4 5 2" xfId="12450" xr:uid="{00000000-0005-0000-0000-00004D000000}"/>
    <cellStyle name="Input cel new 6 2 2 4 6" xfId="12330" xr:uid="{00000000-0005-0000-0000-00004D000000}"/>
    <cellStyle name="Input cel new 6 2 2 5" xfId="1010" xr:uid="{00000000-0005-0000-0000-00004D000000}"/>
    <cellStyle name="Input cel new 6 2 2 5 2" xfId="3678" xr:uid="{00000000-0005-0000-0000-00004D000000}"/>
    <cellStyle name="Input cel new 6 2 2 5 2 2" xfId="9237" xr:uid="{00000000-0005-0000-0000-00004D000000}"/>
    <cellStyle name="Input cel new 6 2 2 5 2 2 2" xfId="19786" xr:uid="{00000000-0005-0000-0000-00004D000000}"/>
    <cellStyle name="Input cel new 6 2 2 5 2 3" xfId="13113" xr:uid="{00000000-0005-0000-0000-00004D000000}"/>
    <cellStyle name="Input cel new 6 2 2 5 3" xfId="6670" xr:uid="{00000000-0005-0000-0000-00004D000000}"/>
    <cellStyle name="Input cel new 6 2 2 5 3 2" xfId="17215" xr:uid="{00000000-0005-0000-0000-00004D000000}"/>
    <cellStyle name="Input cel new 6 2 2 5 4" xfId="5121" xr:uid="{00000000-0005-0000-0000-00004D000000}"/>
    <cellStyle name="Input cel new 6 2 2 5 4 2" xfId="14352" xr:uid="{00000000-0005-0000-0000-00004D000000}"/>
    <cellStyle name="Input cel new 6 2 2 5 5" xfId="13225" xr:uid="{00000000-0005-0000-0000-00004D000000}"/>
    <cellStyle name="Input cel new 6 2 2 6" xfId="2253" xr:uid="{00000000-0005-0000-0000-00004D000000}"/>
    <cellStyle name="Input cel new 6 2 2 6 2" xfId="7823" xr:uid="{00000000-0005-0000-0000-00004D000000}"/>
    <cellStyle name="Input cel new 6 2 2 6 2 2" xfId="18368" xr:uid="{00000000-0005-0000-0000-00004D000000}"/>
    <cellStyle name="Input cel new 6 2 2 6 3" xfId="11960" xr:uid="{00000000-0005-0000-0000-00004D000000}"/>
    <cellStyle name="Input cel new 6 2 2 7" xfId="3540" xr:uid="{00000000-0005-0000-0000-00004D000000}"/>
    <cellStyle name="Input cel new 6 2 2 7 2" xfId="9104" xr:uid="{00000000-0005-0000-0000-00004D000000}"/>
    <cellStyle name="Input cel new 6 2 2 7 2 2" xfId="19650" xr:uid="{00000000-0005-0000-0000-00004D000000}"/>
    <cellStyle name="Input cel new 6 2 2 7 3" xfId="15074" xr:uid="{00000000-0005-0000-0000-00004D000000}"/>
    <cellStyle name="Input cel new 6 2 2 8" xfId="4987" xr:uid="{00000000-0005-0000-0000-00004D000000}"/>
    <cellStyle name="Input cel new 6 2 2 8 2" xfId="12077" xr:uid="{00000000-0005-0000-0000-00004D000000}"/>
    <cellStyle name="Input cel new 6 2 2 9" xfId="14898" xr:uid="{00000000-0005-0000-0000-00004D000000}"/>
    <cellStyle name="Input cel new 6 2 2 9 2" xfId="12515" xr:uid="{00000000-0005-0000-0000-00004D000000}"/>
    <cellStyle name="Input cel new 6 2 3" xfId="774" xr:uid="{00000000-0005-0000-0000-00004D000000}"/>
    <cellStyle name="Input cel new 6 2 3 2" xfId="2000" xr:uid="{00000000-0005-0000-0000-00004D000000}"/>
    <cellStyle name="Input cel new 6 2 3 2 2" xfId="3239" xr:uid="{00000000-0005-0000-0000-00004D000000}"/>
    <cellStyle name="Input cel new 6 2 3 2 2 2" xfId="8809" xr:uid="{00000000-0005-0000-0000-00004D000000}"/>
    <cellStyle name="Input cel new 6 2 3 2 2 2 2" xfId="19354" xr:uid="{00000000-0005-0000-0000-00004D000000}"/>
    <cellStyle name="Input cel new 6 2 3 2 2 3" xfId="12938" xr:uid="{00000000-0005-0000-0000-00004D000000}"/>
    <cellStyle name="Input cel new 6 2 3 2 3" xfId="4651" xr:uid="{00000000-0005-0000-0000-00004D000000}"/>
    <cellStyle name="Input cel new 6 2 3 2 3 2" xfId="10146" xr:uid="{00000000-0005-0000-0000-00004D000000}"/>
    <cellStyle name="Input cel new 6 2 3 2 3 2 2" xfId="20701" xr:uid="{00000000-0005-0000-0000-00004D000000}"/>
    <cellStyle name="Input cel new 6 2 3 2 3 3" xfId="15325" xr:uid="{00000000-0005-0000-0000-00004D000000}"/>
    <cellStyle name="Input cel new 6 2 3 2 4" xfId="7573" xr:uid="{00000000-0005-0000-0000-00004D000000}"/>
    <cellStyle name="Input cel new 6 2 3 2 4 2" xfId="18118" xr:uid="{00000000-0005-0000-0000-00004D000000}"/>
    <cellStyle name="Input cel new 6 2 3 2 5" xfId="6030" xr:uid="{00000000-0005-0000-0000-00004D000000}"/>
    <cellStyle name="Input cel new 6 2 3 2 5 2" xfId="16552" xr:uid="{00000000-0005-0000-0000-00004D000000}"/>
    <cellStyle name="Input cel new 6 2 3 2 6" xfId="12355" xr:uid="{00000000-0005-0000-0000-00004D000000}"/>
    <cellStyle name="Input cel new 6 2 3 3" xfId="1682" xr:uid="{00000000-0005-0000-0000-00004D000000}"/>
    <cellStyle name="Input cel new 6 2 3 3 2" xfId="2922" xr:uid="{00000000-0005-0000-0000-00004D000000}"/>
    <cellStyle name="Input cel new 6 2 3 3 2 2" xfId="8492" xr:uid="{00000000-0005-0000-0000-00004D000000}"/>
    <cellStyle name="Input cel new 6 2 3 3 2 2 2" xfId="19037" xr:uid="{00000000-0005-0000-0000-00004D000000}"/>
    <cellStyle name="Input cel new 6 2 3 3 2 3" xfId="15821" xr:uid="{00000000-0005-0000-0000-00004D000000}"/>
    <cellStyle name="Input cel new 6 2 3 3 3" xfId="4335" xr:uid="{00000000-0005-0000-0000-00004D000000}"/>
    <cellStyle name="Input cel new 6 2 3 3 3 2" xfId="9849" xr:uid="{00000000-0005-0000-0000-00004D000000}"/>
    <cellStyle name="Input cel new 6 2 3 3 3 2 2" xfId="20405" xr:uid="{00000000-0005-0000-0000-00004D000000}"/>
    <cellStyle name="Input cel new 6 2 3 3 3 3" xfId="12927" xr:uid="{00000000-0005-0000-0000-00004D000000}"/>
    <cellStyle name="Input cel new 6 2 3 3 4" xfId="7289" xr:uid="{00000000-0005-0000-0000-00004D000000}"/>
    <cellStyle name="Input cel new 6 2 3 3 4 2" xfId="17834" xr:uid="{00000000-0005-0000-0000-00004D000000}"/>
    <cellStyle name="Input cel new 6 2 3 3 5" xfId="5733" xr:uid="{00000000-0005-0000-0000-00004D000000}"/>
    <cellStyle name="Input cel new 6 2 3 3 5 2" xfId="16256" xr:uid="{00000000-0005-0000-0000-00004D000000}"/>
    <cellStyle name="Input cel new 6 2 3 3 6" xfId="16167" xr:uid="{00000000-0005-0000-0000-00004D000000}"/>
    <cellStyle name="Input cel new 6 2 3 4" xfId="1074" xr:uid="{00000000-0005-0000-0000-00004D000000}"/>
    <cellStyle name="Input cel new 6 2 3 4 2" xfId="6731" xr:uid="{00000000-0005-0000-0000-00004D000000}"/>
    <cellStyle name="Input cel new 6 2 3 4 2 2" xfId="17276" xr:uid="{00000000-0005-0000-0000-00004D000000}"/>
    <cellStyle name="Input cel new 6 2 3 4 3" xfId="13921" xr:uid="{00000000-0005-0000-0000-00004D000000}"/>
    <cellStyle name="Input cel new 6 2 3 5" xfId="2317" xr:uid="{00000000-0005-0000-0000-00004D000000}"/>
    <cellStyle name="Input cel new 6 2 3 5 2" xfId="7887" xr:uid="{00000000-0005-0000-0000-00004D000000}"/>
    <cellStyle name="Input cel new 6 2 3 5 2 2" xfId="18432" xr:uid="{00000000-0005-0000-0000-00004D000000}"/>
    <cellStyle name="Input cel new 6 2 3 5 3" xfId="15784" xr:uid="{00000000-0005-0000-0000-00004D000000}"/>
    <cellStyle name="Input cel new 6 2 3 6" xfId="3742" xr:uid="{00000000-0005-0000-0000-00004D000000}"/>
    <cellStyle name="Input cel new 6 2 3 6 2" xfId="9297" xr:uid="{00000000-0005-0000-0000-00004D000000}"/>
    <cellStyle name="Input cel new 6 2 3 6 2 2" xfId="19847" xr:uid="{00000000-0005-0000-0000-00004D000000}"/>
    <cellStyle name="Input cel new 6 2 3 6 3" xfId="15293" xr:uid="{00000000-0005-0000-0000-00004D000000}"/>
    <cellStyle name="Input cel new 6 2 3 7" xfId="6437" xr:uid="{00000000-0005-0000-0000-00004D000000}"/>
    <cellStyle name="Input cel new 6 2 3 7 2" xfId="15145" xr:uid="{00000000-0005-0000-0000-00004D000000}"/>
    <cellStyle name="Input cel new 6 2 3 7 2 2" xfId="16982" xr:uid="{00000000-0005-0000-0000-00004D000000}"/>
    <cellStyle name="Input cel new 6 2 3 7 3" xfId="15912" xr:uid="{00000000-0005-0000-0000-00004D000000}"/>
    <cellStyle name="Input cel new 6 2 3 8" xfId="5181" xr:uid="{00000000-0005-0000-0000-00004D000000}"/>
    <cellStyle name="Input cel new 6 2 3 8 2" xfId="15695" xr:uid="{00000000-0005-0000-0000-00004D000000}"/>
    <cellStyle name="Input cel new 6 2 3 9" xfId="13411" xr:uid="{00000000-0005-0000-0000-00004D000000}"/>
    <cellStyle name="Input cel new 6 2 4" xfId="836" xr:uid="{00000000-0005-0000-0000-00004D000000}"/>
    <cellStyle name="Input cel new 6 2 4 2" xfId="2062" xr:uid="{00000000-0005-0000-0000-00004D000000}"/>
    <cellStyle name="Input cel new 6 2 4 2 2" xfId="3301" xr:uid="{00000000-0005-0000-0000-00004D000000}"/>
    <cellStyle name="Input cel new 6 2 4 2 2 2" xfId="8871" xr:uid="{00000000-0005-0000-0000-00004D000000}"/>
    <cellStyle name="Input cel new 6 2 4 2 2 2 2" xfId="19416" xr:uid="{00000000-0005-0000-0000-00004D000000}"/>
    <cellStyle name="Input cel new 6 2 4 2 2 3" xfId="11320" xr:uid="{00000000-0005-0000-0000-00004D000000}"/>
    <cellStyle name="Input cel new 6 2 4 2 3" xfId="4713" xr:uid="{00000000-0005-0000-0000-00004D000000}"/>
    <cellStyle name="Input cel new 6 2 4 2 3 2" xfId="10205" xr:uid="{00000000-0005-0000-0000-00004D000000}"/>
    <cellStyle name="Input cel new 6 2 4 2 3 2 2" xfId="20760" xr:uid="{00000000-0005-0000-0000-00004D000000}"/>
    <cellStyle name="Input cel new 6 2 4 2 3 3" xfId="12588" xr:uid="{00000000-0005-0000-0000-00004D000000}"/>
    <cellStyle name="Input cel new 6 2 4 2 4" xfId="7632" xr:uid="{00000000-0005-0000-0000-00004D000000}"/>
    <cellStyle name="Input cel new 6 2 4 2 4 2" xfId="18177" xr:uid="{00000000-0005-0000-0000-00004D000000}"/>
    <cellStyle name="Input cel new 6 2 4 2 5" xfId="6089" xr:uid="{00000000-0005-0000-0000-00004D000000}"/>
    <cellStyle name="Input cel new 6 2 4 2 5 2" xfId="16611" xr:uid="{00000000-0005-0000-0000-00004D000000}"/>
    <cellStyle name="Input cel new 6 2 4 2 6" xfId="11699" xr:uid="{00000000-0005-0000-0000-00004D000000}"/>
    <cellStyle name="Input cel new 6 2 4 3" xfId="1740" xr:uid="{00000000-0005-0000-0000-00004D000000}"/>
    <cellStyle name="Input cel new 6 2 4 3 2" xfId="2979" xr:uid="{00000000-0005-0000-0000-00004D000000}"/>
    <cellStyle name="Input cel new 6 2 4 3 2 2" xfId="8549" xr:uid="{00000000-0005-0000-0000-00004D000000}"/>
    <cellStyle name="Input cel new 6 2 4 3 2 2 2" xfId="19094" xr:uid="{00000000-0005-0000-0000-00004D000000}"/>
    <cellStyle name="Input cel new 6 2 4 3 2 3" xfId="11647" xr:uid="{00000000-0005-0000-0000-00004D000000}"/>
    <cellStyle name="Input cel new 6 2 4 3 3" xfId="4391" xr:uid="{00000000-0005-0000-0000-00004D000000}"/>
    <cellStyle name="Input cel new 6 2 4 3 3 2" xfId="9902" xr:uid="{00000000-0005-0000-0000-00004D000000}"/>
    <cellStyle name="Input cel new 6 2 4 3 3 2 2" xfId="20458" xr:uid="{00000000-0005-0000-0000-00004D000000}"/>
    <cellStyle name="Input cel new 6 2 4 3 3 3" xfId="10257" xr:uid="{00000000-0005-0000-0000-00004D000000}"/>
    <cellStyle name="Input cel new 6 2 4 3 4" xfId="7343" xr:uid="{00000000-0005-0000-0000-00004D000000}"/>
    <cellStyle name="Input cel new 6 2 4 3 4 2" xfId="17888" xr:uid="{00000000-0005-0000-0000-00004D000000}"/>
    <cellStyle name="Input cel new 6 2 4 3 5" xfId="5786" xr:uid="{00000000-0005-0000-0000-00004D000000}"/>
    <cellStyle name="Input cel new 6 2 4 3 5 2" xfId="16309" xr:uid="{00000000-0005-0000-0000-00004D000000}"/>
    <cellStyle name="Input cel new 6 2 4 3 6" xfId="14512" xr:uid="{00000000-0005-0000-0000-00004D000000}"/>
    <cellStyle name="Input cel new 6 2 4 4" xfId="1136" xr:uid="{00000000-0005-0000-0000-00004D000000}"/>
    <cellStyle name="Input cel new 6 2 4 4 2" xfId="6793" xr:uid="{00000000-0005-0000-0000-00004D000000}"/>
    <cellStyle name="Input cel new 6 2 4 4 2 2" xfId="17338" xr:uid="{00000000-0005-0000-0000-00004D000000}"/>
    <cellStyle name="Input cel new 6 2 4 4 3" xfId="13408" xr:uid="{00000000-0005-0000-0000-00004D000000}"/>
    <cellStyle name="Input cel new 6 2 4 5" xfId="2379" xr:uid="{00000000-0005-0000-0000-00004D000000}"/>
    <cellStyle name="Input cel new 6 2 4 5 2" xfId="7949" xr:uid="{00000000-0005-0000-0000-00004D000000}"/>
    <cellStyle name="Input cel new 6 2 4 5 2 2" xfId="18494" xr:uid="{00000000-0005-0000-0000-00004D000000}"/>
    <cellStyle name="Input cel new 6 2 4 5 3" xfId="11244" xr:uid="{00000000-0005-0000-0000-00004D000000}"/>
    <cellStyle name="Input cel new 6 2 4 6" xfId="3804" xr:uid="{00000000-0005-0000-0000-00004D000000}"/>
    <cellStyle name="Input cel new 6 2 4 6 2" xfId="9356" xr:uid="{00000000-0005-0000-0000-00004D000000}"/>
    <cellStyle name="Input cel new 6 2 4 6 2 2" xfId="19909" xr:uid="{00000000-0005-0000-0000-00004D000000}"/>
    <cellStyle name="Input cel new 6 2 4 6 3" xfId="15308" xr:uid="{00000000-0005-0000-0000-00004D000000}"/>
    <cellStyle name="Input cel new 6 2 4 7" xfId="6496" xr:uid="{00000000-0005-0000-0000-00004D000000}"/>
    <cellStyle name="Input cel new 6 2 4 7 2" xfId="15204" xr:uid="{00000000-0005-0000-0000-00004D000000}"/>
    <cellStyle name="Input cel new 6 2 4 7 2 2" xfId="17041" xr:uid="{00000000-0005-0000-0000-00004D000000}"/>
    <cellStyle name="Input cel new 6 2 4 7 3" xfId="14231" xr:uid="{00000000-0005-0000-0000-00004D000000}"/>
    <cellStyle name="Input cel new 6 2 4 8" xfId="5240" xr:uid="{00000000-0005-0000-0000-00004D000000}"/>
    <cellStyle name="Input cel new 6 2 4 8 2" xfId="13364" xr:uid="{00000000-0005-0000-0000-00004D000000}"/>
    <cellStyle name="Input cel new 6 2 4 9" xfId="12452" xr:uid="{00000000-0005-0000-0000-00004D000000}"/>
    <cellStyle name="Input cel new 6 2 5" xfId="661" xr:uid="{00000000-0005-0000-0000-00004D000000}"/>
    <cellStyle name="Input cel new 6 2 5 2" xfId="1899" xr:uid="{00000000-0005-0000-0000-00004D000000}"/>
    <cellStyle name="Input cel new 6 2 5 2 2" xfId="3138" xr:uid="{00000000-0005-0000-0000-00004D000000}"/>
    <cellStyle name="Input cel new 6 2 5 2 2 2" xfId="8708" xr:uid="{00000000-0005-0000-0000-00004D000000}"/>
    <cellStyle name="Input cel new 6 2 5 2 2 2 2" xfId="19253" xr:uid="{00000000-0005-0000-0000-00004D000000}"/>
    <cellStyle name="Input cel new 6 2 5 2 2 3" xfId="11230" xr:uid="{00000000-0005-0000-0000-00004D000000}"/>
    <cellStyle name="Input cel new 6 2 5 2 3" xfId="4550" xr:uid="{00000000-0005-0000-0000-00004D000000}"/>
    <cellStyle name="Input cel new 6 2 5 2 3 2" xfId="10050" xr:uid="{00000000-0005-0000-0000-00004D000000}"/>
    <cellStyle name="Input cel new 6 2 5 2 3 2 2" xfId="20605" xr:uid="{00000000-0005-0000-0000-00004D000000}"/>
    <cellStyle name="Input cel new 6 2 5 2 3 3" xfId="12627" xr:uid="{00000000-0005-0000-0000-00004D000000}"/>
    <cellStyle name="Input cel new 6 2 5 2 4" xfId="7477" xr:uid="{00000000-0005-0000-0000-00004D000000}"/>
    <cellStyle name="Input cel new 6 2 5 2 4 2" xfId="18022" xr:uid="{00000000-0005-0000-0000-00004D000000}"/>
    <cellStyle name="Input cel new 6 2 5 2 5" xfId="5934" xr:uid="{00000000-0005-0000-0000-00004D000000}"/>
    <cellStyle name="Input cel new 6 2 5 2 5 2" xfId="16456" xr:uid="{00000000-0005-0000-0000-00004D000000}"/>
    <cellStyle name="Input cel new 6 2 5 2 6" xfId="11719" xr:uid="{00000000-0005-0000-0000-00004D000000}"/>
    <cellStyle name="Input cel new 6 2 5 3" xfId="1583" xr:uid="{00000000-0005-0000-0000-00004D000000}"/>
    <cellStyle name="Input cel new 6 2 5 3 2" xfId="7193" xr:uid="{00000000-0005-0000-0000-00004D000000}"/>
    <cellStyle name="Input cel new 6 2 5 3 2 2" xfId="17738" xr:uid="{00000000-0005-0000-0000-00004D000000}"/>
    <cellStyle name="Input cel new 6 2 5 3 3" xfId="13967" xr:uid="{00000000-0005-0000-0000-00004D000000}"/>
    <cellStyle name="Input cel new 6 2 5 4" xfId="2823" xr:uid="{00000000-0005-0000-0000-00004D000000}"/>
    <cellStyle name="Input cel new 6 2 5 4 2" xfId="8393" xr:uid="{00000000-0005-0000-0000-00004D000000}"/>
    <cellStyle name="Input cel new 6 2 5 4 2 2" xfId="18938" xr:uid="{00000000-0005-0000-0000-00004D000000}"/>
    <cellStyle name="Input cel new 6 2 5 4 3" xfId="13477" xr:uid="{00000000-0005-0000-0000-00004D000000}"/>
    <cellStyle name="Input cel new 6 2 5 5" xfId="4237" xr:uid="{00000000-0005-0000-0000-00004D000000}"/>
    <cellStyle name="Input cel new 6 2 5 5 2" xfId="9757" xr:uid="{00000000-0005-0000-0000-00004D000000}"/>
    <cellStyle name="Input cel new 6 2 5 5 2 2" xfId="20311" xr:uid="{00000000-0005-0000-0000-00004D000000}"/>
    <cellStyle name="Input cel new 6 2 5 5 3" xfId="15741" xr:uid="{00000000-0005-0000-0000-00004D000000}"/>
    <cellStyle name="Input cel new 6 2 5 6" xfId="6355" xr:uid="{00000000-0005-0000-0000-00004D000000}"/>
    <cellStyle name="Input cel new 6 2 5 6 2" xfId="16900" xr:uid="{00000000-0005-0000-0000-00004D000000}"/>
    <cellStyle name="Input cel new 6 2 5 7" xfId="5641" xr:uid="{00000000-0005-0000-0000-00004D000000}"/>
    <cellStyle name="Input cel new 6 2 5 7 2" xfId="15925" xr:uid="{00000000-0005-0000-0000-00004D000000}"/>
    <cellStyle name="Input cel new 6 2 5 8" xfId="12429" xr:uid="{00000000-0005-0000-0000-00004D000000}"/>
    <cellStyle name="Input cel new 6 2 6" xfId="1403" xr:uid="{00000000-0005-0000-0000-00004D000000}"/>
    <cellStyle name="Input cel new 6 2 6 2" xfId="2644" xr:uid="{00000000-0005-0000-0000-00004D000000}"/>
    <cellStyle name="Input cel new 6 2 6 2 2" xfId="8214" xr:uid="{00000000-0005-0000-0000-00004D000000}"/>
    <cellStyle name="Input cel new 6 2 6 2 2 2" xfId="18759" xr:uid="{00000000-0005-0000-0000-00004D000000}"/>
    <cellStyle name="Input cel new 6 2 6 2 3" xfId="14239" xr:uid="{00000000-0005-0000-0000-00004D000000}"/>
    <cellStyle name="Input cel new 6 2 6 3" xfId="4064" xr:uid="{00000000-0005-0000-0000-00004D000000}"/>
    <cellStyle name="Input cel new 6 2 6 3 2" xfId="9597" xr:uid="{00000000-0005-0000-0000-00004D000000}"/>
    <cellStyle name="Input cel new 6 2 6 3 2 2" xfId="20150" xr:uid="{00000000-0005-0000-0000-00004D000000}"/>
    <cellStyle name="Input cel new 6 2 6 3 3" xfId="10550" xr:uid="{00000000-0005-0000-0000-00004D000000}"/>
    <cellStyle name="Input cel new 6 2 6 4" xfId="7038" xr:uid="{00000000-0005-0000-0000-00004D000000}"/>
    <cellStyle name="Input cel new 6 2 6 4 2" xfId="17583" xr:uid="{00000000-0005-0000-0000-00004D000000}"/>
    <cellStyle name="Input cel new 6 2 6 5" xfId="5481" xr:uid="{00000000-0005-0000-0000-00004D000000}"/>
    <cellStyle name="Input cel new 6 2 6 5 2" xfId="14576" xr:uid="{00000000-0005-0000-0000-00004D000000}"/>
    <cellStyle name="Input cel new 6 2 6 6" xfId="14115" xr:uid="{00000000-0005-0000-0000-00004D000000}"/>
    <cellStyle name="Input cel new 6 2 7" xfId="1253" xr:uid="{00000000-0005-0000-0000-00004D000000}"/>
    <cellStyle name="Input cel new 6 2 7 2" xfId="2495" xr:uid="{00000000-0005-0000-0000-00004D000000}"/>
    <cellStyle name="Input cel new 6 2 7 2 2" xfId="8065" xr:uid="{00000000-0005-0000-0000-00004D000000}"/>
    <cellStyle name="Input cel new 6 2 7 2 2 2" xfId="18610" xr:uid="{00000000-0005-0000-0000-00004D000000}"/>
    <cellStyle name="Input cel new 6 2 7 2 3" xfId="11761" xr:uid="{00000000-0005-0000-0000-00004D000000}"/>
    <cellStyle name="Input cel new 6 2 7 3" xfId="3918" xr:uid="{00000000-0005-0000-0000-00004D000000}"/>
    <cellStyle name="Input cel new 6 2 7 3 2" xfId="9462" xr:uid="{00000000-0005-0000-0000-00004D000000}"/>
    <cellStyle name="Input cel new 6 2 7 3 2 2" xfId="20015" xr:uid="{00000000-0005-0000-0000-00004D000000}"/>
    <cellStyle name="Input cel new 6 2 7 3 3" xfId="13183" xr:uid="{00000000-0005-0000-0000-00004D000000}"/>
    <cellStyle name="Input cel new 6 2 7 4" xfId="6901" xr:uid="{00000000-0005-0000-0000-00004D000000}"/>
    <cellStyle name="Input cel new 6 2 7 4 2" xfId="17446" xr:uid="{00000000-0005-0000-0000-00004D000000}"/>
    <cellStyle name="Input cel new 6 2 7 5" xfId="5346" xr:uid="{00000000-0005-0000-0000-00004D000000}"/>
    <cellStyle name="Input cel new 6 2 7 5 2" xfId="11541" xr:uid="{00000000-0005-0000-0000-00004D000000}"/>
    <cellStyle name="Input cel new 6 2 7 6" xfId="12823" xr:uid="{00000000-0005-0000-0000-00004D000000}"/>
    <cellStyle name="Input cel new 6 2 8" xfId="962" xr:uid="{00000000-0005-0000-0000-00004D000000}"/>
    <cellStyle name="Input cel new 6 2 8 2" xfId="3630" xr:uid="{00000000-0005-0000-0000-00004D000000}"/>
    <cellStyle name="Input cel new 6 2 8 2 2" xfId="9190" xr:uid="{00000000-0005-0000-0000-00004D000000}"/>
    <cellStyle name="Input cel new 6 2 8 2 2 2" xfId="19738" xr:uid="{00000000-0005-0000-0000-00004D000000}"/>
    <cellStyle name="Input cel new 6 2 8 2 3" xfId="13560" xr:uid="{00000000-0005-0000-0000-00004D000000}"/>
    <cellStyle name="Input cel new 6 2 8 3" xfId="6622" xr:uid="{00000000-0005-0000-0000-00004D000000}"/>
    <cellStyle name="Input cel new 6 2 8 3 2" xfId="17167" xr:uid="{00000000-0005-0000-0000-00004D000000}"/>
    <cellStyle name="Input cel new 6 2 8 4" xfId="5074" xr:uid="{00000000-0005-0000-0000-00004D000000}"/>
    <cellStyle name="Input cel new 6 2 8 4 2" xfId="12480" xr:uid="{00000000-0005-0000-0000-00004D000000}"/>
    <cellStyle name="Input cel new 6 2 8 5" xfId="14527" xr:uid="{00000000-0005-0000-0000-00004D000000}"/>
    <cellStyle name="Input cel new 6 2 9" xfId="2205" xr:uid="{00000000-0005-0000-0000-00004D000000}"/>
    <cellStyle name="Input cel new 6 2 9 2" xfId="7775" xr:uid="{00000000-0005-0000-0000-00004D000000}"/>
    <cellStyle name="Input cel new 6 2 9 2 2" xfId="18320" xr:uid="{00000000-0005-0000-0000-00004D000000}"/>
    <cellStyle name="Input cel new 6 2 9 3" xfId="12651" xr:uid="{00000000-0005-0000-0000-00004D000000}"/>
    <cellStyle name="Input cel new 6 3" xfId="292" xr:uid="{00000000-0005-0000-0000-00004D000000}"/>
    <cellStyle name="Input cel new 6 3 2" xfId="1873" xr:uid="{00000000-0005-0000-0000-00004D000000}"/>
    <cellStyle name="Input cel new 6 3 2 2" xfId="3112" xr:uid="{00000000-0005-0000-0000-00004D000000}"/>
    <cellStyle name="Input cel new 6 3 2 2 2" xfId="4524" xr:uid="{00000000-0005-0000-0000-00004D000000}"/>
    <cellStyle name="Input cel new 6 3 2 2 2 2" xfId="10026" xr:uid="{00000000-0005-0000-0000-00004D000000}"/>
    <cellStyle name="Input cel new 6 3 2 2 2 2 2" xfId="20581" xr:uid="{00000000-0005-0000-0000-00004D000000}"/>
    <cellStyle name="Input cel new 6 3 2 2 2 3" xfId="14037" xr:uid="{00000000-0005-0000-0000-00004D000000}"/>
    <cellStyle name="Input cel new 6 3 2 2 3" xfId="8682" xr:uid="{00000000-0005-0000-0000-00004D000000}"/>
    <cellStyle name="Input cel new 6 3 2 2 3 2" xfId="19227" xr:uid="{00000000-0005-0000-0000-00004D000000}"/>
    <cellStyle name="Input cel new 6 3 2 2 4" xfId="5910" xr:uid="{00000000-0005-0000-0000-00004D000000}"/>
    <cellStyle name="Input cel new 6 3 2 2 4 2" xfId="16432" xr:uid="{00000000-0005-0000-0000-00004D000000}"/>
    <cellStyle name="Input cel new 6 3 2 2 5" xfId="13985" xr:uid="{00000000-0005-0000-0000-00004D000000}"/>
    <cellStyle name="Input cel new 6 3 2 3" xfId="3493" xr:uid="{00000000-0005-0000-0000-00004D000000}"/>
    <cellStyle name="Input cel new 6 3 2 3 2" xfId="9057" xr:uid="{00000000-0005-0000-0000-00004D000000}"/>
    <cellStyle name="Input cel new 6 3 2 3 2 2" xfId="19603" xr:uid="{00000000-0005-0000-0000-00004D000000}"/>
    <cellStyle name="Input cel new 6 3 2 3 3" xfId="12758" xr:uid="{00000000-0005-0000-0000-00004D000000}"/>
    <cellStyle name="Input cel new 6 3 2 4" xfId="4940" xr:uid="{00000000-0005-0000-0000-00004D000000}"/>
    <cellStyle name="Input cel new 6 3 2 4 2" xfId="13532" xr:uid="{00000000-0005-0000-0000-00004D000000}"/>
    <cellStyle name="Input cel new 6 3 2 5" xfId="10763" xr:uid="{00000000-0005-0000-0000-00004D000000}"/>
    <cellStyle name="Input cel new 6 3 3" xfId="1437" xr:uid="{00000000-0005-0000-0000-00004D000000}"/>
    <cellStyle name="Input cel new 6 3 3 2" xfId="2678" xr:uid="{00000000-0005-0000-0000-00004D000000}"/>
    <cellStyle name="Input cel new 6 3 3 2 2" xfId="8248" xr:uid="{00000000-0005-0000-0000-00004D000000}"/>
    <cellStyle name="Input cel new 6 3 3 2 2 2" xfId="18793" xr:uid="{00000000-0005-0000-0000-00004D000000}"/>
    <cellStyle name="Input cel new 6 3 3 2 3" xfId="14728" xr:uid="{00000000-0005-0000-0000-00004D000000}"/>
    <cellStyle name="Input cel new 6 3 3 3" xfId="4098" xr:uid="{00000000-0005-0000-0000-00004D000000}"/>
    <cellStyle name="Input cel new 6 3 3 3 2" xfId="9629" xr:uid="{00000000-0005-0000-0000-00004D000000}"/>
    <cellStyle name="Input cel new 6 3 3 3 2 2" xfId="20182" xr:uid="{00000000-0005-0000-0000-00004D000000}"/>
    <cellStyle name="Input cel new 6 3 3 3 3" xfId="14784" xr:uid="{00000000-0005-0000-0000-00004D000000}"/>
    <cellStyle name="Input cel new 6 3 3 4" xfId="7070" xr:uid="{00000000-0005-0000-0000-00004D000000}"/>
    <cellStyle name="Input cel new 6 3 3 4 2" xfId="17615" xr:uid="{00000000-0005-0000-0000-00004D000000}"/>
    <cellStyle name="Input cel new 6 3 3 5" xfId="5513" xr:uid="{00000000-0005-0000-0000-00004D000000}"/>
    <cellStyle name="Input cel new 6 3 3 5 2" xfId="12750" xr:uid="{00000000-0005-0000-0000-00004D000000}"/>
    <cellStyle name="Input cel new 6 3 3 6" xfId="14808" xr:uid="{00000000-0005-0000-0000-00004D000000}"/>
    <cellStyle name="Input cel new 6 3 4" xfId="931" xr:uid="{00000000-0005-0000-0000-00004D000000}"/>
    <cellStyle name="Input cel new 6 3 4 2" xfId="3599" xr:uid="{00000000-0005-0000-0000-00004D000000}"/>
    <cellStyle name="Input cel new 6 3 4 2 2" xfId="9160" xr:uid="{00000000-0005-0000-0000-00004D000000}"/>
    <cellStyle name="Input cel new 6 3 4 2 2 2" xfId="19707" xr:uid="{00000000-0005-0000-0000-00004D000000}"/>
    <cellStyle name="Input cel new 6 3 4 2 3" xfId="13145" xr:uid="{00000000-0005-0000-0000-00004D000000}"/>
    <cellStyle name="Input cel new 6 3 4 3" xfId="6591" xr:uid="{00000000-0005-0000-0000-00004D000000}"/>
    <cellStyle name="Input cel new 6 3 4 3 2" xfId="17136" xr:uid="{00000000-0005-0000-0000-00004D000000}"/>
    <cellStyle name="Input cel new 6 3 4 4" xfId="5044" xr:uid="{00000000-0005-0000-0000-00004D000000}"/>
    <cellStyle name="Input cel new 6 3 4 4 2" xfId="11373" xr:uid="{00000000-0005-0000-0000-00004D000000}"/>
    <cellStyle name="Input cel new 6 3 4 5" xfId="13105" xr:uid="{00000000-0005-0000-0000-00004D000000}"/>
    <cellStyle name="Input cel new 6 3 5" xfId="2174" xr:uid="{00000000-0005-0000-0000-00004D000000}"/>
    <cellStyle name="Input cel new 6 3 5 2" xfId="7744" xr:uid="{00000000-0005-0000-0000-00004D000000}"/>
    <cellStyle name="Input cel new 6 3 5 2 2" xfId="18289" xr:uid="{00000000-0005-0000-0000-00004D000000}"/>
    <cellStyle name="Input cel new 6 3 5 3" xfId="10928" xr:uid="{00000000-0005-0000-0000-00004D000000}"/>
    <cellStyle name="Input cel new 6 3 6" xfId="3417" xr:uid="{00000000-0005-0000-0000-00004D000000}"/>
    <cellStyle name="Input cel new 6 3 6 2" xfId="8983" xr:uid="{00000000-0005-0000-0000-00004D000000}"/>
    <cellStyle name="Input cel new 6 3 6 2 2" xfId="19529" xr:uid="{00000000-0005-0000-0000-00004D000000}"/>
    <cellStyle name="Input cel new 6 3 6 3" xfId="13777" xr:uid="{00000000-0005-0000-0000-00004D000000}"/>
    <cellStyle name="Input cel new 6 3 7" xfId="4849" xr:uid="{00000000-0005-0000-0000-00004D000000}"/>
    <cellStyle name="Input cel new 6 3 7 2" xfId="12089" xr:uid="{00000000-0005-0000-0000-00004D000000}"/>
    <cellStyle name="Input cel new 6 3 8" xfId="14852" xr:uid="{00000000-0005-0000-0000-00004D000000}"/>
    <cellStyle name="Input cel new 6 3 8 2" xfId="11822" xr:uid="{00000000-0005-0000-0000-00004D000000}"/>
    <cellStyle name="Input cel new 6 3 9" xfId="10356" xr:uid="{00000000-0005-0000-0000-00004D000000}"/>
    <cellStyle name="Input cel new 6 4" xfId="1345" xr:uid="{00000000-0005-0000-0000-00004D000000}"/>
    <cellStyle name="Input cel new 6 4 2" xfId="2586" xr:uid="{00000000-0005-0000-0000-00004D000000}"/>
    <cellStyle name="Input cel new 6 4 2 2" xfId="4006" xr:uid="{00000000-0005-0000-0000-00004D000000}"/>
    <cellStyle name="Input cel new 6 4 2 2 2" xfId="9541" xr:uid="{00000000-0005-0000-0000-00004D000000}"/>
    <cellStyle name="Input cel new 6 4 2 2 2 2" xfId="20094" xr:uid="{00000000-0005-0000-0000-00004D000000}"/>
    <cellStyle name="Input cel new 6 4 2 2 3" xfId="14094" xr:uid="{00000000-0005-0000-0000-00004D000000}"/>
    <cellStyle name="Input cel new 6 4 2 3" xfId="8156" xr:uid="{00000000-0005-0000-0000-00004D000000}"/>
    <cellStyle name="Input cel new 6 4 2 3 2" xfId="18701" xr:uid="{00000000-0005-0000-0000-00004D000000}"/>
    <cellStyle name="Input cel new 6 4 2 4" xfId="5425" xr:uid="{00000000-0005-0000-0000-00004D000000}"/>
    <cellStyle name="Input cel new 6 4 2 4 2" xfId="10421" xr:uid="{00000000-0005-0000-0000-00004D000000}"/>
    <cellStyle name="Input cel new 6 4 2 5" xfId="11886" xr:uid="{00000000-0005-0000-0000-00004D000000}"/>
    <cellStyle name="Input cel new 6 4 3" xfId="3374" xr:uid="{00000000-0005-0000-0000-00004D000000}"/>
    <cellStyle name="Input cel new 6 4 3 2" xfId="8942" xr:uid="{00000000-0005-0000-0000-00004D000000}"/>
    <cellStyle name="Input cel new 6 4 3 2 2" xfId="19486" xr:uid="{00000000-0005-0000-0000-00004D000000}"/>
    <cellStyle name="Input cel new 6 4 3 3" xfId="16161" xr:uid="{00000000-0005-0000-0000-00004D000000}"/>
    <cellStyle name="Input cel new 6 4 4" xfId="6982" xr:uid="{00000000-0005-0000-0000-00004D000000}"/>
    <cellStyle name="Input cel new 6 4 4 2" xfId="17527" xr:uid="{00000000-0005-0000-0000-00004D000000}"/>
    <cellStyle name="Input cel new 6 4 5" xfId="4807" xr:uid="{00000000-0005-0000-0000-00004D000000}"/>
    <cellStyle name="Input cel new 6 4 5 2" xfId="16016" xr:uid="{00000000-0005-0000-0000-00004D000000}"/>
    <cellStyle name="Input cel new 6 4 6" xfId="10361" xr:uid="{00000000-0005-0000-0000-00004D000000}"/>
    <cellStyle name="Input cel new 6 5" xfId="1247" xr:uid="{00000000-0005-0000-0000-00004D000000}"/>
    <cellStyle name="Input cel new 6 5 2" xfId="2489" xr:uid="{00000000-0005-0000-0000-00004D000000}"/>
    <cellStyle name="Input cel new 6 5 2 2" xfId="8059" xr:uid="{00000000-0005-0000-0000-00004D000000}"/>
    <cellStyle name="Input cel new 6 5 2 2 2" xfId="18604" xr:uid="{00000000-0005-0000-0000-00004D000000}"/>
    <cellStyle name="Input cel new 6 5 2 3" xfId="15335" xr:uid="{00000000-0005-0000-0000-00004D000000}"/>
    <cellStyle name="Input cel new 6 5 3" xfId="314" xr:uid="{00000000-0005-0000-0000-00004D000000}"/>
    <cellStyle name="Input cel new 6 5 3 2" xfId="6141" xr:uid="{00000000-0005-0000-0000-00004D000000}"/>
    <cellStyle name="Input cel new 6 5 3 2 2" xfId="16676" xr:uid="{00000000-0005-0000-0000-00004D000000}"/>
    <cellStyle name="Input cel new 6 5 3 3" xfId="13053" xr:uid="{00000000-0005-0000-0000-00004D000000}"/>
    <cellStyle name="Input cel new 6 5 4" xfId="6896" xr:uid="{00000000-0005-0000-0000-00004D000000}"/>
    <cellStyle name="Input cel new 6 5 4 2" xfId="17441" xr:uid="{00000000-0005-0000-0000-00004D000000}"/>
    <cellStyle name="Input cel new 6 5 5" xfId="4757" xr:uid="{00000000-0005-0000-0000-00004D000000}"/>
    <cellStyle name="Input cel new 6 5 5 2" xfId="16109" xr:uid="{00000000-0005-0000-0000-00004D000000}"/>
    <cellStyle name="Input cel new 6 5 6" xfId="12453" xr:uid="{00000000-0005-0000-0000-00004D000000}"/>
    <cellStyle name="Input cel new 6 6" xfId="868" xr:uid="{00000000-0005-0000-0000-00004D000000}"/>
    <cellStyle name="Input cel new 6 6 2" xfId="6528" xr:uid="{00000000-0005-0000-0000-00004D000000}"/>
    <cellStyle name="Input cel new 6 6 2 2" xfId="17073" xr:uid="{00000000-0005-0000-0000-00004D000000}"/>
    <cellStyle name="Input cel new 6 6 3" xfId="16061" xr:uid="{00000000-0005-0000-0000-00004D000000}"/>
    <cellStyle name="Input cel new 6 7" xfId="2112" xr:uid="{00000000-0005-0000-0000-00004D000000}"/>
    <cellStyle name="Input cel new 6 7 2" xfId="7682" xr:uid="{00000000-0005-0000-0000-00004D000000}"/>
    <cellStyle name="Input cel new 6 7 2 2" xfId="18227" xr:uid="{00000000-0005-0000-0000-00004D000000}"/>
    <cellStyle name="Input cel new 6 7 3" xfId="14508" xr:uid="{00000000-0005-0000-0000-00004D000000}"/>
    <cellStyle name="Input cel new 6 8" xfId="299" xr:uid="{00000000-0005-0000-0000-00004D000000}"/>
    <cellStyle name="Input cel new 6 8 2" xfId="14940" xr:uid="{00000000-0005-0000-0000-00004D000000}"/>
    <cellStyle name="Input cel new 6 8 2 2" xfId="16668" xr:uid="{00000000-0005-0000-0000-00004D000000}"/>
    <cellStyle name="Input cel new 6 8 3" xfId="10907" xr:uid="{00000000-0005-0000-0000-00004D000000}"/>
    <cellStyle name="Input cel new 6 8 4" xfId="12307" xr:uid="{00000000-0005-0000-0000-00004D000000}"/>
    <cellStyle name="Input cel new 6 9" xfId="6131" xr:uid="{00000000-0005-0000-0000-00004D000000}"/>
    <cellStyle name="Input cel new 6 9 2" xfId="14925" xr:uid="{00000000-0005-0000-0000-00004D000000}"/>
    <cellStyle name="Input cel new 6 9 3" xfId="16653" xr:uid="{00000000-0005-0000-0000-00004D000000}"/>
    <cellStyle name="Input cel new 7" xfId="431" xr:uid="{00000000-0005-0000-0000-000073000000}"/>
    <cellStyle name="Input cel new 7 2" xfId="2099" xr:uid="{00000000-0005-0000-0000-000073000000}"/>
    <cellStyle name="Input cel new 7 2 2" xfId="7669" xr:uid="{00000000-0005-0000-0000-000073000000}"/>
    <cellStyle name="Input cel new 7 2 2 2" xfId="18214" xr:uid="{00000000-0005-0000-0000-000073000000}"/>
    <cellStyle name="Input cel new 7 2 3" xfId="14034" xr:uid="{00000000-0005-0000-0000-000073000000}"/>
    <cellStyle name="Input cel new 7 3" xfId="3350" xr:uid="{00000000-0005-0000-0000-000073000000}"/>
    <cellStyle name="Input cel new 7 3 2" xfId="8919" xr:uid="{00000000-0005-0000-0000-000073000000}"/>
    <cellStyle name="Input cel new 7 3 2 2" xfId="19464" xr:uid="{00000000-0005-0000-0000-000073000000}"/>
    <cellStyle name="Input cel new 7 3 3" xfId="14434" xr:uid="{00000000-0005-0000-0000-000073000000}"/>
    <cellStyle name="Input cel new 7 4" xfId="6177" xr:uid="{00000000-0005-0000-0000-000073000000}"/>
    <cellStyle name="Input cel new 7 4 2" xfId="16722" xr:uid="{00000000-0005-0000-0000-000073000000}"/>
    <cellStyle name="Input cel new 7 5" xfId="4784" xr:uid="{00000000-0005-0000-0000-000073000000}"/>
    <cellStyle name="Input cel new 7 5 2" xfId="12268" xr:uid="{00000000-0005-0000-0000-000073000000}"/>
    <cellStyle name="Input cel new 7 6" xfId="13285" xr:uid="{00000000-0005-0000-0000-000073000000}"/>
    <cellStyle name="Input cel new 8" xfId="1159" xr:uid="{00000000-0005-0000-0000-000074000000}"/>
    <cellStyle name="Input cel new 8 2" xfId="2402" xr:uid="{00000000-0005-0000-0000-000074000000}"/>
    <cellStyle name="Input cel new 8 2 2" xfId="7972" xr:uid="{00000000-0005-0000-0000-000074000000}"/>
    <cellStyle name="Input cel new 8 2 2 2" xfId="18517" xr:uid="{00000000-0005-0000-0000-000074000000}"/>
    <cellStyle name="Input cel new 8 2 3" xfId="13313" xr:uid="{00000000-0005-0000-0000-000074000000}"/>
    <cellStyle name="Input cel new 8 3" xfId="3827" xr:uid="{00000000-0005-0000-0000-000074000000}"/>
    <cellStyle name="Input cel new 8 3 2" xfId="9379" xr:uid="{00000000-0005-0000-0000-000074000000}"/>
    <cellStyle name="Input cel new 8 3 2 2" xfId="19932" xr:uid="{00000000-0005-0000-0000-000074000000}"/>
    <cellStyle name="Input cel new 8 3 3" xfId="15355" xr:uid="{00000000-0005-0000-0000-000074000000}"/>
    <cellStyle name="Input cel new 8 4" xfId="6816" xr:uid="{00000000-0005-0000-0000-000074000000}"/>
    <cellStyle name="Input cel new 8 4 2" xfId="17361" xr:uid="{00000000-0005-0000-0000-000074000000}"/>
    <cellStyle name="Input cel new 8 5" xfId="5263" xr:uid="{00000000-0005-0000-0000-000074000000}"/>
    <cellStyle name="Input cel new 8 5 2" xfId="11568" xr:uid="{00000000-0005-0000-0000-000074000000}"/>
    <cellStyle name="Input cel new 8 6" xfId="10329" xr:uid="{00000000-0005-0000-0000-000074000000}"/>
    <cellStyle name="Input cel new 9" xfId="285" xr:uid="{00000000-0005-0000-0000-00001C000000}"/>
    <cellStyle name="Input cel new 9 2" xfId="14932" xr:uid="{00000000-0005-0000-0000-00001C000000}"/>
    <cellStyle name="Input cel new 9 3" xfId="16660" xr:uid="{00000000-0005-0000-0000-00001C000000}"/>
    <cellStyle name="Komma 2" xfId="26" xr:uid="{00000000-0005-0000-0000-000022000000}"/>
    <cellStyle name="KP_thin_border_dark_grey" xfId="245" xr:uid="{00000000-0005-0000-0000-00005A000000}"/>
    <cellStyle name="Linked Cell" xfId="180" builtinId="24" customBuiltin="1"/>
    <cellStyle name="Menu" xfId="27" xr:uid="{00000000-0005-0000-0000-000023000000}"/>
    <cellStyle name="Milliers [0]_Oilques" xfId="28" xr:uid="{00000000-0005-0000-0000-000024000000}"/>
    <cellStyle name="Milliers_Oilques" xfId="29" xr:uid="{00000000-0005-0000-0000-000025000000}"/>
    <cellStyle name="Monétaire [0]_Oilques" xfId="30" xr:uid="{00000000-0005-0000-0000-000026000000}"/>
    <cellStyle name="Monétaire_Oilques" xfId="31" xr:uid="{00000000-0005-0000-0000-000027000000}"/>
    <cellStyle name="Neutral 2" xfId="162" xr:uid="{00000000-0005-0000-0000-000028000000}"/>
    <cellStyle name="Neutral 3" xfId="216" xr:uid="{00000000-0005-0000-0000-00000B010000}"/>
    <cellStyle name="Normal" xfId="0" builtinId="0"/>
    <cellStyle name="Normal 10" xfId="150" xr:uid="{00000000-0005-0000-0000-00002A000000}"/>
    <cellStyle name="Normal 10 2" xfId="165" xr:uid="{00000000-0005-0000-0000-00002B000000}"/>
    <cellStyle name="Normal 10 3" xfId="246" xr:uid="{00000000-0005-0000-0000-000066000000}"/>
    <cellStyle name="Normal 11" xfId="156" xr:uid="{00000000-0005-0000-0000-00002C000000}"/>
    <cellStyle name="Normal 12" xfId="158" xr:uid="{00000000-0005-0000-0000-00002D000000}"/>
    <cellStyle name="Normal 13" xfId="159" xr:uid="{00000000-0005-0000-0000-00002E000000}"/>
    <cellStyle name="Normal 13 2" xfId="230" xr:uid="{00000000-0005-0000-0000-00006A000000}"/>
    <cellStyle name="Normal 13 3" xfId="215" xr:uid="{00000000-0005-0000-0000-000069000000}"/>
    <cellStyle name="Normal 14" xfId="224" xr:uid="{00000000-0005-0000-0000-00006B000000}"/>
    <cellStyle name="Normal 15" xfId="234" xr:uid="{00000000-0005-0000-0000-00006C000000}"/>
    <cellStyle name="Normal 15 2" xfId="1713" xr:uid="{00000000-0005-0000-0000-00006C000000}"/>
    <cellStyle name="Normal 15 3" xfId="1258" xr:uid="{00000000-0005-0000-0000-000039000000}"/>
    <cellStyle name="Normal 16" xfId="235" xr:uid="{00000000-0005-0000-0000-00006D000000}"/>
    <cellStyle name="Normal 16 2" xfId="1473" xr:uid="{00000000-0005-0000-0000-00006D000000}"/>
    <cellStyle name="Normal 16 3" xfId="1200" xr:uid="{00000000-0005-0000-0000-00003A000000}"/>
    <cellStyle name="Normal 17" xfId="223" xr:uid="{00000000-0005-0000-0000-00006E000000}"/>
    <cellStyle name="Normal 18" xfId="278" xr:uid="{00000000-0005-0000-0000-00006F000000}"/>
    <cellStyle name="Normal 19" xfId="280" xr:uid="{00000000-0005-0000-0000-000070000000}"/>
    <cellStyle name="Normal 2" xfId="3" xr:uid="{00000000-0005-0000-0000-00002F000000}"/>
    <cellStyle name="Normal 2 2" xfId="32" xr:uid="{00000000-0005-0000-0000-000030000000}"/>
    <cellStyle name="Normal 2 2 2" xfId="10238" xr:uid="{00000000-0005-0000-0000-00002F000000}"/>
    <cellStyle name="Normal 2 3" xfId="247" xr:uid="{00000000-0005-0000-0000-000073000000}"/>
    <cellStyle name="Normal 2 4" xfId="10228" xr:uid="{00000000-0005-0000-0000-000032000000}"/>
    <cellStyle name="Normal 2 4 2" xfId="16196" xr:uid="{00000000-0005-0000-0000-000032000000}"/>
    <cellStyle name="Normal 2 4 3" xfId="11001" xr:uid="{00000000-0005-0000-0000-00002F000000}"/>
    <cellStyle name="Normal 2 5" xfId="8904" xr:uid="{00000000-0005-0000-0000-000032000000}"/>
    <cellStyle name="Normal 2 5 2" xfId="14905" xr:uid="{00000000-0005-0000-0000-000032000000}"/>
    <cellStyle name="Normal 20" xfId="281" xr:uid="{00000000-0005-0000-0000-000074000000}"/>
    <cellStyle name="Normal 21" xfId="282" xr:uid="{00000000-0005-0000-0000-000075000000}"/>
    <cellStyle name="Normal 22" xfId="283" xr:uid="{00000000-0005-0000-0000-000076000000}"/>
    <cellStyle name="Normal 23" xfId="248" xr:uid="{00000000-0005-0000-0000-000077000000}"/>
    <cellStyle name="Normal 24" xfId="4736" xr:uid="{00000000-0005-0000-0000-00008F120000}"/>
    <cellStyle name="Normal 25" xfId="10240" xr:uid="{00000000-0005-0000-0000-000055170000}"/>
    <cellStyle name="Normal 26" xfId="10241" xr:uid="{00000000-0005-0000-0000-000057170000}"/>
    <cellStyle name="Normal 27" xfId="10245" xr:uid="{00000000-0005-0000-0000-000059170000}"/>
    <cellStyle name="Normal 28" xfId="4738" xr:uid="{00000000-0005-0000-0000-00001C280000}"/>
    <cellStyle name="Normal 3" xfId="4" xr:uid="{00000000-0005-0000-0000-000031000000}"/>
    <cellStyle name="Normal 3 2" xfId="33" xr:uid="{00000000-0005-0000-0000-000032000000}"/>
    <cellStyle name="Normal 3 2 2" xfId="53" xr:uid="{00000000-0005-0000-0000-000033000000}"/>
    <cellStyle name="Normal 3 2 3" xfId="10237" xr:uid="{00000000-0005-0000-0000-000032000000}"/>
    <cellStyle name="Normal 3 3" xfId="54" xr:uid="{00000000-0005-0000-0000-000034000000}"/>
    <cellStyle name="Normal 3 4" xfId="10233" xr:uid="{00000000-0005-0000-0000-000036000000}"/>
    <cellStyle name="Normal 3 4 2" xfId="16198" xr:uid="{00000000-0005-0000-0000-000036000000}"/>
    <cellStyle name="Normal 3 4 3" xfId="11025" xr:uid="{00000000-0005-0000-0000-000032000000}"/>
    <cellStyle name="Normal 4" xfId="34" xr:uid="{00000000-0005-0000-0000-000035000000}"/>
    <cellStyle name="Normal 4 2" xfId="55" xr:uid="{00000000-0005-0000-0000-000036000000}"/>
    <cellStyle name="Normal 5" xfId="35" xr:uid="{00000000-0005-0000-0000-000037000000}"/>
    <cellStyle name="Normal 5 10" xfId="56" xr:uid="{00000000-0005-0000-0000-000038000000}"/>
    <cellStyle name="Normal 5 10 2" xfId="57" xr:uid="{00000000-0005-0000-0000-000039000000}"/>
    <cellStyle name="Normal 5 11" xfId="58" xr:uid="{00000000-0005-0000-0000-00003A000000}"/>
    <cellStyle name="Normal 5 11 2" xfId="59" xr:uid="{00000000-0005-0000-0000-00003B000000}"/>
    <cellStyle name="Normal 5 12" xfId="60" xr:uid="{00000000-0005-0000-0000-00003C000000}"/>
    <cellStyle name="Normal 5 12 2" xfId="61" xr:uid="{00000000-0005-0000-0000-00003D000000}"/>
    <cellStyle name="Normal 5 13" xfId="62" xr:uid="{00000000-0005-0000-0000-00003E000000}"/>
    <cellStyle name="Normal 5 13 2" xfId="63" xr:uid="{00000000-0005-0000-0000-00003F000000}"/>
    <cellStyle name="Normal 5 14" xfId="64" xr:uid="{00000000-0005-0000-0000-000040000000}"/>
    <cellStyle name="Normal 5 14 2" xfId="65" xr:uid="{00000000-0005-0000-0000-000041000000}"/>
    <cellStyle name="Normal 5 15" xfId="66" xr:uid="{00000000-0005-0000-0000-000042000000}"/>
    <cellStyle name="Normal 5 15 2" xfId="67" xr:uid="{00000000-0005-0000-0000-000043000000}"/>
    <cellStyle name="Normal 5 16" xfId="68" xr:uid="{00000000-0005-0000-0000-000044000000}"/>
    <cellStyle name="Normal 5 16 2" xfId="69" xr:uid="{00000000-0005-0000-0000-000045000000}"/>
    <cellStyle name="Normal 5 17" xfId="70" xr:uid="{00000000-0005-0000-0000-000046000000}"/>
    <cellStyle name="Normal 5 17 2" xfId="71" xr:uid="{00000000-0005-0000-0000-000047000000}"/>
    <cellStyle name="Normal 5 18" xfId="72" xr:uid="{00000000-0005-0000-0000-000048000000}"/>
    <cellStyle name="Normal 5 18 2" xfId="73" xr:uid="{00000000-0005-0000-0000-000049000000}"/>
    <cellStyle name="Normal 5 19" xfId="74" xr:uid="{00000000-0005-0000-0000-00004A000000}"/>
    <cellStyle name="Normal 5 19 2" xfId="75" xr:uid="{00000000-0005-0000-0000-00004B000000}"/>
    <cellStyle name="Normal 5 2" xfId="76" xr:uid="{00000000-0005-0000-0000-00004C000000}"/>
    <cellStyle name="Normal 5 2 2" xfId="77" xr:uid="{00000000-0005-0000-0000-00004D000000}"/>
    <cellStyle name="Normal 5 20" xfId="78" xr:uid="{00000000-0005-0000-0000-00004E000000}"/>
    <cellStyle name="Normal 5 20 2" xfId="79" xr:uid="{00000000-0005-0000-0000-00004F000000}"/>
    <cellStyle name="Normal 5 21" xfId="80" xr:uid="{00000000-0005-0000-0000-000050000000}"/>
    <cellStyle name="Normal 5 21 2" xfId="81" xr:uid="{00000000-0005-0000-0000-000051000000}"/>
    <cellStyle name="Normal 5 22" xfId="82" xr:uid="{00000000-0005-0000-0000-000052000000}"/>
    <cellStyle name="Normal 5 22 2" xfId="83" xr:uid="{00000000-0005-0000-0000-000053000000}"/>
    <cellStyle name="Normal 5 23" xfId="84" xr:uid="{00000000-0005-0000-0000-000054000000}"/>
    <cellStyle name="Normal 5 3" xfId="85" xr:uid="{00000000-0005-0000-0000-000055000000}"/>
    <cellStyle name="Normal 5 3 2" xfId="86" xr:uid="{00000000-0005-0000-0000-000056000000}"/>
    <cellStyle name="Normal 5 4" xfId="87" xr:uid="{00000000-0005-0000-0000-000057000000}"/>
    <cellStyle name="Normal 5 4 2" xfId="88" xr:uid="{00000000-0005-0000-0000-000058000000}"/>
    <cellStyle name="Normal 5 5" xfId="89" xr:uid="{00000000-0005-0000-0000-000059000000}"/>
    <cellStyle name="Normal 5 5 2" xfId="90" xr:uid="{00000000-0005-0000-0000-00005A000000}"/>
    <cellStyle name="Normal 5 6" xfId="91" xr:uid="{00000000-0005-0000-0000-00005B000000}"/>
    <cellStyle name="Normal 5 6 2" xfId="92" xr:uid="{00000000-0005-0000-0000-00005C000000}"/>
    <cellStyle name="Normal 5 7" xfId="93" xr:uid="{00000000-0005-0000-0000-00005D000000}"/>
    <cellStyle name="Normal 5 7 2" xfId="94" xr:uid="{00000000-0005-0000-0000-00005E000000}"/>
    <cellStyle name="Normal 5 8" xfId="95" xr:uid="{00000000-0005-0000-0000-00005F000000}"/>
    <cellStyle name="Normal 5 8 2" xfId="96" xr:uid="{00000000-0005-0000-0000-000060000000}"/>
    <cellStyle name="Normal 5 9" xfId="97" xr:uid="{00000000-0005-0000-0000-000061000000}"/>
    <cellStyle name="Normal 5 9 2" xfId="98" xr:uid="{00000000-0005-0000-0000-000062000000}"/>
    <cellStyle name="Normal 5_INTERIM BEREKENINGEN Landbouw" xfId="99" xr:uid="{00000000-0005-0000-0000-000063000000}"/>
    <cellStyle name="Normal 6" xfId="36" xr:uid="{00000000-0005-0000-0000-000064000000}"/>
    <cellStyle name="Normal 7" xfId="2" xr:uid="{00000000-0005-0000-0000-000065000000}"/>
    <cellStyle name="Normal 8" xfId="149" xr:uid="{00000000-0005-0000-0000-000066000000}"/>
    <cellStyle name="Normal 8 2" xfId="166" xr:uid="{00000000-0005-0000-0000-000067000000}"/>
    <cellStyle name="Normal 9" xfId="151" xr:uid="{00000000-0005-0000-0000-000068000000}"/>
    <cellStyle name="Normal GHG Numbers (0.00)" xfId="37" xr:uid="{00000000-0005-0000-0000-000069000000}"/>
    <cellStyle name="Normal GHG Numbers (0.00) 2" xfId="249" xr:uid="{00000000-0005-0000-0000-0000B1000000}"/>
    <cellStyle name="Normal GHG Numbers (0.00) 2 10" xfId="582" xr:uid="{00000000-0005-0000-0000-0000AF000000}"/>
    <cellStyle name="Normal GHG Numbers (0.00) 2 10 2" xfId="6280" xr:uid="{00000000-0005-0000-0000-0000AF000000}"/>
    <cellStyle name="Normal GHG Numbers (0.00) 2 10 2 2" xfId="16825" xr:uid="{00000000-0005-0000-0000-0000AF000000}"/>
    <cellStyle name="Normal GHG Numbers (0.00) 2 10 3" xfId="11682" xr:uid="{00000000-0005-0000-0000-0000AF000000}"/>
    <cellStyle name="Normal GHG Numbers (0.00) 2 11" xfId="305" xr:uid="{00000000-0005-0000-0000-0000B1000000}"/>
    <cellStyle name="Normal GHG Numbers (0.00) 2 11 2" xfId="6138" xr:uid="{00000000-0005-0000-0000-0000B1000000}"/>
    <cellStyle name="Normal GHG Numbers (0.00) 2 11 2 2" xfId="16672" xr:uid="{00000000-0005-0000-0000-0000B1000000}"/>
    <cellStyle name="Normal GHG Numbers (0.00) 2 11 3" xfId="10965" xr:uid="{00000000-0005-0000-0000-0000B1000000}"/>
    <cellStyle name="Normal GHG Numbers (0.00) 2 12" xfId="4741" xr:uid="{00000000-0005-0000-0000-0000B1000000}"/>
    <cellStyle name="Normal GHG Numbers (0.00) 2 12 2" xfId="15887" xr:uid="{00000000-0005-0000-0000-0000B1000000}"/>
    <cellStyle name="Normal GHG Numbers (0.00) 2 13" xfId="10796" xr:uid="{00000000-0005-0000-0000-0000B1000000}"/>
    <cellStyle name="Normal GHG Numbers (0.00) 2 2" xfId="319" xr:uid="{00000000-0005-0000-0000-0000AF000000}"/>
    <cellStyle name="Normal GHG Numbers (0.00) 2 2 10" xfId="490" xr:uid="{00000000-0005-0000-0000-0000AF000000}"/>
    <cellStyle name="Normal GHG Numbers (0.00) 2 2 10 2" xfId="6228" xr:uid="{00000000-0005-0000-0000-0000AF000000}"/>
    <cellStyle name="Normal GHG Numbers (0.00) 2 2 10 2 2" xfId="16774" xr:uid="{00000000-0005-0000-0000-0000AF000000}"/>
    <cellStyle name="Normal GHG Numbers (0.00) 2 2 10 3" xfId="12793" xr:uid="{00000000-0005-0000-0000-0000AF000000}"/>
    <cellStyle name="Normal GHG Numbers (0.00) 2 2 11" xfId="3427" xr:uid="{00000000-0005-0000-0000-0000AF000000}"/>
    <cellStyle name="Normal GHG Numbers (0.00) 2 2 11 2" xfId="8992" xr:uid="{00000000-0005-0000-0000-0000AF000000}"/>
    <cellStyle name="Normal GHG Numbers (0.00) 2 2 11 2 2" xfId="19538" xr:uid="{00000000-0005-0000-0000-0000AF000000}"/>
    <cellStyle name="Normal GHG Numbers (0.00) 2 2 12" xfId="4862" xr:uid="{00000000-0005-0000-0000-0000AF000000}"/>
    <cellStyle name="Normal GHG Numbers (0.00) 2 2 12 2" xfId="12385" xr:uid="{00000000-0005-0000-0000-0000AF000000}"/>
    <cellStyle name="Normal GHG Numbers (0.00) 2 2 13" xfId="11838" xr:uid="{00000000-0005-0000-0000-0000AF000000}"/>
    <cellStyle name="Normal GHG Numbers (0.00) 2 2 2" xfId="544" xr:uid="{00000000-0005-0000-0000-0000AF000000}"/>
    <cellStyle name="Normal GHG Numbers (0.00) 2 2 2 10" xfId="15372" xr:uid="{00000000-0005-0000-0000-0000AF000000}"/>
    <cellStyle name="Normal GHG Numbers (0.00) 2 2 2 2" xfId="641" xr:uid="{00000000-0005-0000-0000-0000AF000000}"/>
    <cellStyle name="Normal GHG Numbers (0.00) 2 2 2 2 2" xfId="1882" xr:uid="{00000000-0005-0000-0000-0000AF000000}"/>
    <cellStyle name="Normal GHG Numbers (0.00) 2 2 2 2 2 2" xfId="3121" xr:uid="{00000000-0005-0000-0000-0000AF000000}"/>
    <cellStyle name="Normal GHG Numbers (0.00) 2 2 2 2 2 2 2" xfId="8691" xr:uid="{00000000-0005-0000-0000-0000AF000000}"/>
    <cellStyle name="Normal GHG Numbers (0.00) 2 2 2 2 2 2 2 2" xfId="19236" xr:uid="{00000000-0005-0000-0000-0000AF000000}"/>
    <cellStyle name="Normal GHG Numbers (0.00) 2 2 2 2 2 2 3" xfId="13085" xr:uid="{00000000-0005-0000-0000-0000AF000000}"/>
    <cellStyle name="Normal GHG Numbers (0.00) 2 2 2 2 2 3" xfId="4533" xr:uid="{00000000-0005-0000-0000-0000AF000000}"/>
    <cellStyle name="Normal GHG Numbers (0.00) 2 2 2 2 2 3 2" xfId="10035" xr:uid="{00000000-0005-0000-0000-0000AF000000}"/>
    <cellStyle name="Normal GHG Numbers (0.00) 2 2 2 2 2 3 2 2" xfId="20590" xr:uid="{00000000-0005-0000-0000-0000AF000000}"/>
    <cellStyle name="Normal GHG Numbers (0.00) 2 2 2 2 2 3 3" xfId="13026" xr:uid="{00000000-0005-0000-0000-0000AF000000}"/>
    <cellStyle name="Normal GHG Numbers (0.00) 2 2 2 2 2 4" xfId="7462" xr:uid="{00000000-0005-0000-0000-0000AF000000}"/>
    <cellStyle name="Normal GHG Numbers (0.00) 2 2 2 2 2 4 2" xfId="18007" xr:uid="{00000000-0005-0000-0000-0000AF000000}"/>
    <cellStyle name="Normal GHG Numbers (0.00) 2 2 2 2 2 5" xfId="5919" xr:uid="{00000000-0005-0000-0000-0000AF000000}"/>
    <cellStyle name="Normal GHG Numbers (0.00) 2 2 2 2 2 5 2" xfId="16441" xr:uid="{00000000-0005-0000-0000-0000AF000000}"/>
    <cellStyle name="Normal GHG Numbers (0.00) 2 2 2 2 2 6" xfId="15414" xr:uid="{00000000-0005-0000-0000-0000AF000000}"/>
    <cellStyle name="Normal GHG Numbers (0.00) 2 2 2 2 3" xfId="1563" xr:uid="{00000000-0005-0000-0000-0000AF000000}"/>
    <cellStyle name="Normal GHG Numbers (0.00) 2 2 2 2 3 2" xfId="7173" xr:uid="{00000000-0005-0000-0000-0000AF000000}"/>
    <cellStyle name="Normal GHG Numbers (0.00) 2 2 2 2 3 2 2" xfId="17718" xr:uid="{00000000-0005-0000-0000-0000AF000000}"/>
    <cellStyle name="Normal GHG Numbers (0.00) 2 2 2 2 3 3" xfId="15820" xr:uid="{00000000-0005-0000-0000-0000AF000000}"/>
    <cellStyle name="Normal GHG Numbers (0.00) 2 2 2 2 4" xfId="2803" xr:uid="{00000000-0005-0000-0000-0000AF000000}"/>
    <cellStyle name="Normal GHG Numbers (0.00) 2 2 2 2 4 2" xfId="8373" xr:uid="{00000000-0005-0000-0000-0000AF000000}"/>
    <cellStyle name="Normal GHG Numbers (0.00) 2 2 2 2 4 2 2" xfId="18918" xr:uid="{00000000-0005-0000-0000-0000AF000000}"/>
    <cellStyle name="Normal GHG Numbers (0.00) 2 2 2 2 4 3" xfId="11515" xr:uid="{00000000-0005-0000-0000-0000AF000000}"/>
    <cellStyle name="Normal GHG Numbers (0.00) 2 2 2 2 5" xfId="4217" xr:uid="{00000000-0005-0000-0000-0000AF000000}"/>
    <cellStyle name="Normal GHG Numbers (0.00) 2 2 2 2 5 2" xfId="9738" xr:uid="{00000000-0005-0000-0000-0000AF000000}"/>
    <cellStyle name="Normal GHG Numbers (0.00) 2 2 2 2 5 2 2" xfId="20292" xr:uid="{00000000-0005-0000-0000-0000AF000000}"/>
    <cellStyle name="Normal GHG Numbers (0.00) 2 2 2 2 5 3" xfId="15624" xr:uid="{00000000-0005-0000-0000-0000AF000000}"/>
    <cellStyle name="Normal GHG Numbers (0.00) 2 2 2 2 6" xfId="6336" xr:uid="{00000000-0005-0000-0000-0000AF000000}"/>
    <cellStyle name="Normal GHG Numbers (0.00) 2 2 2 2 6 2" xfId="15045" xr:uid="{00000000-0005-0000-0000-0000AF000000}"/>
    <cellStyle name="Normal GHG Numbers (0.00) 2 2 2 2 6 2 2" xfId="16881" xr:uid="{00000000-0005-0000-0000-0000AF000000}"/>
    <cellStyle name="Normal GHG Numbers (0.00) 2 2 2 2 6 3" xfId="13079" xr:uid="{00000000-0005-0000-0000-0000AF000000}"/>
    <cellStyle name="Normal GHG Numbers (0.00) 2 2 2 2 7" xfId="5622" xr:uid="{00000000-0005-0000-0000-0000AF000000}"/>
    <cellStyle name="Normal GHG Numbers (0.00) 2 2 2 2 7 2" xfId="12638" xr:uid="{00000000-0005-0000-0000-0000AF000000}"/>
    <cellStyle name="Normal GHG Numbers (0.00) 2 2 2 2 8" xfId="10886" xr:uid="{00000000-0005-0000-0000-0000AF000000}"/>
    <cellStyle name="Normal GHG Numbers (0.00) 2 2 2 3" xfId="1480" xr:uid="{00000000-0005-0000-0000-0000AF000000}"/>
    <cellStyle name="Normal GHG Numbers (0.00) 2 2 2 3 2" xfId="2720" xr:uid="{00000000-0005-0000-0000-0000AF000000}"/>
    <cellStyle name="Normal GHG Numbers (0.00) 2 2 2 3 2 2" xfId="8290" xr:uid="{00000000-0005-0000-0000-0000AF000000}"/>
    <cellStyle name="Normal GHG Numbers (0.00) 2 2 2 3 2 2 2" xfId="18835" xr:uid="{00000000-0005-0000-0000-0000AF000000}"/>
    <cellStyle name="Normal GHG Numbers (0.00) 2 2 2 3 2 3" xfId="11020" xr:uid="{00000000-0005-0000-0000-0000AF000000}"/>
    <cellStyle name="Normal GHG Numbers (0.00) 2 2 2 3 3" xfId="4136" xr:uid="{00000000-0005-0000-0000-0000AF000000}"/>
    <cellStyle name="Normal GHG Numbers (0.00) 2 2 2 3 3 2" xfId="9663" xr:uid="{00000000-0005-0000-0000-0000AF000000}"/>
    <cellStyle name="Normal GHG Numbers (0.00) 2 2 2 3 3 2 2" xfId="20217" xr:uid="{00000000-0005-0000-0000-0000AF000000}"/>
    <cellStyle name="Normal GHG Numbers (0.00) 2 2 2 3 3 3" xfId="10535" xr:uid="{00000000-0005-0000-0000-0000AF000000}"/>
    <cellStyle name="Normal GHG Numbers (0.00) 2 2 2 3 4" xfId="7105" xr:uid="{00000000-0005-0000-0000-0000AF000000}"/>
    <cellStyle name="Normal GHG Numbers (0.00) 2 2 2 3 4 2" xfId="17650" xr:uid="{00000000-0005-0000-0000-0000AF000000}"/>
    <cellStyle name="Normal GHG Numbers (0.00) 2 2 2 3 5" xfId="5547" xr:uid="{00000000-0005-0000-0000-0000AF000000}"/>
    <cellStyle name="Normal GHG Numbers (0.00) 2 2 2 3 5 2" xfId="13522" xr:uid="{00000000-0005-0000-0000-0000AF000000}"/>
    <cellStyle name="Normal GHG Numbers (0.00) 2 2 2 3 6" xfId="15856" xr:uid="{00000000-0005-0000-0000-0000AF000000}"/>
    <cellStyle name="Normal GHG Numbers (0.00) 2 2 2 4" xfId="1465" xr:uid="{00000000-0005-0000-0000-0000AF000000}"/>
    <cellStyle name="Normal GHG Numbers (0.00) 2 2 2 4 2" xfId="2706" xr:uid="{00000000-0005-0000-0000-0000AF000000}"/>
    <cellStyle name="Normal GHG Numbers (0.00) 2 2 2 4 2 2" xfId="8276" xr:uid="{00000000-0005-0000-0000-0000AF000000}"/>
    <cellStyle name="Normal GHG Numbers (0.00) 2 2 2 4 2 2 2" xfId="18821" xr:uid="{00000000-0005-0000-0000-0000AF000000}"/>
    <cellStyle name="Normal GHG Numbers (0.00) 2 2 2 4 2 3" xfId="10536" xr:uid="{00000000-0005-0000-0000-0000AF000000}"/>
    <cellStyle name="Normal GHG Numbers (0.00) 2 2 2 4 3" xfId="4123" xr:uid="{00000000-0005-0000-0000-0000AF000000}"/>
    <cellStyle name="Normal GHG Numbers (0.00) 2 2 2 4 3 2" xfId="9651" xr:uid="{00000000-0005-0000-0000-0000AF000000}"/>
    <cellStyle name="Normal GHG Numbers (0.00) 2 2 2 4 3 2 2" xfId="20205" xr:uid="{00000000-0005-0000-0000-0000AF000000}"/>
    <cellStyle name="Normal GHG Numbers (0.00) 2 2 2 4 3 3" xfId="12000" xr:uid="{00000000-0005-0000-0000-0000AF000000}"/>
    <cellStyle name="Normal GHG Numbers (0.00) 2 2 2 4 4" xfId="7092" xr:uid="{00000000-0005-0000-0000-0000AF000000}"/>
    <cellStyle name="Normal GHG Numbers (0.00) 2 2 2 4 4 2" xfId="17637" xr:uid="{00000000-0005-0000-0000-0000AF000000}"/>
    <cellStyle name="Normal GHG Numbers (0.00) 2 2 2 4 5" xfId="5535" xr:uid="{00000000-0005-0000-0000-0000AF000000}"/>
    <cellStyle name="Normal GHG Numbers (0.00) 2 2 2 4 5 2" xfId="12422" xr:uid="{00000000-0005-0000-0000-0000AF000000}"/>
    <cellStyle name="Normal GHG Numbers (0.00) 2 2 2 4 6" xfId="12317" xr:uid="{00000000-0005-0000-0000-0000AF000000}"/>
    <cellStyle name="Normal GHG Numbers (0.00) 2 2 2 5" xfId="1302" xr:uid="{00000000-0005-0000-0000-0000AF000000}"/>
    <cellStyle name="Normal GHG Numbers (0.00) 2 2 2 5 2" xfId="2543" xr:uid="{00000000-0005-0000-0000-0000AF000000}"/>
    <cellStyle name="Normal GHG Numbers (0.00) 2 2 2 5 2 2" xfId="8113" xr:uid="{00000000-0005-0000-0000-0000AF000000}"/>
    <cellStyle name="Normal GHG Numbers (0.00) 2 2 2 5 2 2 2" xfId="18658" xr:uid="{00000000-0005-0000-0000-0000AF000000}"/>
    <cellStyle name="Normal GHG Numbers (0.00) 2 2 2 5 2 3" xfId="11489" xr:uid="{00000000-0005-0000-0000-0000AF000000}"/>
    <cellStyle name="Normal GHG Numbers (0.00) 2 2 2 5 3" xfId="3963" xr:uid="{00000000-0005-0000-0000-0000AF000000}"/>
    <cellStyle name="Normal GHG Numbers (0.00) 2 2 2 5 3 2" xfId="9503" xr:uid="{00000000-0005-0000-0000-0000AF000000}"/>
    <cellStyle name="Normal GHG Numbers (0.00) 2 2 2 5 3 2 2" xfId="20056" xr:uid="{00000000-0005-0000-0000-0000AF000000}"/>
    <cellStyle name="Normal GHG Numbers (0.00) 2 2 2 5 3 3" xfId="12708" xr:uid="{00000000-0005-0000-0000-0000AF000000}"/>
    <cellStyle name="Normal GHG Numbers (0.00) 2 2 2 5 4" xfId="6945" xr:uid="{00000000-0005-0000-0000-0000AF000000}"/>
    <cellStyle name="Normal GHG Numbers (0.00) 2 2 2 5 4 2" xfId="17490" xr:uid="{00000000-0005-0000-0000-0000AF000000}"/>
    <cellStyle name="Normal GHG Numbers (0.00) 2 2 2 5 5" xfId="5387" xr:uid="{00000000-0005-0000-0000-0000AF000000}"/>
    <cellStyle name="Normal GHG Numbers (0.00) 2 2 2 5 5 2" xfId="15488" xr:uid="{00000000-0005-0000-0000-0000AF000000}"/>
    <cellStyle name="Normal GHG Numbers (0.00) 2 2 2 5 6" xfId="14489" xr:uid="{00000000-0005-0000-0000-0000AF000000}"/>
    <cellStyle name="Normal GHG Numbers (0.00) 2 2 2 6" xfId="942" xr:uid="{00000000-0005-0000-0000-0000AF000000}"/>
    <cellStyle name="Normal GHG Numbers (0.00) 2 2 2 6 2" xfId="3610" xr:uid="{00000000-0005-0000-0000-0000AF000000}"/>
    <cellStyle name="Normal GHG Numbers (0.00) 2 2 2 6 2 2" xfId="9171" xr:uid="{00000000-0005-0000-0000-0000AF000000}"/>
    <cellStyle name="Normal GHG Numbers (0.00) 2 2 2 6 2 2 2" xfId="19718" xr:uid="{00000000-0005-0000-0000-0000AF000000}"/>
    <cellStyle name="Normal GHG Numbers (0.00) 2 2 2 6 2 3" xfId="11349" xr:uid="{00000000-0005-0000-0000-0000AF000000}"/>
    <cellStyle name="Normal GHG Numbers (0.00) 2 2 2 6 3" xfId="6602" xr:uid="{00000000-0005-0000-0000-0000AF000000}"/>
    <cellStyle name="Normal GHG Numbers (0.00) 2 2 2 6 3 2" xfId="17147" xr:uid="{00000000-0005-0000-0000-0000AF000000}"/>
    <cellStyle name="Normal GHG Numbers (0.00) 2 2 2 6 4" xfId="5055" xr:uid="{00000000-0005-0000-0000-0000AF000000}"/>
    <cellStyle name="Normal GHG Numbers (0.00) 2 2 2 6 4 2" xfId="13037" xr:uid="{00000000-0005-0000-0000-0000AF000000}"/>
    <cellStyle name="Normal GHG Numbers (0.00) 2 2 2 6 5" xfId="11365" xr:uid="{00000000-0005-0000-0000-0000AF000000}"/>
    <cellStyle name="Normal GHG Numbers (0.00) 2 2 2 7" xfId="2185" xr:uid="{00000000-0005-0000-0000-0000AF000000}"/>
    <cellStyle name="Normal GHG Numbers (0.00) 2 2 2 7 2" xfId="7755" xr:uid="{00000000-0005-0000-0000-0000AF000000}"/>
    <cellStyle name="Normal GHG Numbers (0.00) 2 2 2 7 2 2" xfId="18300" xr:uid="{00000000-0005-0000-0000-0000AF000000}"/>
    <cellStyle name="Normal GHG Numbers (0.00) 2 2 2 7 3" xfId="15034" xr:uid="{00000000-0005-0000-0000-0000AF000000}"/>
    <cellStyle name="Normal GHG Numbers (0.00) 2 2 2 8" xfId="3506" xr:uid="{00000000-0005-0000-0000-0000AF000000}"/>
    <cellStyle name="Normal GHG Numbers (0.00) 2 2 2 8 2" xfId="9070" xr:uid="{00000000-0005-0000-0000-0000AF000000}"/>
    <cellStyle name="Normal GHG Numbers (0.00) 2 2 2 8 2 2" xfId="19616" xr:uid="{00000000-0005-0000-0000-0000AF000000}"/>
    <cellStyle name="Normal GHG Numbers (0.00) 2 2 2 8 3" xfId="15557" xr:uid="{00000000-0005-0000-0000-0000AF000000}"/>
    <cellStyle name="Normal GHG Numbers (0.00) 2 2 2 9" xfId="4953" xr:uid="{00000000-0005-0000-0000-0000AF000000}"/>
    <cellStyle name="Normal GHG Numbers (0.00) 2 2 2 9 2" xfId="13348" xr:uid="{00000000-0005-0000-0000-0000AF000000}"/>
    <cellStyle name="Normal GHG Numbers (0.00) 2 2 3" xfId="690" xr:uid="{00000000-0005-0000-0000-0000AF000000}"/>
    <cellStyle name="Normal GHG Numbers (0.00) 2 2 3 2" xfId="1916" xr:uid="{00000000-0005-0000-0000-0000AF000000}"/>
    <cellStyle name="Normal GHG Numbers (0.00) 2 2 3 2 2" xfId="3155" xr:uid="{00000000-0005-0000-0000-0000AF000000}"/>
    <cellStyle name="Normal GHG Numbers (0.00) 2 2 3 2 2 2" xfId="8725" xr:uid="{00000000-0005-0000-0000-0000AF000000}"/>
    <cellStyle name="Normal GHG Numbers (0.00) 2 2 3 2 2 2 2" xfId="19270" xr:uid="{00000000-0005-0000-0000-0000AF000000}"/>
    <cellStyle name="Normal GHG Numbers (0.00) 2 2 3 2 2 3" xfId="14195" xr:uid="{00000000-0005-0000-0000-0000AF000000}"/>
    <cellStyle name="Normal GHG Numbers (0.00) 2 2 3 2 3" xfId="4567" xr:uid="{00000000-0005-0000-0000-0000AF000000}"/>
    <cellStyle name="Normal GHG Numbers (0.00) 2 2 3 2 3 2" xfId="10067" xr:uid="{00000000-0005-0000-0000-0000AF000000}"/>
    <cellStyle name="Normal GHG Numbers (0.00) 2 2 3 2 3 2 2" xfId="20622" xr:uid="{00000000-0005-0000-0000-0000AF000000}"/>
    <cellStyle name="Normal GHG Numbers (0.00) 2 2 3 2 3 3" xfId="11302" xr:uid="{00000000-0005-0000-0000-0000AF000000}"/>
    <cellStyle name="Normal GHG Numbers (0.00) 2 2 3 2 4" xfId="7494" xr:uid="{00000000-0005-0000-0000-0000AF000000}"/>
    <cellStyle name="Normal GHG Numbers (0.00) 2 2 3 2 4 2" xfId="18039" xr:uid="{00000000-0005-0000-0000-0000AF000000}"/>
    <cellStyle name="Normal GHG Numbers (0.00) 2 2 3 2 5" xfId="5951" xr:uid="{00000000-0005-0000-0000-0000AF000000}"/>
    <cellStyle name="Normal GHG Numbers (0.00) 2 2 3 2 5 2" xfId="16473" xr:uid="{00000000-0005-0000-0000-0000AF000000}"/>
    <cellStyle name="Normal GHG Numbers (0.00) 2 2 3 2 6" xfId="10584" xr:uid="{00000000-0005-0000-0000-0000AF000000}"/>
    <cellStyle name="Normal GHG Numbers (0.00) 2 2 3 3" xfId="1364" xr:uid="{00000000-0005-0000-0000-0000AF000000}"/>
    <cellStyle name="Normal GHG Numbers (0.00) 2 2 3 3 2" xfId="2605" xr:uid="{00000000-0005-0000-0000-0000AF000000}"/>
    <cellStyle name="Normal GHG Numbers (0.00) 2 2 3 3 2 2" xfId="8175" xr:uid="{00000000-0005-0000-0000-0000AF000000}"/>
    <cellStyle name="Normal GHG Numbers (0.00) 2 2 3 3 2 2 2" xfId="18720" xr:uid="{00000000-0005-0000-0000-0000AF000000}"/>
    <cellStyle name="Normal GHG Numbers (0.00) 2 2 3 3 2 3" xfId="13690" xr:uid="{00000000-0005-0000-0000-0000AF000000}"/>
    <cellStyle name="Normal GHG Numbers (0.00) 2 2 3 3 3" xfId="4025" xr:uid="{00000000-0005-0000-0000-0000AF000000}"/>
    <cellStyle name="Normal GHG Numbers (0.00) 2 2 3 3 3 2" xfId="9560" xr:uid="{00000000-0005-0000-0000-0000AF000000}"/>
    <cellStyle name="Normal GHG Numbers (0.00) 2 2 3 3 3 2 2" xfId="20113" xr:uid="{00000000-0005-0000-0000-0000AF000000}"/>
    <cellStyle name="Normal GHG Numbers (0.00) 2 2 3 3 3 3" xfId="10705" xr:uid="{00000000-0005-0000-0000-0000AF000000}"/>
    <cellStyle name="Normal GHG Numbers (0.00) 2 2 3 3 4" xfId="7001" xr:uid="{00000000-0005-0000-0000-0000AF000000}"/>
    <cellStyle name="Normal GHG Numbers (0.00) 2 2 3 3 4 2" xfId="17546" xr:uid="{00000000-0005-0000-0000-0000AF000000}"/>
    <cellStyle name="Normal GHG Numbers (0.00) 2 2 3 3 5" xfId="5444" xr:uid="{00000000-0005-0000-0000-0000AF000000}"/>
    <cellStyle name="Normal GHG Numbers (0.00) 2 2 3 3 5 2" xfId="11004" xr:uid="{00000000-0005-0000-0000-0000AF000000}"/>
    <cellStyle name="Normal GHG Numbers (0.00) 2 2 3 3 6" xfId="12691" xr:uid="{00000000-0005-0000-0000-0000AF000000}"/>
    <cellStyle name="Normal GHG Numbers (0.00) 2 2 3 4" xfId="990" xr:uid="{00000000-0005-0000-0000-0000AF000000}"/>
    <cellStyle name="Normal GHG Numbers (0.00) 2 2 3 4 2" xfId="6650" xr:uid="{00000000-0005-0000-0000-0000AF000000}"/>
    <cellStyle name="Normal GHG Numbers (0.00) 2 2 3 4 2 2" xfId="17195" xr:uid="{00000000-0005-0000-0000-0000AF000000}"/>
    <cellStyle name="Normal GHG Numbers (0.00) 2 2 3 4 3" xfId="10967" xr:uid="{00000000-0005-0000-0000-0000AF000000}"/>
    <cellStyle name="Normal GHG Numbers (0.00) 2 2 3 5" xfId="2233" xr:uid="{00000000-0005-0000-0000-0000AF000000}"/>
    <cellStyle name="Normal GHG Numbers (0.00) 2 2 3 5 2" xfId="7803" xr:uid="{00000000-0005-0000-0000-0000AF000000}"/>
    <cellStyle name="Normal GHG Numbers (0.00) 2 2 3 5 2 2" xfId="18348" xr:uid="{00000000-0005-0000-0000-0000AF000000}"/>
    <cellStyle name="Normal GHG Numbers (0.00) 2 2 3 5 3" xfId="10997" xr:uid="{00000000-0005-0000-0000-0000AF000000}"/>
    <cellStyle name="Normal GHG Numbers (0.00) 2 2 3 6" xfId="3658" xr:uid="{00000000-0005-0000-0000-0000AF000000}"/>
    <cellStyle name="Normal GHG Numbers (0.00) 2 2 3 6 2" xfId="9218" xr:uid="{00000000-0005-0000-0000-0000AF000000}"/>
    <cellStyle name="Normal GHG Numbers (0.00) 2 2 3 6 2 2" xfId="19766" xr:uid="{00000000-0005-0000-0000-0000AF000000}"/>
    <cellStyle name="Normal GHG Numbers (0.00) 2 2 3 6 3" xfId="13177" xr:uid="{00000000-0005-0000-0000-0000AF000000}"/>
    <cellStyle name="Normal GHG Numbers (0.00) 2 2 3 7" xfId="6384" xr:uid="{00000000-0005-0000-0000-0000AF000000}"/>
    <cellStyle name="Normal GHG Numbers (0.00) 2 2 3 7 2" xfId="15092" xr:uid="{00000000-0005-0000-0000-0000AF000000}"/>
    <cellStyle name="Normal GHG Numbers (0.00) 2 2 3 7 2 2" xfId="16929" xr:uid="{00000000-0005-0000-0000-0000AF000000}"/>
    <cellStyle name="Normal GHG Numbers (0.00) 2 2 3 7 3" xfId="10562" xr:uid="{00000000-0005-0000-0000-0000AF000000}"/>
    <cellStyle name="Normal GHG Numbers (0.00) 2 2 3 8" xfId="5102" xr:uid="{00000000-0005-0000-0000-0000AF000000}"/>
    <cellStyle name="Normal GHG Numbers (0.00) 2 2 3 8 2" xfId="13402" xr:uid="{00000000-0005-0000-0000-0000AF000000}"/>
    <cellStyle name="Normal GHG Numbers (0.00) 2 2 3 9" xfId="10401" xr:uid="{00000000-0005-0000-0000-0000AF000000}"/>
    <cellStyle name="Normal GHG Numbers (0.00) 2 2 4" xfId="754" xr:uid="{00000000-0005-0000-0000-0000AF000000}"/>
    <cellStyle name="Normal GHG Numbers (0.00) 2 2 4 2" xfId="1980" xr:uid="{00000000-0005-0000-0000-0000AF000000}"/>
    <cellStyle name="Normal GHG Numbers (0.00) 2 2 4 2 2" xfId="3219" xr:uid="{00000000-0005-0000-0000-0000AF000000}"/>
    <cellStyle name="Normal GHG Numbers (0.00) 2 2 4 2 2 2" xfId="8789" xr:uid="{00000000-0005-0000-0000-0000AF000000}"/>
    <cellStyle name="Normal GHG Numbers (0.00) 2 2 4 2 2 2 2" xfId="19334" xr:uid="{00000000-0005-0000-0000-0000AF000000}"/>
    <cellStyle name="Normal GHG Numbers (0.00) 2 2 4 2 2 3" xfId="10824" xr:uid="{00000000-0005-0000-0000-0000AF000000}"/>
    <cellStyle name="Normal GHG Numbers (0.00) 2 2 4 2 3" xfId="4631" xr:uid="{00000000-0005-0000-0000-0000AF000000}"/>
    <cellStyle name="Normal GHG Numbers (0.00) 2 2 4 2 3 2" xfId="10127" xr:uid="{00000000-0005-0000-0000-0000AF000000}"/>
    <cellStyle name="Normal GHG Numbers (0.00) 2 2 4 2 3 2 2" xfId="20682" xr:uid="{00000000-0005-0000-0000-0000AF000000}"/>
    <cellStyle name="Normal GHG Numbers (0.00) 2 2 4 2 3 3" xfId="11448" xr:uid="{00000000-0005-0000-0000-0000AF000000}"/>
    <cellStyle name="Normal GHG Numbers (0.00) 2 2 4 2 4" xfId="7554" xr:uid="{00000000-0005-0000-0000-0000AF000000}"/>
    <cellStyle name="Normal GHG Numbers (0.00) 2 2 4 2 4 2" xfId="18099" xr:uid="{00000000-0005-0000-0000-0000AF000000}"/>
    <cellStyle name="Normal GHG Numbers (0.00) 2 2 4 2 5" xfId="6011" xr:uid="{00000000-0005-0000-0000-0000AF000000}"/>
    <cellStyle name="Normal GHG Numbers (0.00) 2 2 4 2 5 2" xfId="16533" xr:uid="{00000000-0005-0000-0000-0000AF000000}"/>
    <cellStyle name="Normal GHG Numbers (0.00) 2 2 4 2 6" xfId="15775" xr:uid="{00000000-0005-0000-0000-0000AF000000}"/>
    <cellStyle name="Normal GHG Numbers (0.00) 2 2 4 3" xfId="1662" xr:uid="{00000000-0005-0000-0000-0000AF000000}"/>
    <cellStyle name="Normal GHG Numbers (0.00) 2 2 4 3 2" xfId="2902" xr:uid="{00000000-0005-0000-0000-0000AF000000}"/>
    <cellStyle name="Normal GHG Numbers (0.00) 2 2 4 3 2 2" xfId="8472" xr:uid="{00000000-0005-0000-0000-0000AF000000}"/>
    <cellStyle name="Normal GHG Numbers (0.00) 2 2 4 3 2 2 2" xfId="19017" xr:uid="{00000000-0005-0000-0000-0000AF000000}"/>
    <cellStyle name="Normal GHG Numbers (0.00) 2 2 4 3 2 3" xfId="12935" xr:uid="{00000000-0005-0000-0000-0000AF000000}"/>
    <cellStyle name="Normal GHG Numbers (0.00) 2 2 4 3 3" xfId="4315" xr:uid="{00000000-0005-0000-0000-0000AF000000}"/>
    <cellStyle name="Normal GHG Numbers (0.00) 2 2 4 3 3 2" xfId="9830" xr:uid="{00000000-0005-0000-0000-0000AF000000}"/>
    <cellStyle name="Normal GHG Numbers (0.00) 2 2 4 3 3 2 2" xfId="20386" xr:uid="{00000000-0005-0000-0000-0000AF000000}"/>
    <cellStyle name="Normal GHG Numbers (0.00) 2 2 4 3 3 3" xfId="10813" xr:uid="{00000000-0005-0000-0000-0000AF000000}"/>
    <cellStyle name="Normal GHG Numbers (0.00) 2 2 4 3 4" xfId="7270" xr:uid="{00000000-0005-0000-0000-0000AF000000}"/>
    <cellStyle name="Normal GHG Numbers (0.00) 2 2 4 3 4 2" xfId="17815" xr:uid="{00000000-0005-0000-0000-0000AF000000}"/>
    <cellStyle name="Normal GHG Numbers (0.00) 2 2 4 3 5" xfId="5714" xr:uid="{00000000-0005-0000-0000-0000AF000000}"/>
    <cellStyle name="Normal GHG Numbers (0.00) 2 2 4 3 5 2" xfId="16237" xr:uid="{00000000-0005-0000-0000-0000AF000000}"/>
    <cellStyle name="Normal GHG Numbers (0.00) 2 2 4 3 6" xfId="15346" xr:uid="{00000000-0005-0000-0000-0000AF000000}"/>
    <cellStyle name="Normal GHG Numbers (0.00) 2 2 4 4" xfId="1054" xr:uid="{00000000-0005-0000-0000-0000AF000000}"/>
    <cellStyle name="Normal GHG Numbers (0.00) 2 2 4 4 2" xfId="6711" xr:uid="{00000000-0005-0000-0000-0000AF000000}"/>
    <cellStyle name="Normal GHG Numbers (0.00) 2 2 4 4 2 2" xfId="17256" xr:uid="{00000000-0005-0000-0000-0000AF000000}"/>
    <cellStyle name="Normal GHG Numbers (0.00) 2 2 4 4 3" xfId="11972" xr:uid="{00000000-0005-0000-0000-0000AF000000}"/>
    <cellStyle name="Normal GHG Numbers (0.00) 2 2 4 5" xfId="2297" xr:uid="{00000000-0005-0000-0000-0000AF000000}"/>
    <cellStyle name="Normal GHG Numbers (0.00) 2 2 4 5 2" xfId="7867" xr:uid="{00000000-0005-0000-0000-0000AF000000}"/>
    <cellStyle name="Normal GHG Numbers (0.00) 2 2 4 5 2 2" xfId="18412" xr:uid="{00000000-0005-0000-0000-0000AF000000}"/>
    <cellStyle name="Normal GHG Numbers (0.00) 2 2 4 5 3" xfId="14031" xr:uid="{00000000-0005-0000-0000-0000AF000000}"/>
    <cellStyle name="Normal GHG Numbers (0.00) 2 2 4 6" xfId="3722" xr:uid="{00000000-0005-0000-0000-0000AF000000}"/>
    <cellStyle name="Normal GHG Numbers (0.00) 2 2 4 6 2" xfId="9278" xr:uid="{00000000-0005-0000-0000-0000AF000000}"/>
    <cellStyle name="Normal GHG Numbers (0.00) 2 2 4 6 2 2" xfId="19827" xr:uid="{00000000-0005-0000-0000-0000AF000000}"/>
    <cellStyle name="Normal GHG Numbers (0.00) 2 2 4 6 3" xfId="15988" xr:uid="{00000000-0005-0000-0000-0000AF000000}"/>
    <cellStyle name="Normal GHG Numbers (0.00) 2 2 4 7" xfId="6418" xr:uid="{00000000-0005-0000-0000-0000AF000000}"/>
    <cellStyle name="Normal GHG Numbers (0.00) 2 2 4 7 2" xfId="15126" xr:uid="{00000000-0005-0000-0000-0000AF000000}"/>
    <cellStyle name="Normal GHG Numbers (0.00) 2 2 4 7 2 2" xfId="16963" xr:uid="{00000000-0005-0000-0000-0000AF000000}"/>
    <cellStyle name="Normal GHG Numbers (0.00) 2 2 4 7 3" xfId="10553" xr:uid="{00000000-0005-0000-0000-0000AF000000}"/>
    <cellStyle name="Normal GHG Numbers (0.00) 2 2 4 8" xfId="5162" xr:uid="{00000000-0005-0000-0000-0000AF000000}"/>
    <cellStyle name="Normal GHG Numbers (0.00) 2 2 4 8 2" xfId="13176" xr:uid="{00000000-0005-0000-0000-0000AF000000}"/>
    <cellStyle name="Normal GHG Numbers (0.00) 2 2 4 9" xfId="13753" xr:uid="{00000000-0005-0000-0000-0000AF000000}"/>
    <cellStyle name="Normal GHG Numbers (0.00) 2 2 5" xfId="816" xr:uid="{00000000-0005-0000-0000-0000AF000000}"/>
    <cellStyle name="Normal GHG Numbers (0.00) 2 2 5 2" xfId="2042" xr:uid="{00000000-0005-0000-0000-0000AF000000}"/>
    <cellStyle name="Normal GHG Numbers (0.00) 2 2 5 2 2" xfId="3281" xr:uid="{00000000-0005-0000-0000-0000AF000000}"/>
    <cellStyle name="Normal GHG Numbers (0.00) 2 2 5 2 2 2" xfId="8851" xr:uid="{00000000-0005-0000-0000-0000AF000000}"/>
    <cellStyle name="Normal GHG Numbers (0.00) 2 2 5 2 2 2 2" xfId="19396" xr:uid="{00000000-0005-0000-0000-0000AF000000}"/>
    <cellStyle name="Normal GHG Numbers (0.00) 2 2 5 2 2 3" xfId="12460" xr:uid="{00000000-0005-0000-0000-0000AF000000}"/>
    <cellStyle name="Normal GHG Numbers (0.00) 2 2 5 2 3" xfId="4693" xr:uid="{00000000-0005-0000-0000-0000AF000000}"/>
    <cellStyle name="Normal GHG Numbers (0.00) 2 2 5 2 3 2" xfId="10186" xr:uid="{00000000-0005-0000-0000-0000AF000000}"/>
    <cellStyle name="Normal GHG Numbers (0.00) 2 2 5 2 3 2 2" xfId="20741" xr:uid="{00000000-0005-0000-0000-0000AF000000}"/>
    <cellStyle name="Normal GHG Numbers (0.00) 2 2 5 2 3 3" xfId="16053" xr:uid="{00000000-0005-0000-0000-0000AF000000}"/>
    <cellStyle name="Normal GHG Numbers (0.00) 2 2 5 2 4" xfId="7613" xr:uid="{00000000-0005-0000-0000-0000AF000000}"/>
    <cellStyle name="Normal GHG Numbers (0.00) 2 2 5 2 4 2" xfId="18158" xr:uid="{00000000-0005-0000-0000-0000AF000000}"/>
    <cellStyle name="Normal GHG Numbers (0.00) 2 2 5 2 5" xfId="6070" xr:uid="{00000000-0005-0000-0000-0000AF000000}"/>
    <cellStyle name="Normal GHG Numbers (0.00) 2 2 5 2 5 2" xfId="16592" xr:uid="{00000000-0005-0000-0000-0000AF000000}"/>
    <cellStyle name="Normal GHG Numbers (0.00) 2 2 5 2 6" xfId="11241" xr:uid="{00000000-0005-0000-0000-0000AF000000}"/>
    <cellStyle name="Normal GHG Numbers (0.00) 2 2 5 3" xfId="1720" xr:uid="{00000000-0005-0000-0000-0000AF000000}"/>
    <cellStyle name="Normal GHG Numbers (0.00) 2 2 5 3 2" xfId="2959" xr:uid="{00000000-0005-0000-0000-0000AF000000}"/>
    <cellStyle name="Normal GHG Numbers (0.00) 2 2 5 3 2 2" xfId="8529" xr:uid="{00000000-0005-0000-0000-0000AF000000}"/>
    <cellStyle name="Normal GHG Numbers (0.00) 2 2 5 3 2 2 2" xfId="19074" xr:uid="{00000000-0005-0000-0000-0000AF000000}"/>
    <cellStyle name="Normal GHG Numbers (0.00) 2 2 5 3 2 3" xfId="15254" xr:uid="{00000000-0005-0000-0000-0000AF000000}"/>
    <cellStyle name="Normal GHG Numbers (0.00) 2 2 5 3 3" xfId="4371" xr:uid="{00000000-0005-0000-0000-0000AF000000}"/>
    <cellStyle name="Normal GHG Numbers (0.00) 2 2 5 3 3 2" xfId="9883" xr:uid="{00000000-0005-0000-0000-0000AF000000}"/>
    <cellStyle name="Normal GHG Numbers (0.00) 2 2 5 3 3 2 2" xfId="20439" xr:uid="{00000000-0005-0000-0000-0000AF000000}"/>
    <cellStyle name="Normal GHG Numbers (0.00) 2 2 5 3 3 3" xfId="10579" xr:uid="{00000000-0005-0000-0000-0000AF000000}"/>
    <cellStyle name="Normal GHG Numbers (0.00) 2 2 5 3 4" xfId="7324" xr:uid="{00000000-0005-0000-0000-0000AF000000}"/>
    <cellStyle name="Normal GHG Numbers (0.00) 2 2 5 3 4 2" xfId="17869" xr:uid="{00000000-0005-0000-0000-0000AF000000}"/>
    <cellStyle name="Normal GHG Numbers (0.00) 2 2 5 3 5" xfId="5767" xr:uid="{00000000-0005-0000-0000-0000AF000000}"/>
    <cellStyle name="Normal GHG Numbers (0.00) 2 2 5 3 5 2" xfId="16290" xr:uid="{00000000-0005-0000-0000-0000AF000000}"/>
    <cellStyle name="Normal GHG Numbers (0.00) 2 2 5 3 6" xfId="11700" xr:uid="{00000000-0005-0000-0000-0000AF000000}"/>
    <cellStyle name="Normal GHG Numbers (0.00) 2 2 5 4" xfId="1116" xr:uid="{00000000-0005-0000-0000-0000AF000000}"/>
    <cellStyle name="Normal GHG Numbers (0.00) 2 2 5 4 2" xfId="6773" xr:uid="{00000000-0005-0000-0000-0000AF000000}"/>
    <cellStyle name="Normal GHG Numbers (0.00) 2 2 5 4 2 2" xfId="17318" xr:uid="{00000000-0005-0000-0000-0000AF000000}"/>
    <cellStyle name="Normal GHG Numbers (0.00) 2 2 5 4 3" xfId="13750" xr:uid="{00000000-0005-0000-0000-0000AF000000}"/>
    <cellStyle name="Normal GHG Numbers (0.00) 2 2 5 5" xfId="2359" xr:uid="{00000000-0005-0000-0000-0000AF000000}"/>
    <cellStyle name="Normal GHG Numbers (0.00) 2 2 5 5 2" xfId="7929" xr:uid="{00000000-0005-0000-0000-0000AF000000}"/>
    <cellStyle name="Normal GHG Numbers (0.00) 2 2 5 5 2 2" xfId="18474" xr:uid="{00000000-0005-0000-0000-0000AF000000}"/>
    <cellStyle name="Normal GHG Numbers (0.00) 2 2 5 5 3" xfId="12011" xr:uid="{00000000-0005-0000-0000-0000AF000000}"/>
    <cellStyle name="Normal GHG Numbers (0.00) 2 2 5 6" xfId="3784" xr:uid="{00000000-0005-0000-0000-0000AF000000}"/>
    <cellStyle name="Normal GHG Numbers (0.00) 2 2 5 6 2" xfId="9337" xr:uid="{00000000-0005-0000-0000-0000AF000000}"/>
    <cellStyle name="Normal GHG Numbers (0.00) 2 2 5 6 2 2" xfId="19889" xr:uid="{00000000-0005-0000-0000-0000AF000000}"/>
    <cellStyle name="Normal GHG Numbers (0.00) 2 2 5 6 3" xfId="12235" xr:uid="{00000000-0005-0000-0000-0000AF000000}"/>
    <cellStyle name="Normal GHG Numbers (0.00) 2 2 5 7" xfId="6477" xr:uid="{00000000-0005-0000-0000-0000AF000000}"/>
    <cellStyle name="Normal GHG Numbers (0.00) 2 2 5 7 2" xfId="15185" xr:uid="{00000000-0005-0000-0000-0000AF000000}"/>
    <cellStyle name="Normal GHG Numbers (0.00) 2 2 5 7 2 2" xfId="17022" xr:uid="{00000000-0005-0000-0000-0000AF000000}"/>
    <cellStyle name="Normal GHG Numbers (0.00) 2 2 5 7 3" xfId="13312" xr:uid="{00000000-0005-0000-0000-0000AF000000}"/>
    <cellStyle name="Normal GHG Numbers (0.00) 2 2 5 8" xfId="5221" xr:uid="{00000000-0005-0000-0000-0000AF000000}"/>
    <cellStyle name="Normal GHG Numbers (0.00) 2 2 5 8 2" xfId="10878" xr:uid="{00000000-0005-0000-0000-0000AF000000}"/>
    <cellStyle name="Normal GHG Numbers (0.00) 2 2 5 9" xfId="15883" xr:uid="{00000000-0005-0000-0000-0000AF000000}"/>
    <cellStyle name="Normal GHG Numbers (0.00) 2 2 6" xfId="621" xr:uid="{00000000-0005-0000-0000-0000AF000000}"/>
    <cellStyle name="Normal GHG Numbers (0.00) 2 2 6 2" xfId="1544" xr:uid="{00000000-0005-0000-0000-0000AF000000}"/>
    <cellStyle name="Normal GHG Numbers (0.00) 2 2 6 2 2" xfId="7154" xr:uid="{00000000-0005-0000-0000-0000AF000000}"/>
    <cellStyle name="Normal GHG Numbers (0.00) 2 2 6 2 2 2" xfId="17699" xr:uid="{00000000-0005-0000-0000-0000AF000000}"/>
    <cellStyle name="Normal GHG Numbers (0.00) 2 2 6 2 3" xfId="11764" xr:uid="{00000000-0005-0000-0000-0000AF000000}"/>
    <cellStyle name="Normal GHG Numbers (0.00) 2 2 6 3" xfId="2784" xr:uid="{00000000-0005-0000-0000-0000AF000000}"/>
    <cellStyle name="Normal GHG Numbers (0.00) 2 2 6 3 2" xfId="8354" xr:uid="{00000000-0005-0000-0000-0000AF000000}"/>
    <cellStyle name="Normal GHG Numbers (0.00) 2 2 6 3 2 2" xfId="18899" xr:uid="{00000000-0005-0000-0000-0000AF000000}"/>
    <cellStyle name="Normal GHG Numbers (0.00) 2 2 6 3 3" xfId="13082" xr:uid="{00000000-0005-0000-0000-0000AF000000}"/>
    <cellStyle name="Normal GHG Numbers (0.00) 2 2 6 4" xfId="4198" xr:uid="{00000000-0005-0000-0000-0000AF000000}"/>
    <cellStyle name="Normal GHG Numbers (0.00) 2 2 6 4 2" xfId="9719" xr:uid="{00000000-0005-0000-0000-0000AF000000}"/>
    <cellStyle name="Normal GHG Numbers (0.00) 2 2 6 4 2 2" xfId="20273" xr:uid="{00000000-0005-0000-0000-0000AF000000}"/>
    <cellStyle name="Normal GHG Numbers (0.00) 2 2 6 4 3" xfId="15885" xr:uid="{00000000-0005-0000-0000-0000AF000000}"/>
    <cellStyle name="Normal GHG Numbers (0.00) 2 2 6 5" xfId="6317" xr:uid="{00000000-0005-0000-0000-0000AF000000}"/>
    <cellStyle name="Normal GHG Numbers (0.00) 2 2 6 5 2" xfId="16862" xr:uid="{00000000-0005-0000-0000-0000AF000000}"/>
    <cellStyle name="Normal GHG Numbers (0.00) 2 2 6 6" xfId="5603" xr:uid="{00000000-0005-0000-0000-0000AF000000}"/>
    <cellStyle name="Normal GHG Numbers (0.00) 2 2 6 6 2" xfId="14300" xr:uid="{00000000-0005-0000-0000-0000AF000000}"/>
    <cellStyle name="Normal GHG Numbers (0.00) 2 2 6 7" xfId="14516" xr:uid="{00000000-0005-0000-0000-0000AF000000}"/>
    <cellStyle name="Normal GHG Numbers (0.00) 2 2 7" xfId="1343" xr:uid="{00000000-0005-0000-0000-0000AF000000}"/>
    <cellStyle name="Normal GHG Numbers (0.00) 2 2 7 2" xfId="2584" xr:uid="{00000000-0005-0000-0000-0000AF000000}"/>
    <cellStyle name="Normal GHG Numbers (0.00) 2 2 7 2 2" xfId="8154" xr:uid="{00000000-0005-0000-0000-0000AF000000}"/>
    <cellStyle name="Normal GHG Numbers (0.00) 2 2 7 2 2 2" xfId="18699" xr:uid="{00000000-0005-0000-0000-0000AF000000}"/>
    <cellStyle name="Normal GHG Numbers (0.00) 2 2 7 2 3" xfId="14259" xr:uid="{00000000-0005-0000-0000-0000AF000000}"/>
    <cellStyle name="Normal GHG Numbers (0.00) 2 2 7 3" xfId="4004" xr:uid="{00000000-0005-0000-0000-0000AF000000}"/>
    <cellStyle name="Normal GHG Numbers (0.00) 2 2 7 3 2" xfId="9539" xr:uid="{00000000-0005-0000-0000-0000AF000000}"/>
    <cellStyle name="Normal GHG Numbers (0.00) 2 2 7 3 2 2" xfId="20092" xr:uid="{00000000-0005-0000-0000-0000AF000000}"/>
    <cellStyle name="Normal GHG Numbers (0.00) 2 2 7 3 3" xfId="11377" xr:uid="{00000000-0005-0000-0000-0000AF000000}"/>
    <cellStyle name="Normal GHG Numbers (0.00) 2 2 7 4" xfId="6980" xr:uid="{00000000-0005-0000-0000-0000AF000000}"/>
    <cellStyle name="Normal GHG Numbers (0.00) 2 2 7 4 2" xfId="17525" xr:uid="{00000000-0005-0000-0000-0000AF000000}"/>
    <cellStyle name="Normal GHG Numbers (0.00) 2 2 7 5" xfId="5423" xr:uid="{00000000-0005-0000-0000-0000AF000000}"/>
    <cellStyle name="Normal GHG Numbers (0.00) 2 2 7 5 2" xfId="10427" xr:uid="{00000000-0005-0000-0000-0000AF000000}"/>
    <cellStyle name="Normal GHG Numbers (0.00) 2 2 7 6" xfId="12007" xr:uid="{00000000-0005-0000-0000-0000AF000000}"/>
    <cellStyle name="Normal GHG Numbers (0.00) 2 2 8" xfId="919" xr:uid="{00000000-0005-0000-0000-0000AF000000}"/>
    <cellStyle name="Normal GHG Numbers (0.00) 2 2 8 2" xfId="3408" xr:uid="{00000000-0005-0000-0000-0000AF000000}"/>
    <cellStyle name="Normal GHG Numbers (0.00) 2 2 8 2 2" xfId="8975" xr:uid="{00000000-0005-0000-0000-0000AF000000}"/>
    <cellStyle name="Normal GHG Numbers (0.00) 2 2 8 2 2 2" xfId="19520" xr:uid="{00000000-0005-0000-0000-0000AF000000}"/>
    <cellStyle name="Normal GHG Numbers (0.00) 2 2 8 2 3" xfId="11644" xr:uid="{00000000-0005-0000-0000-0000AF000000}"/>
    <cellStyle name="Normal GHG Numbers (0.00) 2 2 8 3" xfId="6579" xr:uid="{00000000-0005-0000-0000-0000AF000000}"/>
    <cellStyle name="Normal GHG Numbers (0.00) 2 2 8 3 2" xfId="17124" xr:uid="{00000000-0005-0000-0000-0000AF000000}"/>
    <cellStyle name="Normal GHG Numbers (0.00) 2 2 8 4" xfId="4840" xr:uid="{00000000-0005-0000-0000-0000AF000000}"/>
    <cellStyle name="Normal GHG Numbers (0.00) 2 2 8 4 2" xfId="13028" xr:uid="{00000000-0005-0000-0000-0000AF000000}"/>
    <cellStyle name="Normal GHG Numbers (0.00) 2 2 8 5" xfId="11824" xr:uid="{00000000-0005-0000-0000-0000AF000000}"/>
    <cellStyle name="Normal GHG Numbers (0.00) 2 2 9" xfId="2162" xr:uid="{00000000-0005-0000-0000-0000AF000000}"/>
    <cellStyle name="Normal GHG Numbers (0.00) 2 2 9 2" xfId="7732" xr:uid="{00000000-0005-0000-0000-0000AF000000}"/>
    <cellStyle name="Normal GHG Numbers (0.00) 2 2 9 2 2" xfId="18277" xr:uid="{00000000-0005-0000-0000-0000AF000000}"/>
    <cellStyle name="Normal GHG Numbers (0.00) 2 2 9 3" xfId="12196" xr:uid="{00000000-0005-0000-0000-0000AF000000}"/>
    <cellStyle name="Normal GHG Numbers (0.00) 2 3" xfId="365" xr:uid="{00000000-0005-0000-0000-0000B1000000}"/>
    <cellStyle name="Normal GHG Numbers (0.00) 2 3 10" xfId="2113" xr:uid="{00000000-0005-0000-0000-0000B1000000}"/>
    <cellStyle name="Normal GHG Numbers (0.00) 2 3 10 2" xfId="7683" xr:uid="{00000000-0005-0000-0000-0000B1000000}"/>
    <cellStyle name="Normal GHG Numbers (0.00) 2 3 10 2 2" xfId="18228" xr:uid="{00000000-0005-0000-0000-0000B1000000}"/>
    <cellStyle name="Normal GHG Numbers (0.00) 2 3 10 3" xfId="13297" xr:uid="{00000000-0005-0000-0000-0000B1000000}"/>
    <cellStyle name="Normal GHG Numbers (0.00) 2 3 11" xfId="442" xr:uid="{00000000-0005-0000-0000-0000B1000000}"/>
    <cellStyle name="Normal GHG Numbers (0.00) 2 3 11 2" xfId="6186" xr:uid="{00000000-0005-0000-0000-0000B1000000}"/>
    <cellStyle name="Normal GHG Numbers (0.00) 2 3 11 2 2" xfId="16731" xr:uid="{00000000-0005-0000-0000-0000B1000000}"/>
    <cellStyle name="Normal GHG Numbers (0.00) 2 3 11 3" xfId="15733" xr:uid="{00000000-0005-0000-0000-0000B1000000}"/>
    <cellStyle name="Normal GHG Numbers (0.00) 2 3 12" xfId="3452" xr:uid="{00000000-0005-0000-0000-0000B1000000}"/>
    <cellStyle name="Normal GHG Numbers (0.00) 2 3 12 2" xfId="9016" xr:uid="{00000000-0005-0000-0000-0000B1000000}"/>
    <cellStyle name="Normal GHG Numbers (0.00) 2 3 12 2 2" xfId="19562" xr:uid="{00000000-0005-0000-0000-0000B1000000}"/>
    <cellStyle name="Normal GHG Numbers (0.00) 2 3 13" xfId="4895" xr:uid="{00000000-0005-0000-0000-0000B1000000}"/>
    <cellStyle name="Normal GHG Numbers (0.00) 2 3 13 2" xfId="15884" xr:uid="{00000000-0005-0000-0000-0000B1000000}"/>
    <cellStyle name="Normal GHG Numbers (0.00) 2 3 14" xfId="10950" xr:uid="{00000000-0005-0000-0000-0000AF000000}"/>
    <cellStyle name="Normal GHG Numbers (0.00) 2 3 2" xfId="517" xr:uid="{00000000-0005-0000-0000-0000B1000000}"/>
    <cellStyle name="Normal GHG Numbers (0.00) 2 3 2 2" xfId="662" xr:uid="{00000000-0005-0000-0000-0000B1000000}"/>
    <cellStyle name="Normal GHG Numbers (0.00) 2 3 2 2 2" xfId="1584" xr:uid="{00000000-0005-0000-0000-0000B1000000}"/>
    <cellStyle name="Normal GHG Numbers (0.00) 2 3 2 2 2 2" xfId="7194" xr:uid="{00000000-0005-0000-0000-0000B1000000}"/>
    <cellStyle name="Normal GHG Numbers (0.00) 2 3 2 2 2 2 2" xfId="17739" xr:uid="{00000000-0005-0000-0000-0000B1000000}"/>
    <cellStyle name="Normal GHG Numbers (0.00) 2 3 2 2 2 3" xfId="12747" xr:uid="{00000000-0005-0000-0000-0000B1000000}"/>
    <cellStyle name="Normal GHG Numbers (0.00) 2 3 2 2 3" xfId="2824" xr:uid="{00000000-0005-0000-0000-0000B1000000}"/>
    <cellStyle name="Normal GHG Numbers (0.00) 2 3 2 2 3 2" xfId="8394" xr:uid="{00000000-0005-0000-0000-0000B1000000}"/>
    <cellStyle name="Normal GHG Numbers (0.00) 2 3 2 2 3 2 2" xfId="18939" xr:uid="{00000000-0005-0000-0000-0000B1000000}"/>
    <cellStyle name="Normal GHG Numbers (0.00) 2 3 2 2 3 3" xfId="12318" xr:uid="{00000000-0005-0000-0000-0000B1000000}"/>
    <cellStyle name="Normal GHG Numbers (0.00) 2 3 2 2 4" xfId="4238" xr:uid="{00000000-0005-0000-0000-0000B1000000}"/>
    <cellStyle name="Normal GHG Numbers (0.00) 2 3 2 2 4 2" xfId="9758" xr:uid="{00000000-0005-0000-0000-0000B1000000}"/>
    <cellStyle name="Normal GHG Numbers (0.00) 2 3 2 2 4 2 2" xfId="20312" xr:uid="{00000000-0005-0000-0000-0000B1000000}"/>
    <cellStyle name="Normal GHG Numbers (0.00) 2 3 2 2 4 3" xfId="14452" xr:uid="{00000000-0005-0000-0000-0000B1000000}"/>
    <cellStyle name="Normal GHG Numbers (0.00) 2 3 2 2 5" xfId="6356" xr:uid="{00000000-0005-0000-0000-0000B1000000}"/>
    <cellStyle name="Normal GHG Numbers (0.00) 2 3 2 2 5 2" xfId="16901" xr:uid="{00000000-0005-0000-0000-0000B1000000}"/>
    <cellStyle name="Normal GHG Numbers (0.00) 2 3 2 2 6" xfId="5642" xr:uid="{00000000-0005-0000-0000-0000B1000000}"/>
    <cellStyle name="Normal GHG Numbers (0.00) 2 3 2 2 6 2" xfId="14648" xr:uid="{00000000-0005-0000-0000-0000B1000000}"/>
    <cellStyle name="Normal GHG Numbers (0.00) 2 3 2 2 7" xfId="10843" xr:uid="{00000000-0005-0000-0000-0000B1000000}"/>
    <cellStyle name="Normal GHG Numbers (0.00) 2 3 2 3" xfId="1788" xr:uid="{00000000-0005-0000-0000-0000B1000000}"/>
    <cellStyle name="Normal GHG Numbers (0.00) 2 3 2 3 2" xfId="3027" xr:uid="{00000000-0005-0000-0000-0000B1000000}"/>
    <cellStyle name="Normal GHG Numbers (0.00) 2 3 2 3 2 2" xfId="8597" xr:uid="{00000000-0005-0000-0000-0000B1000000}"/>
    <cellStyle name="Normal GHG Numbers (0.00) 2 3 2 3 2 2 2" xfId="19142" xr:uid="{00000000-0005-0000-0000-0000B1000000}"/>
    <cellStyle name="Normal GHG Numbers (0.00) 2 3 2 3 2 3" xfId="11800" xr:uid="{00000000-0005-0000-0000-0000B1000000}"/>
    <cellStyle name="Normal GHG Numbers (0.00) 2 3 2 3 3" xfId="4439" xr:uid="{00000000-0005-0000-0000-0000B1000000}"/>
    <cellStyle name="Normal GHG Numbers (0.00) 2 3 2 3 3 2" xfId="9948" xr:uid="{00000000-0005-0000-0000-0000B1000000}"/>
    <cellStyle name="Normal GHG Numbers (0.00) 2 3 2 3 3 2 2" xfId="20504" xr:uid="{00000000-0005-0000-0000-0000B1000000}"/>
    <cellStyle name="Normal GHG Numbers (0.00) 2 3 2 3 3 3" xfId="13017" xr:uid="{00000000-0005-0000-0000-0000B1000000}"/>
    <cellStyle name="Normal GHG Numbers (0.00) 2 3 2 3 4" xfId="7389" xr:uid="{00000000-0005-0000-0000-0000B1000000}"/>
    <cellStyle name="Normal GHG Numbers (0.00) 2 3 2 3 4 2" xfId="17934" xr:uid="{00000000-0005-0000-0000-0000B1000000}"/>
    <cellStyle name="Normal GHG Numbers (0.00) 2 3 2 3 5" xfId="5832" xr:uid="{00000000-0005-0000-0000-0000B1000000}"/>
    <cellStyle name="Normal GHG Numbers (0.00) 2 3 2 3 5 2" xfId="16355" xr:uid="{00000000-0005-0000-0000-0000B1000000}"/>
    <cellStyle name="Normal GHG Numbers (0.00) 2 3 2 3 6" xfId="13539" xr:uid="{00000000-0005-0000-0000-0000B1000000}"/>
    <cellStyle name="Normal GHG Numbers (0.00) 2 3 2 4" xfId="1337" xr:uid="{00000000-0005-0000-0000-0000B1000000}"/>
    <cellStyle name="Normal GHG Numbers (0.00) 2 3 2 4 2" xfId="2578" xr:uid="{00000000-0005-0000-0000-0000B1000000}"/>
    <cellStyle name="Normal GHG Numbers (0.00) 2 3 2 4 2 2" xfId="8148" xr:uid="{00000000-0005-0000-0000-0000B1000000}"/>
    <cellStyle name="Normal GHG Numbers (0.00) 2 3 2 4 2 2 2" xfId="18693" xr:uid="{00000000-0005-0000-0000-0000B1000000}"/>
    <cellStyle name="Normal GHG Numbers (0.00) 2 3 2 4 2 3" xfId="11721" xr:uid="{00000000-0005-0000-0000-0000B1000000}"/>
    <cellStyle name="Normal GHG Numbers (0.00) 2 3 2 4 3" xfId="3998" xr:uid="{00000000-0005-0000-0000-0000B1000000}"/>
    <cellStyle name="Normal GHG Numbers (0.00) 2 3 2 4 3 2" xfId="9534" xr:uid="{00000000-0005-0000-0000-0000B1000000}"/>
    <cellStyle name="Normal GHG Numbers (0.00) 2 3 2 4 3 2 2" xfId="20087" xr:uid="{00000000-0005-0000-0000-0000B1000000}"/>
    <cellStyle name="Normal GHG Numbers (0.00) 2 3 2 4 3 3" xfId="12287" xr:uid="{00000000-0005-0000-0000-0000B1000000}"/>
    <cellStyle name="Normal GHG Numbers (0.00) 2 3 2 4 4" xfId="6975" xr:uid="{00000000-0005-0000-0000-0000B1000000}"/>
    <cellStyle name="Normal GHG Numbers (0.00) 2 3 2 4 4 2" xfId="17520" xr:uid="{00000000-0005-0000-0000-0000B1000000}"/>
    <cellStyle name="Normal GHG Numbers (0.00) 2 3 2 4 5" xfId="5418" xr:uid="{00000000-0005-0000-0000-0000B1000000}"/>
    <cellStyle name="Normal GHG Numbers (0.00) 2 3 2 4 5 2" xfId="10465" xr:uid="{00000000-0005-0000-0000-0000B1000000}"/>
    <cellStyle name="Normal GHG Numbers (0.00) 2 3 2 4 6" xfId="14378" xr:uid="{00000000-0005-0000-0000-0000B1000000}"/>
    <cellStyle name="Normal GHG Numbers (0.00) 2 3 2 5" xfId="963" xr:uid="{00000000-0005-0000-0000-0000B1000000}"/>
    <cellStyle name="Normal GHG Numbers (0.00) 2 3 2 5 2" xfId="3631" xr:uid="{00000000-0005-0000-0000-0000B1000000}"/>
    <cellStyle name="Normal GHG Numbers (0.00) 2 3 2 5 2 2" xfId="9191" xr:uid="{00000000-0005-0000-0000-0000B1000000}"/>
    <cellStyle name="Normal GHG Numbers (0.00) 2 3 2 5 2 2 2" xfId="19739" xr:uid="{00000000-0005-0000-0000-0000B1000000}"/>
    <cellStyle name="Normal GHG Numbers (0.00) 2 3 2 5 2 3" xfId="12401" xr:uid="{00000000-0005-0000-0000-0000B1000000}"/>
    <cellStyle name="Normal GHG Numbers (0.00) 2 3 2 5 3" xfId="6623" xr:uid="{00000000-0005-0000-0000-0000B1000000}"/>
    <cellStyle name="Normal GHG Numbers (0.00) 2 3 2 5 3 2" xfId="17168" xr:uid="{00000000-0005-0000-0000-0000B1000000}"/>
    <cellStyle name="Normal GHG Numbers (0.00) 2 3 2 5 4" xfId="5075" xr:uid="{00000000-0005-0000-0000-0000B1000000}"/>
    <cellStyle name="Normal GHG Numbers (0.00) 2 3 2 5 4 2" xfId="11315" xr:uid="{00000000-0005-0000-0000-0000B1000000}"/>
    <cellStyle name="Normal GHG Numbers (0.00) 2 3 2 5 5" xfId="13315" xr:uid="{00000000-0005-0000-0000-0000B1000000}"/>
    <cellStyle name="Normal GHG Numbers (0.00) 2 3 2 6" xfId="2206" xr:uid="{00000000-0005-0000-0000-0000B1000000}"/>
    <cellStyle name="Normal GHG Numbers (0.00) 2 3 2 6 2" xfId="7776" xr:uid="{00000000-0005-0000-0000-0000B1000000}"/>
    <cellStyle name="Normal GHG Numbers (0.00) 2 3 2 6 2 2" xfId="18321" xr:uid="{00000000-0005-0000-0000-0000B1000000}"/>
    <cellStyle name="Normal GHG Numbers (0.00) 2 3 2 6 3" xfId="11486" xr:uid="{00000000-0005-0000-0000-0000B1000000}"/>
    <cellStyle name="Normal GHG Numbers (0.00) 2 3 2 7" xfId="3541" xr:uid="{00000000-0005-0000-0000-0000B1000000}"/>
    <cellStyle name="Normal GHG Numbers (0.00) 2 3 2 7 2" xfId="9105" xr:uid="{00000000-0005-0000-0000-0000B1000000}"/>
    <cellStyle name="Normal GHG Numbers (0.00) 2 3 2 7 2 2" xfId="19651" xr:uid="{00000000-0005-0000-0000-0000B1000000}"/>
    <cellStyle name="Normal GHG Numbers (0.00) 2 3 2 7 3" xfId="15986" xr:uid="{00000000-0005-0000-0000-0000B1000000}"/>
    <cellStyle name="Normal GHG Numbers (0.00) 2 3 2 8" xfId="4988" xr:uid="{00000000-0005-0000-0000-0000B1000000}"/>
    <cellStyle name="Normal GHG Numbers (0.00) 2 3 2 8 2" xfId="15276" xr:uid="{00000000-0005-0000-0000-0000B1000000}"/>
    <cellStyle name="Normal GHG Numbers (0.00) 2 3 2 9" xfId="16105" xr:uid="{00000000-0005-0000-0000-0000B1000000}"/>
    <cellStyle name="Normal GHG Numbers (0.00) 2 3 3" xfId="711" xr:uid="{00000000-0005-0000-0000-0000B1000000}"/>
    <cellStyle name="Normal GHG Numbers (0.00) 2 3 3 10" xfId="11540" xr:uid="{00000000-0005-0000-0000-0000B1000000}"/>
    <cellStyle name="Normal GHG Numbers (0.00) 2 3 3 2" xfId="1622" xr:uid="{00000000-0005-0000-0000-0000B1000000}"/>
    <cellStyle name="Normal GHG Numbers (0.00) 2 3 3 2 2" xfId="1937" xr:uid="{00000000-0005-0000-0000-0000B1000000}"/>
    <cellStyle name="Normal GHG Numbers (0.00) 2 3 3 2 2 2" xfId="3176" xr:uid="{00000000-0005-0000-0000-0000B1000000}"/>
    <cellStyle name="Normal GHG Numbers (0.00) 2 3 3 2 2 2 2" xfId="8746" xr:uid="{00000000-0005-0000-0000-0000B1000000}"/>
    <cellStyle name="Normal GHG Numbers (0.00) 2 3 3 2 2 2 2 2" xfId="19291" xr:uid="{00000000-0005-0000-0000-0000B1000000}"/>
    <cellStyle name="Normal GHG Numbers (0.00) 2 3 3 2 2 2 3" xfId="15860" xr:uid="{00000000-0005-0000-0000-0000B1000000}"/>
    <cellStyle name="Normal GHG Numbers (0.00) 2 3 3 2 2 3" xfId="4588" xr:uid="{00000000-0005-0000-0000-0000B1000000}"/>
    <cellStyle name="Normal GHG Numbers (0.00) 2 3 3 2 2 3 2" xfId="10087" xr:uid="{00000000-0005-0000-0000-0000B1000000}"/>
    <cellStyle name="Normal GHG Numbers (0.00) 2 3 3 2 2 3 2 2" xfId="20642" xr:uid="{00000000-0005-0000-0000-0000B1000000}"/>
    <cellStyle name="Normal GHG Numbers (0.00) 2 3 3 2 2 3 3" xfId="11331" xr:uid="{00000000-0005-0000-0000-0000B1000000}"/>
    <cellStyle name="Normal GHG Numbers (0.00) 2 3 3 2 2 4" xfId="7514" xr:uid="{00000000-0005-0000-0000-0000B1000000}"/>
    <cellStyle name="Normal GHG Numbers (0.00) 2 3 3 2 2 4 2" xfId="18059" xr:uid="{00000000-0005-0000-0000-0000B1000000}"/>
    <cellStyle name="Normal GHG Numbers (0.00) 2 3 3 2 2 5" xfId="5971" xr:uid="{00000000-0005-0000-0000-0000B1000000}"/>
    <cellStyle name="Normal GHG Numbers (0.00) 2 3 3 2 2 5 2" xfId="16493" xr:uid="{00000000-0005-0000-0000-0000B1000000}"/>
    <cellStyle name="Normal GHG Numbers (0.00) 2 3 3 2 2 6" xfId="14593" xr:uid="{00000000-0005-0000-0000-0000B1000000}"/>
    <cellStyle name="Normal GHG Numbers (0.00) 2 3 3 2 3" xfId="2862" xr:uid="{00000000-0005-0000-0000-0000B1000000}"/>
    <cellStyle name="Normal GHG Numbers (0.00) 2 3 3 2 3 2" xfId="8432" xr:uid="{00000000-0005-0000-0000-0000B1000000}"/>
    <cellStyle name="Normal GHG Numbers (0.00) 2 3 3 2 3 2 2" xfId="18977" xr:uid="{00000000-0005-0000-0000-0000B1000000}"/>
    <cellStyle name="Normal GHG Numbers (0.00) 2 3 3 2 3 3" xfId="13995" xr:uid="{00000000-0005-0000-0000-0000B1000000}"/>
    <cellStyle name="Normal GHG Numbers (0.00) 2 3 3 2 4" xfId="4275" xr:uid="{00000000-0005-0000-0000-0000B1000000}"/>
    <cellStyle name="Normal GHG Numbers (0.00) 2 3 3 2 4 2" xfId="9793" xr:uid="{00000000-0005-0000-0000-0000B1000000}"/>
    <cellStyle name="Normal GHG Numbers (0.00) 2 3 3 2 4 2 2" xfId="20347" xr:uid="{00000000-0005-0000-0000-0000B1000000}"/>
    <cellStyle name="Normal GHG Numbers (0.00) 2 3 3 2 4 3" xfId="11754" xr:uid="{00000000-0005-0000-0000-0000B1000000}"/>
    <cellStyle name="Normal GHG Numbers (0.00) 2 3 3 2 5" xfId="7230" xr:uid="{00000000-0005-0000-0000-0000B1000000}"/>
    <cellStyle name="Normal GHG Numbers (0.00) 2 3 3 2 5 2" xfId="17775" xr:uid="{00000000-0005-0000-0000-0000B1000000}"/>
    <cellStyle name="Normal GHG Numbers (0.00) 2 3 3 2 6" xfId="5677" xr:uid="{00000000-0005-0000-0000-0000B1000000}"/>
    <cellStyle name="Normal GHG Numbers (0.00) 2 3 3 2 6 2" xfId="11111" xr:uid="{00000000-0005-0000-0000-0000B1000000}"/>
    <cellStyle name="Normal GHG Numbers (0.00) 2 3 3 2 7" xfId="14004" xr:uid="{00000000-0005-0000-0000-0000B1000000}"/>
    <cellStyle name="Normal GHG Numbers (0.00) 2 3 3 3" xfId="1231" xr:uid="{00000000-0005-0000-0000-0000B1000000}"/>
    <cellStyle name="Normal GHG Numbers (0.00) 2 3 3 3 2" xfId="2473" xr:uid="{00000000-0005-0000-0000-0000B1000000}"/>
    <cellStyle name="Normal GHG Numbers (0.00) 2 3 3 3 2 2" xfId="8043" xr:uid="{00000000-0005-0000-0000-0000B1000000}"/>
    <cellStyle name="Normal GHG Numbers (0.00) 2 3 3 3 2 2 2" xfId="18588" xr:uid="{00000000-0005-0000-0000-0000B1000000}"/>
    <cellStyle name="Normal GHG Numbers (0.00) 2 3 3 3 2 3" xfId="11459" xr:uid="{00000000-0005-0000-0000-0000B1000000}"/>
    <cellStyle name="Normal GHG Numbers (0.00) 2 3 3 3 3" xfId="3897" xr:uid="{00000000-0005-0000-0000-0000B1000000}"/>
    <cellStyle name="Normal GHG Numbers (0.00) 2 3 3 3 3 2" xfId="9444" xr:uid="{00000000-0005-0000-0000-0000B1000000}"/>
    <cellStyle name="Normal GHG Numbers (0.00) 2 3 3 3 3 2 2" xfId="19997" xr:uid="{00000000-0005-0000-0000-0000B1000000}"/>
    <cellStyle name="Normal GHG Numbers (0.00) 2 3 3 3 3 3" xfId="13240" xr:uid="{00000000-0005-0000-0000-0000B1000000}"/>
    <cellStyle name="Normal GHG Numbers (0.00) 2 3 3 3 4" xfId="6881" xr:uid="{00000000-0005-0000-0000-0000B1000000}"/>
    <cellStyle name="Normal GHG Numbers (0.00) 2 3 3 3 4 2" xfId="17426" xr:uid="{00000000-0005-0000-0000-0000B1000000}"/>
    <cellStyle name="Normal GHG Numbers (0.00) 2 3 3 3 5" xfId="5328" xr:uid="{00000000-0005-0000-0000-0000B1000000}"/>
    <cellStyle name="Normal GHG Numbers (0.00) 2 3 3 3 5 2" xfId="12496" xr:uid="{00000000-0005-0000-0000-0000B1000000}"/>
    <cellStyle name="Normal GHG Numbers (0.00) 2 3 3 3 6" xfId="10386" xr:uid="{00000000-0005-0000-0000-0000B1000000}"/>
    <cellStyle name="Normal GHG Numbers (0.00) 2 3 3 4" xfId="1395" xr:uid="{00000000-0005-0000-0000-0000B1000000}"/>
    <cellStyle name="Normal GHG Numbers (0.00) 2 3 3 4 2" xfId="2636" xr:uid="{00000000-0005-0000-0000-0000B1000000}"/>
    <cellStyle name="Normal GHG Numbers (0.00) 2 3 3 4 2 2" xfId="8206" xr:uid="{00000000-0005-0000-0000-0000B1000000}"/>
    <cellStyle name="Normal GHG Numbers (0.00) 2 3 3 4 2 2 2" xfId="18751" xr:uid="{00000000-0005-0000-0000-0000B1000000}"/>
    <cellStyle name="Normal GHG Numbers (0.00) 2 3 3 4 2 3" xfId="15310" xr:uid="{00000000-0005-0000-0000-0000B1000000}"/>
    <cellStyle name="Normal GHG Numbers (0.00) 2 3 3 4 3" xfId="4056" xr:uid="{00000000-0005-0000-0000-0000B1000000}"/>
    <cellStyle name="Normal GHG Numbers (0.00) 2 3 3 4 3 2" xfId="9589" xr:uid="{00000000-0005-0000-0000-0000B1000000}"/>
    <cellStyle name="Normal GHG Numbers (0.00) 2 3 3 4 3 2 2" xfId="20142" xr:uid="{00000000-0005-0000-0000-0000B1000000}"/>
    <cellStyle name="Normal GHG Numbers (0.00) 2 3 3 4 3 3" xfId="14207" xr:uid="{00000000-0005-0000-0000-0000B1000000}"/>
    <cellStyle name="Normal GHG Numbers (0.00) 2 3 3 4 4" xfId="7030" xr:uid="{00000000-0005-0000-0000-0000B1000000}"/>
    <cellStyle name="Normal GHG Numbers (0.00) 2 3 3 4 4 2" xfId="17575" xr:uid="{00000000-0005-0000-0000-0000B1000000}"/>
    <cellStyle name="Normal GHG Numbers (0.00) 2 3 3 4 5" xfId="5473" xr:uid="{00000000-0005-0000-0000-0000B1000000}"/>
    <cellStyle name="Normal GHG Numbers (0.00) 2 3 3 4 5 2" xfId="14985" xr:uid="{00000000-0005-0000-0000-0000B1000000}"/>
    <cellStyle name="Normal GHG Numbers (0.00) 2 3 3 4 6" xfId="12033" xr:uid="{00000000-0005-0000-0000-0000B1000000}"/>
    <cellStyle name="Normal GHG Numbers (0.00) 2 3 3 5" xfId="1011" xr:uid="{00000000-0005-0000-0000-0000B1000000}"/>
    <cellStyle name="Normal GHG Numbers (0.00) 2 3 3 5 2" xfId="6671" xr:uid="{00000000-0005-0000-0000-0000B1000000}"/>
    <cellStyle name="Normal GHG Numbers (0.00) 2 3 3 5 2 2" xfId="17216" xr:uid="{00000000-0005-0000-0000-0000B1000000}"/>
    <cellStyle name="Normal GHG Numbers (0.00) 2 3 3 5 3" xfId="12064" xr:uid="{00000000-0005-0000-0000-0000B1000000}"/>
    <cellStyle name="Normal GHG Numbers (0.00) 2 3 3 6" xfId="2254" xr:uid="{00000000-0005-0000-0000-0000B1000000}"/>
    <cellStyle name="Normal GHG Numbers (0.00) 2 3 3 6 2" xfId="7824" xr:uid="{00000000-0005-0000-0000-0000B1000000}"/>
    <cellStyle name="Normal GHG Numbers (0.00) 2 3 3 6 2 2" xfId="18369" xr:uid="{00000000-0005-0000-0000-0000B1000000}"/>
    <cellStyle name="Normal GHG Numbers (0.00) 2 3 3 6 3" xfId="10707" xr:uid="{00000000-0005-0000-0000-0000B1000000}"/>
    <cellStyle name="Normal GHG Numbers (0.00) 2 3 3 7" xfId="3679" xr:uid="{00000000-0005-0000-0000-0000B1000000}"/>
    <cellStyle name="Normal GHG Numbers (0.00) 2 3 3 7 2" xfId="9238" xr:uid="{00000000-0005-0000-0000-0000B1000000}"/>
    <cellStyle name="Normal GHG Numbers (0.00) 2 3 3 7 2 2" xfId="19787" xr:uid="{00000000-0005-0000-0000-0000B1000000}"/>
    <cellStyle name="Normal GHG Numbers (0.00) 2 3 3 7 3" xfId="14353" xr:uid="{00000000-0005-0000-0000-0000B1000000}"/>
    <cellStyle name="Normal GHG Numbers (0.00) 2 3 3 8" xfId="6396" xr:uid="{00000000-0005-0000-0000-0000B1000000}"/>
    <cellStyle name="Normal GHG Numbers (0.00) 2 3 3 8 2" xfId="15104" xr:uid="{00000000-0005-0000-0000-0000B1000000}"/>
    <cellStyle name="Normal GHG Numbers (0.00) 2 3 3 8 2 2" xfId="16941" xr:uid="{00000000-0005-0000-0000-0000B1000000}"/>
    <cellStyle name="Normal GHG Numbers (0.00) 2 3 3 8 3" xfId="11953" xr:uid="{00000000-0005-0000-0000-0000B1000000}"/>
    <cellStyle name="Normal GHG Numbers (0.00) 2 3 3 9" xfId="5122" xr:uid="{00000000-0005-0000-0000-0000B1000000}"/>
    <cellStyle name="Normal GHG Numbers (0.00) 2 3 3 9 2" xfId="13140" xr:uid="{00000000-0005-0000-0000-0000B1000000}"/>
    <cellStyle name="Normal GHG Numbers (0.00) 2 3 4" xfId="775" xr:uid="{00000000-0005-0000-0000-0000B1000000}"/>
    <cellStyle name="Normal GHG Numbers (0.00) 2 3 4 2" xfId="2001" xr:uid="{00000000-0005-0000-0000-0000B1000000}"/>
    <cellStyle name="Normal GHG Numbers (0.00) 2 3 4 2 2" xfId="3240" xr:uid="{00000000-0005-0000-0000-0000B1000000}"/>
    <cellStyle name="Normal GHG Numbers (0.00) 2 3 4 2 2 2" xfId="8810" xr:uid="{00000000-0005-0000-0000-0000B1000000}"/>
    <cellStyle name="Normal GHG Numbers (0.00) 2 3 4 2 2 2 2" xfId="19355" xr:uid="{00000000-0005-0000-0000-0000B1000000}"/>
    <cellStyle name="Normal GHG Numbers (0.00) 2 3 4 2 2 3" xfId="11777" xr:uid="{00000000-0005-0000-0000-0000B1000000}"/>
    <cellStyle name="Normal GHG Numbers (0.00) 2 3 4 2 3" xfId="4652" xr:uid="{00000000-0005-0000-0000-0000B1000000}"/>
    <cellStyle name="Normal GHG Numbers (0.00) 2 3 4 2 3 2" xfId="10147" xr:uid="{00000000-0005-0000-0000-0000B1000000}"/>
    <cellStyle name="Normal GHG Numbers (0.00) 2 3 4 2 3 2 2" xfId="20702" xr:uid="{00000000-0005-0000-0000-0000B1000000}"/>
    <cellStyle name="Normal GHG Numbers (0.00) 2 3 4 2 3 3" xfId="13781" xr:uid="{00000000-0005-0000-0000-0000B1000000}"/>
    <cellStyle name="Normal GHG Numbers (0.00) 2 3 4 2 4" xfId="7574" xr:uid="{00000000-0005-0000-0000-0000B1000000}"/>
    <cellStyle name="Normal GHG Numbers (0.00) 2 3 4 2 4 2" xfId="18119" xr:uid="{00000000-0005-0000-0000-0000B1000000}"/>
    <cellStyle name="Normal GHG Numbers (0.00) 2 3 4 2 5" xfId="6031" xr:uid="{00000000-0005-0000-0000-0000B1000000}"/>
    <cellStyle name="Normal GHG Numbers (0.00) 2 3 4 2 5 2" xfId="16553" xr:uid="{00000000-0005-0000-0000-0000B1000000}"/>
    <cellStyle name="Normal GHG Numbers (0.00) 2 3 4 2 6" xfId="10768" xr:uid="{00000000-0005-0000-0000-0000B1000000}"/>
    <cellStyle name="Normal GHG Numbers (0.00) 2 3 4 3" xfId="1683" xr:uid="{00000000-0005-0000-0000-0000B1000000}"/>
    <cellStyle name="Normal GHG Numbers (0.00) 2 3 4 3 2" xfId="2923" xr:uid="{00000000-0005-0000-0000-0000B1000000}"/>
    <cellStyle name="Normal GHG Numbers (0.00) 2 3 4 3 2 2" xfId="8493" xr:uid="{00000000-0005-0000-0000-0000B1000000}"/>
    <cellStyle name="Normal GHG Numbers (0.00) 2 3 4 3 2 2 2" xfId="19038" xr:uid="{00000000-0005-0000-0000-0000B1000000}"/>
    <cellStyle name="Normal GHG Numbers (0.00) 2 3 4 3 2 3" xfId="14530" xr:uid="{00000000-0005-0000-0000-0000B1000000}"/>
    <cellStyle name="Normal GHG Numbers (0.00) 2 3 4 3 3" xfId="4336" xr:uid="{00000000-0005-0000-0000-0000B1000000}"/>
    <cellStyle name="Normal GHG Numbers (0.00) 2 3 4 3 3 2" xfId="9850" xr:uid="{00000000-0005-0000-0000-0000B1000000}"/>
    <cellStyle name="Normal GHG Numbers (0.00) 2 3 4 3 3 2 2" xfId="20406" xr:uid="{00000000-0005-0000-0000-0000B1000000}"/>
    <cellStyle name="Normal GHG Numbers (0.00) 2 3 4 3 3 3" xfId="11766" xr:uid="{00000000-0005-0000-0000-0000B1000000}"/>
    <cellStyle name="Normal GHG Numbers (0.00) 2 3 4 3 4" xfId="7290" xr:uid="{00000000-0005-0000-0000-0000B1000000}"/>
    <cellStyle name="Normal GHG Numbers (0.00) 2 3 4 3 4 2" xfId="17835" xr:uid="{00000000-0005-0000-0000-0000B1000000}"/>
    <cellStyle name="Normal GHG Numbers (0.00) 2 3 4 3 5" xfId="5734" xr:uid="{00000000-0005-0000-0000-0000B1000000}"/>
    <cellStyle name="Normal GHG Numbers (0.00) 2 3 4 3 5 2" xfId="16257" xr:uid="{00000000-0005-0000-0000-0000B1000000}"/>
    <cellStyle name="Normal GHG Numbers (0.00) 2 3 4 3 6" xfId="11015" xr:uid="{00000000-0005-0000-0000-0000B1000000}"/>
    <cellStyle name="Normal GHG Numbers (0.00) 2 3 4 4" xfId="1075" xr:uid="{00000000-0005-0000-0000-0000B1000000}"/>
    <cellStyle name="Normal GHG Numbers (0.00) 2 3 4 4 2" xfId="6732" xr:uid="{00000000-0005-0000-0000-0000B1000000}"/>
    <cellStyle name="Normal GHG Numbers (0.00) 2 3 4 4 2 2" xfId="17277" xr:uid="{00000000-0005-0000-0000-0000B1000000}"/>
    <cellStyle name="Normal GHG Numbers (0.00) 2 3 4 4 3" xfId="11250" xr:uid="{00000000-0005-0000-0000-0000B1000000}"/>
    <cellStyle name="Normal GHG Numbers (0.00) 2 3 4 5" xfId="2318" xr:uid="{00000000-0005-0000-0000-0000B1000000}"/>
    <cellStyle name="Normal GHG Numbers (0.00) 2 3 4 5 2" xfId="7888" xr:uid="{00000000-0005-0000-0000-0000B1000000}"/>
    <cellStyle name="Normal GHG Numbers (0.00) 2 3 4 5 2 2" xfId="18433" xr:uid="{00000000-0005-0000-0000-0000B1000000}"/>
    <cellStyle name="Normal GHG Numbers (0.00) 2 3 4 5 3" xfId="14493" xr:uid="{00000000-0005-0000-0000-0000B1000000}"/>
    <cellStyle name="Normal GHG Numbers (0.00) 2 3 4 6" xfId="3743" xr:uid="{00000000-0005-0000-0000-0000B1000000}"/>
    <cellStyle name="Normal GHG Numbers (0.00) 2 3 4 6 2" xfId="9298" xr:uid="{00000000-0005-0000-0000-0000B1000000}"/>
    <cellStyle name="Normal GHG Numbers (0.00) 2 3 4 6 2 2" xfId="19848" xr:uid="{00000000-0005-0000-0000-0000B1000000}"/>
    <cellStyle name="Normal GHG Numbers (0.00) 2 3 4 6 3" xfId="13748" xr:uid="{00000000-0005-0000-0000-0000B1000000}"/>
    <cellStyle name="Normal GHG Numbers (0.00) 2 3 4 7" xfId="6438" xr:uid="{00000000-0005-0000-0000-0000B1000000}"/>
    <cellStyle name="Normal GHG Numbers (0.00) 2 3 4 7 2" xfId="15146" xr:uid="{00000000-0005-0000-0000-0000B1000000}"/>
    <cellStyle name="Normal GHG Numbers (0.00) 2 3 4 7 2 2" xfId="16983" xr:uid="{00000000-0005-0000-0000-0000B1000000}"/>
    <cellStyle name="Normal GHG Numbers (0.00) 2 3 4 7 3" xfId="14635" xr:uid="{00000000-0005-0000-0000-0000B1000000}"/>
    <cellStyle name="Normal GHG Numbers (0.00) 2 3 4 8" xfId="5182" xr:uid="{00000000-0005-0000-0000-0000B1000000}"/>
    <cellStyle name="Normal GHG Numbers (0.00) 2 3 4 8 2" xfId="14406" xr:uid="{00000000-0005-0000-0000-0000B1000000}"/>
    <cellStyle name="Normal GHG Numbers (0.00) 2 3 4 9" xfId="12253" xr:uid="{00000000-0005-0000-0000-0000B1000000}"/>
    <cellStyle name="Normal GHG Numbers (0.00) 2 3 5" xfId="837" xr:uid="{00000000-0005-0000-0000-0000B1000000}"/>
    <cellStyle name="Normal GHG Numbers (0.00) 2 3 5 2" xfId="2063" xr:uid="{00000000-0005-0000-0000-0000B1000000}"/>
    <cellStyle name="Normal GHG Numbers (0.00) 2 3 5 2 2" xfId="3302" xr:uid="{00000000-0005-0000-0000-0000B1000000}"/>
    <cellStyle name="Normal GHG Numbers (0.00) 2 3 5 2 2 2" xfId="8872" xr:uid="{00000000-0005-0000-0000-0000B1000000}"/>
    <cellStyle name="Normal GHG Numbers (0.00) 2 3 5 2 2 2 2" xfId="19417" xr:uid="{00000000-0005-0000-0000-0000B1000000}"/>
    <cellStyle name="Normal GHG Numbers (0.00) 2 3 5 2 2 3" xfId="15417" xr:uid="{00000000-0005-0000-0000-0000B1000000}"/>
    <cellStyle name="Normal GHG Numbers (0.00) 2 3 5 2 3" xfId="4714" xr:uid="{00000000-0005-0000-0000-0000B1000000}"/>
    <cellStyle name="Normal GHG Numbers (0.00) 2 3 5 2 3 2" xfId="10206" xr:uid="{00000000-0005-0000-0000-0000B1000000}"/>
    <cellStyle name="Normal GHG Numbers (0.00) 2 3 5 2 3 2 2" xfId="20761" xr:uid="{00000000-0005-0000-0000-0000B1000000}"/>
    <cellStyle name="Normal GHG Numbers (0.00) 2 3 5 2 3 3" xfId="11423" xr:uid="{00000000-0005-0000-0000-0000B1000000}"/>
    <cellStyle name="Normal GHG Numbers (0.00) 2 3 5 2 4" xfId="7633" xr:uid="{00000000-0005-0000-0000-0000B1000000}"/>
    <cellStyle name="Normal GHG Numbers (0.00) 2 3 5 2 4 2" xfId="18178" xr:uid="{00000000-0005-0000-0000-0000B1000000}"/>
    <cellStyle name="Normal GHG Numbers (0.00) 2 3 5 2 5" xfId="6090" xr:uid="{00000000-0005-0000-0000-0000B1000000}"/>
    <cellStyle name="Normal GHG Numbers (0.00) 2 3 5 2 5 2" xfId="16612" xr:uid="{00000000-0005-0000-0000-0000B1000000}"/>
    <cellStyle name="Normal GHG Numbers (0.00) 2 3 5 2 6" xfId="15412" xr:uid="{00000000-0005-0000-0000-0000B1000000}"/>
    <cellStyle name="Normal GHG Numbers (0.00) 2 3 5 3" xfId="1741" xr:uid="{00000000-0005-0000-0000-0000B1000000}"/>
    <cellStyle name="Normal GHG Numbers (0.00) 2 3 5 3 2" xfId="2980" xr:uid="{00000000-0005-0000-0000-0000B1000000}"/>
    <cellStyle name="Normal GHG Numbers (0.00) 2 3 5 3 2 2" xfId="8550" xr:uid="{00000000-0005-0000-0000-0000B1000000}"/>
    <cellStyle name="Normal GHG Numbers (0.00) 2 3 5 3 2 2 2" xfId="19095" xr:uid="{00000000-0005-0000-0000-0000B1000000}"/>
    <cellStyle name="Normal GHG Numbers (0.00) 2 3 5 3 2 3" xfId="15659" xr:uid="{00000000-0005-0000-0000-0000B1000000}"/>
    <cellStyle name="Normal GHG Numbers (0.00) 2 3 5 3 3" xfId="4392" xr:uid="{00000000-0005-0000-0000-0000B1000000}"/>
    <cellStyle name="Normal GHG Numbers (0.00) 2 3 5 3 3 2" xfId="9903" xr:uid="{00000000-0005-0000-0000-0000B1000000}"/>
    <cellStyle name="Normal GHG Numbers (0.00) 2 3 5 3 3 2 2" xfId="20459" xr:uid="{00000000-0005-0000-0000-0000B1000000}"/>
    <cellStyle name="Normal GHG Numbers (0.00) 2 3 5 3 3 3" xfId="10461" xr:uid="{00000000-0005-0000-0000-0000B1000000}"/>
    <cellStyle name="Normal GHG Numbers (0.00) 2 3 5 3 4" xfId="7344" xr:uid="{00000000-0005-0000-0000-0000B1000000}"/>
    <cellStyle name="Normal GHG Numbers (0.00) 2 3 5 3 4 2" xfId="17889" xr:uid="{00000000-0005-0000-0000-0000B1000000}"/>
    <cellStyle name="Normal GHG Numbers (0.00) 2 3 5 3 5" xfId="5787" xr:uid="{00000000-0005-0000-0000-0000B1000000}"/>
    <cellStyle name="Normal GHG Numbers (0.00) 2 3 5 3 5 2" xfId="16310" xr:uid="{00000000-0005-0000-0000-0000B1000000}"/>
    <cellStyle name="Normal GHG Numbers (0.00) 2 3 5 3 6" xfId="13301" xr:uid="{00000000-0005-0000-0000-0000B1000000}"/>
    <cellStyle name="Normal GHG Numbers (0.00) 2 3 5 4" xfId="1137" xr:uid="{00000000-0005-0000-0000-0000B1000000}"/>
    <cellStyle name="Normal GHG Numbers (0.00) 2 3 5 4 2" xfId="6794" xr:uid="{00000000-0005-0000-0000-0000B1000000}"/>
    <cellStyle name="Normal GHG Numbers (0.00) 2 3 5 4 2 2" xfId="17339" xr:uid="{00000000-0005-0000-0000-0000B1000000}"/>
    <cellStyle name="Normal GHG Numbers (0.00) 2 3 5 4 3" xfId="12250" xr:uid="{00000000-0005-0000-0000-0000B1000000}"/>
    <cellStyle name="Normal GHG Numbers (0.00) 2 3 5 5" xfId="2380" xr:uid="{00000000-0005-0000-0000-0000B1000000}"/>
    <cellStyle name="Normal GHG Numbers (0.00) 2 3 5 5 2" xfId="7950" xr:uid="{00000000-0005-0000-0000-0000B1000000}"/>
    <cellStyle name="Normal GHG Numbers (0.00) 2 3 5 5 2 2" xfId="18495" xr:uid="{00000000-0005-0000-0000-0000B1000000}"/>
    <cellStyle name="Normal GHG Numbers (0.00) 2 3 5 5 3" xfId="12696" xr:uid="{00000000-0005-0000-0000-0000B1000000}"/>
    <cellStyle name="Normal GHG Numbers (0.00) 2 3 5 6" xfId="3805" xr:uid="{00000000-0005-0000-0000-0000B1000000}"/>
    <cellStyle name="Normal GHG Numbers (0.00) 2 3 5 6 2" xfId="9357" xr:uid="{00000000-0005-0000-0000-0000B1000000}"/>
    <cellStyle name="Normal GHG Numbers (0.00) 2 3 5 6 2 2" xfId="19910" xr:uid="{00000000-0005-0000-0000-0000B1000000}"/>
    <cellStyle name="Normal GHG Numbers (0.00) 2 3 5 6 3" xfId="13764" xr:uid="{00000000-0005-0000-0000-0000B1000000}"/>
    <cellStyle name="Normal GHG Numbers (0.00) 2 3 5 7" xfId="6497" xr:uid="{00000000-0005-0000-0000-0000B1000000}"/>
    <cellStyle name="Normal GHG Numbers (0.00) 2 3 5 7 2" xfId="15205" xr:uid="{00000000-0005-0000-0000-0000B1000000}"/>
    <cellStyle name="Normal GHG Numbers (0.00) 2 3 5 7 2 2" xfId="17042" xr:uid="{00000000-0005-0000-0000-0000B1000000}"/>
    <cellStyle name="Normal GHG Numbers (0.00) 2 3 5 7 3" xfId="13018" xr:uid="{00000000-0005-0000-0000-0000B1000000}"/>
    <cellStyle name="Normal GHG Numbers (0.00) 2 3 5 8" xfId="5241" xr:uid="{00000000-0005-0000-0000-0000B1000000}"/>
    <cellStyle name="Normal GHG Numbers (0.00) 2 3 5 8 2" xfId="12206" xr:uid="{00000000-0005-0000-0000-0000B1000000}"/>
    <cellStyle name="Normal GHG Numbers (0.00) 2 3 5 9" xfId="14978" xr:uid="{00000000-0005-0000-0000-0000B1000000}"/>
    <cellStyle name="Normal GHG Numbers (0.00) 2 3 6" xfId="521" xr:uid="{00000000-0005-0000-0000-0000B1000000}"/>
    <cellStyle name="Normal GHG Numbers (0.00) 2 3 6 2" xfId="1467" xr:uid="{00000000-0005-0000-0000-0000B1000000}"/>
    <cellStyle name="Normal GHG Numbers (0.00) 2 3 6 2 2" xfId="7094" xr:uid="{00000000-0005-0000-0000-0000B1000000}"/>
    <cellStyle name="Normal GHG Numbers (0.00) 2 3 6 2 2 2" xfId="17639" xr:uid="{00000000-0005-0000-0000-0000B1000000}"/>
    <cellStyle name="Normal GHG Numbers (0.00) 2 3 6 2 3" xfId="14396" xr:uid="{00000000-0005-0000-0000-0000B1000000}"/>
    <cellStyle name="Normal GHG Numbers (0.00) 2 3 6 3" xfId="2708" xr:uid="{00000000-0005-0000-0000-0000B1000000}"/>
    <cellStyle name="Normal GHG Numbers (0.00) 2 3 6 3 2" xfId="8278" xr:uid="{00000000-0005-0000-0000-0000B1000000}"/>
    <cellStyle name="Normal GHG Numbers (0.00) 2 3 6 3 2 2" xfId="18823" xr:uid="{00000000-0005-0000-0000-0000B1000000}"/>
    <cellStyle name="Normal GHG Numbers (0.00) 2 3 6 3 3" xfId="10905" xr:uid="{00000000-0005-0000-0000-0000B1000000}"/>
    <cellStyle name="Normal GHG Numbers (0.00) 2 3 6 4" xfId="4125" xr:uid="{00000000-0005-0000-0000-0000B1000000}"/>
    <cellStyle name="Normal GHG Numbers (0.00) 2 3 6 4 2" xfId="9653" xr:uid="{00000000-0005-0000-0000-0000B1000000}"/>
    <cellStyle name="Normal GHG Numbers (0.00) 2 3 6 4 2 2" xfId="20207" xr:uid="{00000000-0005-0000-0000-0000B1000000}"/>
    <cellStyle name="Normal GHG Numbers (0.00) 2 3 6 4 3" xfId="14009" xr:uid="{00000000-0005-0000-0000-0000B1000000}"/>
    <cellStyle name="Normal GHG Numbers (0.00) 2 3 6 5" xfId="6253" xr:uid="{00000000-0005-0000-0000-0000B1000000}"/>
    <cellStyle name="Normal GHG Numbers (0.00) 2 3 6 5 2" xfId="16800" xr:uid="{00000000-0005-0000-0000-0000B1000000}"/>
    <cellStyle name="Normal GHG Numbers (0.00) 2 3 6 6" xfId="5537" xr:uid="{00000000-0005-0000-0000-0000B1000000}"/>
    <cellStyle name="Normal GHG Numbers (0.00) 2 3 6 6 2" xfId="13882" xr:uid="{00000000-0005-0000-0000-0000B1000000}"/>
    <cellStyle name="Normal GHG Numbers (0.00) 2 3 6 7" xfId="10750" xr:uid="{00000000-0005-0000-0000-0000B1000000}"/>
    <cellStyle name="Normal GHG Numbers (0.00) 2 3 7" xfId="1608" xr:uid="{00000000-0005-0000-0000-0000AF000000}"/>
    <cellStyle name="Normal GHG Numbers (0.00) 2 3 7 2" xfId="2848" xr:uid="{00000000-0005-0000-0000-0000AF000000}"/>
    <cellStyle name="Normal GHG Numbers (0.00) 2 3 7 2 2" xfId="8418" xr:uid="{00000000-0005-0000-0000-0000AF000000}"/>
    <cellStyle name="Normal GHG Numbers (0.00) 2 3 7 2 2 2" xfId="18963" xr:uid="{00000000-0005-0000-0000-0000AF000000}"/>
    <cellStyle name="Normal GHG Numbers (0.00) 2 3 7 2 3" xfId="14643" xr:uid="{00000000-0005-0000-0000-0000AF000000}"/>
    <cellStyle name="Normal GHG Numbers (0.00) 2 3 7 3" xfId="4262" xr:uid="{00000000-0005-0000-0000-0000AF000000}"/>
    <cellStyle name="Normal GHG Numbers (0.00) 2 3 7 3 2" xfId="9782" xr:uid="{00000000-0005-0000-0000-0000AF000000}"/>
    <cellStyle name="Normal GHG Numbers (0.00) 2 3 7 3 2 2" xfId="20336" xr:uid="{00000000-0005-0000-0000-0000AF000000}"/>
    <cellStyle name="Normal GHG Numbers (0.00) 2 3 7 3 3" xfId="14687" xr:uid="{00000000-0005-0000-0000-0000AF000000}"/>
    <cellStyle name="Normal GHG Numbers (0.00) 2 3 7 4" xfId="7218" xr:uid="{00000000-0005-0000-0000-0000AF000000}"/>
    <cellStyle name="Normal GHG Numbers (0.00) 2 3 7 4 2" xfId="17763" xr:uid="{00000000-0005-0000-0000-0000AF000000}"/>
    <cellStyle name="Normal GHG Numbers (0.00) 2 3 7 5" xfId="5666" xr:uid="{00000000-0005-0000-0000-0000AF000000}"/>
    <cellStyle name="Normal GHG Numbers (0.00) 2 3 7 5 2" xfId="11947" xr:uid="{00000000-0005-0000-0000-0000AF000000}"/>
    <cellStyle name="Normal GHG Numbers (0.00) 2 3 7 6" xfId="16122" xr:uid="{00000000-0005-0000-0000-0000AF000000}"/>
    <cellStyle name="Normal GHG Numbers (0.00) 2 3 8" xfId="1167" xr:uid="{00000000-0005-0000-0000-0000B1000000}"/>
    <cellStyle name="Normal GHG Numbers (0.00) 2 3 8 2" xfId="2410" xr:uid="{00000000-0005-0000-0000-0000B1000000}"/>
    <cellStyle name="Normal GHG Numbers (0.00) 2 3 8 2 2" xfId="7980" xr:uid="{00000000-0005-0000-0000-0000B1000000}"/>
    <cellStyle name="Normal GHG Numbers (0.00) 2 3 8 2 2 2" xfId="18525" xr:uid="{00000000-0005-0000-0000-0000B1000000}"/>
    <cellStyle name="Normal GHG Numbers (0.00) 2 3 8 2 3" xfId="12335" xr:uid="{00000000-0005-0000-0000-0000B1000000}"/>
    <cellStyle name="Normal GHG Numbers (0.00) 2 3 8 3" xfId="3835" xr:uid="{00000000-0005-0000-0000-0000B1000000}"/>
    <cellStyle name="Normal GHG Numbers (0.00) 2 3 8 3 2" xfId="9386" xr:uid="{00000000-0005-0000-0000-0000B1000000}"/>
    <cellStyle name="Normal GHG Numbers (0.00) 2 3 8 3 2 2" xfId="19939" xr:uid="{00000000-0005-0000-0000-0000B1000000}"/>
    <cellStyle name="Normal GHG Numbers (0.00) 2 3 8 3 3" xfId="14701" xr:uid="{00000000-0005-0000-0000-0000B1000000}"/>
    <cellStyle name="Normal GHG Numbers (0.00) 2 3 8 4" xfId="6823" xr:uid="{00000000-0005-0000-0000-0000B1000000}"/>
    <cellStyle name="Normal GHG Numbers (0.00) 2 3 8 4 2" xfId="17368" xr:uid="{00000000-0005-0000-0000-0000B1000000}"/>
    <cellStyle name="Normal GHG Numbers (0.00) 2 3 8 5" xfId="5270" xr:uid="{00000000-0005-0000-0000-0000B1000000}"/>
    <cellStyle name="Normal GHG Numbers (0.00) 2 3 8 5 2" xfId="13590" xr:uid="{00000000-0005-0000-0000-0000B1000000}"/>
    <cellStyle name="Normal GHG Numbers (0.00) 2 3 8 6" xfId="10321" xr:uid="{00000000-0005-0000-0000-0000B1000000}"/>
    <cellStyle name="Normal GHG Numbers (0.00) 2 3 9" xfId="869" xr:uid="{00000000-0005-0000-0000-0000B1000000}"/>
    <cellStyle name="Normal GHG Numbers (0.00) 2 3 9 2" xfId="3378" xr:uid="{00000000-0005-0000-0000-0000B1000000}"/>
    <cellStyle name="Normal GHG Numbers (0.00) 2 3 9 2 2" xfId="8946" xr:uid="{00000000-0005-0000-0000-0000B1000000}"/>
    <cellStyle name="Normal GHG Numbers (0.00) 2 3 9 2 2 2" xfId="19490" xr:uid="{00000000-0005-0000-0000-0000B1000000}"/>
    <cellStyle name="Normal GHG Numbers (0.00) 2 3 9 2 3" xfId="14404" xr:uid="{00000000-0005-0000-0000-0000B1000000}"/>
    <cellStyle name="Normal GHG Numbers (0.00) 2 3 9 3" xfId="6529" xr:uid="{00000000-0005-0000-0000-0000B1000000}"/>
    <cellStyle name="Normal GHG Numbers (0.00) 2 3 9 3 2" xfId="17074" xr:uid="{00000000-0005-0000-0000-0000B1000000}"/>
    <cellStyle name="Normal GHG Numbers (0.00) 2 3 9 4" xfId="4811" xr:uid="{00000000-0005-0000-0000-0000B1000000}"/>
    <cellStyle name="Normal GHG Numbers (0.00) 2 3 9 4 2" xfId="10781" xr:uid="{00000000-0005-0000-0000-0000B1000000}"/>
    <cellStyle name="Normal GHG Numbers (0.00) 2 3 9 5" xfId="14785" xr:uid="{00000000-0005-0000-0000-0000B1000000}"/>
    <cellStyle name="Normal GHG Numbers (0.00) 2 4" xfId="394" xr:uid="{00000000-0005-0000-0000-0000B1000000}"/>
    <cellStyle name="Normal GHG Numbers (0.00) 2 4 10" xfId="10477" xr:uid="{00000000-0005-0000-0000-0000B1000000}"/>
    <cellStyle name="Normal GHG Numbers (0.00) 2 4 2" xfId="1538" xr:uid="{00000000-0005-0000-0000-0000B1000000}"/>
    <cellStyle name="Normal GHG Numbers (0.00) 2 4 2 2" xfId="1870" xr:uid="{00000000-0005-0000-0000-0000B1000000}"/>
    <cellStyle name="Normal GHG Numbers (0.00) 2 4 2 2 2" xfId="3109" xr:uid="{00000000-0005-0000-0000-0000B1000000}"/>
    <cellStyle name="Normal GHG Numbers (0.00) 2 4 2 2 2 2" xfId="8679" xr:uid="{00000000-0005-0000-0000-0000B1000000}"/>
    <cellStyle name="Normal GHG Numbers (0.00) 2 4 2 2 2 2 2" xfId="19224" xr:uid="{00000000-0005-0000-0000-0000B1000000}"/>
    <cellStyle name="Normal GHG Numbers (0.00) 2 4 2 2 2 3" xfId="13661" xr:uid="{00000000-0005-0000-0000-0000B1000000}"/>
    <cellStyle name="Normal GHG Numbers (0.00) 2 4 2 2 3" xfId="4521" xr:uid="{00000000-0005-0000-0000-0000B1000000}"/>
    <cellStyle name="Normal GHG Numbers (0.00) 2 4 2 2 3 2" xfId="10023" xr:uid="{00000000-0005-0000-0000-0000B1000000}"/>
    <cellStyle name="Normal GHG Numbers (0.00) 2 4 2 2 3 2 2" xfId="20578" xr:uid="{00000000-0005-0000-0000-0000B1000000}"/>
    <cellStyle name="Normal GHG Numbers (0.00) 2 4 2 2 3 3" xfId="13716" xr:uid="{00000000-0005-0000-0000-0000B1000000}"/>
    <cellStyle name="Normal GHG Numbers (0.00) 2 4 2 2 4" xfId="7452" xr:uid="{00000000-0005-0000-0000-0000B1000000}"/>
    <cellStyle name="Normal GHG Numbers (0.00) 2 4 2 2 4 2" xfId="17997" xr:uid="{00000000-0005-0000-0000-0000B1000000}"/>
    <cellStyle name="Normal GHG Numbers (0.00) 2 4 2 2 5" xfId="5907" xr:uid="{00000000-0005-0000-0000-0000B1000000}"/>
    <cellStyle name="Normal GHG Numbers (0.00) 2 4 2 2 5 2" xfId="16429" xr:uid="{00000000-0005-0000-0000-0000B1000000}"/>
    <cellStyle name="Normal GHG Numbers (0.00) 2 4 2 2 6" xfId="14722" xr:uid="{00000000-0005-0000-0000-0000B1000000}"/>
    <cellStyle name="Normal GHG Numbers (0.00) 2 4 2 3" xfId="2778" xr:uid="{00000000-0005-0000-0000-0000B1000000}"/>
    <cellStyle name="Normal GHG Numbers (0.00) 2 4 2 3 2" xfId="4192" xr:uid="{00000000-0005-0000-0000-0000B1000000}"/>
    <cellStyle name="Normal GHG Numbers (0.00) 2 4 2 3 2 2" xfId="9713" xr:uid="{00000000-0005-0000-0000-0000B1000000}"/>
    <cellStyle name="Normal GHG Numbers (0.00) 2 4 2 3 2 2 2" xfId="20267" xr:uid="{00000000-0005-0000-0000-0000B1000000}"/>
    <cellStyle name="Normal GHG Numbers (0.00) 2 4 2 3 2 3" xfId="13339" xr:uid="{00000000-0005-0000-0000-0000B1000000}"/>
    <cellStyle name="Normal GHG Numbers (0.00) 2 4 2 3 3" xfId="8348" xr:uid="{00000000-0005-0000-0000-0000B1000000}"/>
    <cellStyle name="Normal GHG Numbers (0.00) 2 4 2 3 3 2" xfId="18893" xr:uid="{00000000-0005-0000-0000-0000B1000000}"/>
    <cellStyle name="Normal GHG Numbers (0.00) 2 4 2 3 4" xfId="5597" xr:uid="{00000000-0005-0000-0000-0000B1000000}"/>
    <cellStyle name="Normal GHG Numbers (0.00) 2 4 2 3 4 2" xfId="11343" xr:uid="{00000000-0005-0000-0000-0000B1000000}"/>
    <cellStyle name="Normal GHG Numbers (0.00) 2 4 2 3 5" xfId="15418" xr:uid="{00000000-0005-0000-0000-0000B1000000}"/>
    <cellStyle name="Normal GHG Numbers (0.00) 2 4 2 4" xfId="3567" xr:uid="{00000000-0005-0000-0000-0000B1000000}"/>
    <cellStyle name="Normal GHG Numbers (0.00) 2 4 2 4 2" xfId="9130" xr:uid="{00000000-0005-0000-0000-0000B1000000}"/>
    <cellStyle name="Normal GHG Numbers (0.00) 2 4 2 4 2 2" xfId="19676" xr:uid="{00000000-0005-0000-0000-0000B1000000}"/>
    <cellStyle name="Normal GHG Numbers (0.00) 2 4 2 4 3" xfId="15584" xr:uid="{00000000-0005-0000-0000-0000B1000000}"/>
    <cellStyle name="Normal GHG Numbers (0.00) 2 4 2 5" xfId="5013" xr:uid="{00000000-0005-0000-0000-0000B1000000}"/>
    <cellStyle name="Normal GHG Numbers (0.00) 2 4 2 5 2" xfId="13861" xr:uid="{00000000-0005-0000-0000-0000B1000000}"/>
    <cellStyle name="Normal GHG Numbers (0.00) 2 4 2 6" xfId="11127" xr:uid="{00000000-0005-0000-0000-0000B1000000}"/>
    <cellStyle name="Normal GHG Numbers (0.00) 2 4 3" xfId="1779" xr:uid="{00000000-0005-0000-0000-0000B1000000}"/>
    <cellStyle name="Normal GHG Numbers (0.00) 2 4 3 2" xfId="3018" xr:uid="{00000000-0005-0000-0000-0000B1000000}"/>
    <cellStyle name="Normal GHG Numbers (0.00) 2 4 3 2 2" xfId="8588" xr:uid="{00000000-0005-0000-0000-0000B1000000}"/>
    <cellStyle name="Normal GHG Numbers (0.00) 2 4 3 2 2 2" xfId="19133" xr:uid="{00000000-0005-0000-0000-0000B1000000}"/>
    <cellStyle name="Normal GHG Numbers (0.00) 2 4 3 2 3" xfId="10778" xr:uid="{00000000-0005-0000-0000-0000B1000000}"/>
    <cellStyle name="Normal GHG Numbers (0.00) 2 4 3 3" xfId="4430" xr:uid="{00000000-0005-0000-0000-0000B1000000}"/>
    <cellStyle name="Normal GHG Numbers (0.00) 2 4 3 3 2" xfId="9940" xr:uid="{00000000-0005-0000-0000-0000B1000000}"/>
    <cellStyle name="Normal GHG Numbers (0.00) 2 4 3 3 2 2" xfId="20496" xr:uid="{00000000-0005-0000-0000-0000B1000000}"/>
    <cellStyle name="Normal GHG Numbers (0.00) 2 4 3 3 3" xfId="13378" xr:uid="{00000000-0005-0000-0000-0000B1000000}"/>
    <cellStyle name="Normal GHG Numbers (0.00) 2 4 3 4" xfId="7381" xr:uid="{00000000-0005-0000-0000-0000B1000000}"/>
    <cellStyle name="Normal GHG Numbers (0.00) 2 4 3 4 2" xfId="17926" xr:uid="{00000000-0005-0000-0000-0000B1000000}"/>
    <cellStyle name="Normal GHG Numbers (0.00) 2 4 3 5" xfId="5824" xr:uid="{00000000-0005-0000-0000-0000B1000000}"/>
    <cellStyle name="Normal GHG Numbers (0.00) 2 4 3 5 2" xfId="16347" xr:uid="{00000000-0005-0000-0000-0000B1000000}"/>
    <cellStyle name="Normal GHG Numbers (0.00) 2 4 3 6" xfId="11229" xr:uid="{00000000-0005-0000-0000-0000B1000000}"/>
    <cellStyle name="Normal GHG Numbers (0.00) 2 4 4" xfId="1261" xr:uid="{00000000-0005-0000-0000-0000B1000000}"/>
    <cellStyle name="Normal GHG Numbers (0.00) 2 4 4 2" xfId="2502" xr:uid="{00000000-0005-0000-0000-0000B1000000}"/>
    <cellStyle name="Normal GHG Numbers (0.00) 2 4 4 2 2" xfId="8072" xr:uid="{00000000-0005-0000-0000-0000B1000000}"/>
    <cellStyle name="Normal GHG Numbers (0.00) 2 4 4 2 2 2" xfId="18617" xr:uid="{00000000-0005-0000-0000-0000B1000000}"/>
    <cellStyle name="Normal GHG Numbers (0.00) 2 4 4 2 3" xfId="13153" xr:uid="{00000000-0005-0000-0000-0000B1000000}"/>
    <cellStyle name="Normal GHG Numbers (0.00) 2 4 4 3" xfId="3925" xr:uid="{00000000-0005-0000-0000-0000B1000000}"/>
    <cellStyle name="Normal GHG Numbers (0.00) 2 4 4 3 2" xfId="9469" xr:uid="{00000000-0005-0000-0000-0000B1000000}"/>
    <cellStyle name="Normal GHG Numbers (0.00) 2 4 4 3 2 2" xfId="20022" xr:uid="{00000000-0005-0000-0000-0000B1000000}"/>
    <cellStyle name="Normal GHG Numbers (0.00) 2 4 4 3 3" xfId="10977" xr:uid="{00000000-0005-0000-0000-0000B1000000}"/>
    <cellStyle name="Normal GHG Numbers (0.00) 2 4 4 4" xfId="6908" xr:uid="{00000000-0005-0000-0000-0000B1000000}"/>
    <cellStyle name="Normal GHG Numbers (0.00) 2 4 4 4 2" xfId="17453" xr:uid="{00000000-0005-0000-0000-0000B1000000}"/>
    <cellStyle name="Normal GHG Numbers (0.00) 2 4 4 5" xfId="5353" xr:uid="{00000000-0005-0000-0000-0000B1000000}"/>
    <cellStyle name="Normal GHG Numbers (0.00) 2 4 4 5 2" xfId="13563" xr:uid="{00000000-0005-0000-0000-0000B1000000}"/>
    <cellStyle name="Normal GHG Numbers (0.00) 2 4 4 6" xfId="10913" xr:uid="{00000000-0005-0000-0000-0000B1000000}"/>
    <cellStyle name="Normal GHG Numbers (0.00) 2 4 5" xfId="913" xr:uid="{00000000-0005-0000-0000-0000B1000000}"/>
    <cellStyle name="Normal GHG Numbers (0.00) 2 4 5 2" xfId="3329" xr:uid="{00000000-0005-0000-0000-0000B1000000}"/>
    <cellStyle name="Normal GHG Numbers (0.00) 2 4 5 2 2" xfId="8899" xr:uid="{00000000-0005-0000-0000-0000B1000000}"/>
    <cellStyle name="Normal GHG Numbers (0.00) 2 4 5 2 2 2" xfId="19444" xr:uid="{00000000-0005-0000-0000-0000B1000000}"/>
    <cellStyle name="Normal GHG Numbers (0.00) 2 4 5 2 3" xfId="13420" xr:uid="{00000000-0005-0000-0000-0000B1000000}"/>
    <cellStyle name="Normal GHG Numbers (0.00) 2 4 5 3" xfId="6573" xr:uid="{00000000-0005-0000-0000-0000B1000000}"/>
    <cellStyle name="Normal GHG Numbers (0.00) 2 4 5 3 2" xfId="17118" xr:uid="{00000000-0005-0000-0000-0000B1000000}"/>
    <cellStyle name="Normal GHG Numbers (0.00) 2 4 5 4" xfId="4765" xr:uid="{00000000-0005-0000-0000-0000B1000000}"/>
    <cellStyle name="Normal GHG Numbers (0.00) 2 4 5 4 2" xfId="15576" xr:uid="{00000000-0005-0000-0000-0000B1000000}"/>
    <cellStyle name="Normal GHG Numbers (0.00) 2 4 5 5" xfId="13990" xr:uid="{00000000-0005-0000-0000-0000B1000000}"/>
    <cellStyle name="Normal GHG Numbers (0.00) 2 4 6" xfId="2156" xr:uid="{00000000-0005-0000-0000-0000B1000000}"/>
    <cellStyle name="Normal GHG Numbers (0.00) 2 4 6 2" xfId="7726" xr:uid="{00000000-0005-0000-0000-0000B1000000}"/>
    <cellStyle name="Normal GHG Numbers (0.00) 2 4 6 2 2" xfId="18271" xr:uid="{00000000-0005-0000-0000-0000B1000000}"/>
    <cellStyle name="Normal GHG Numbers (0.00) 2 4 6 3" xfId="14135" xr:uid="{00000000-0005-0000-0000-0000B1000000}"/>
    <cellStyle name="Normal GHG Numbers (0.00) 2 4 7" xfId="615" xr:uid="{00000000-0005-0000-0000-0000B1000000}"/>
    <cellStyle name="Normal GHG Numbers (0.00) 2 4 7 2" xfId="6311" xr:uid="{00000000-0005-0000-0000-0000B1000000}"/>
    <cellStyle name="Normal GHG Numbers (0.00) 2 4 7 2 2" xfId="16856" xr:uid="{00000000-0005-0000-0000-0000B1000000}"/>
    <cellStyle name="Normal GHG Numbers (0.00) 2 4 7 3" xfId="11321" xr:uid="{00000000-0005-0000-0000-0000B1000000}"/>
    <cellStyle name="Normal GHG Numbers (0.00) 2 4 8" xfId="4921" xr:uid="{00000000-0005-0000-0000-0000B1000000}"/>
    <cellStyle name="Normal GHG Numbers (0.00) 2 4 8 2" xfId="15830" xr:uid="{00000000-0005-0000-0000-0000B1000000}"/>
    <cellStyle name="Normal GHG Numbers (0.00) 2 4 9" xfId="14877" xr:uid="{00000000-0005-0000-0000-0000B1000000}"/>
    <cellStyle name="Normal GHG Numbers (0.00) 2 4 9 2" xfId="15793" xr:uid="{00000000-0005-0000-0000-0000B1000000}"/>
    <cellStyle name="Normal GHG Numbers (0.00) 2 5" xfId="635" xr:uid="{00000000-0005-0000-0000-0000B1000000}"/>
    <cellStyle name="Normal GHG Numbers (0.00) 2 5 2" xfId="1877" xr:uid="{00000000-0005-0000-0000-0000B1000000}"/>
    <cellStyle name="Normal GHG Numbers (0.00) 2 5 2 2" xfId="3116" xr:uid="{00000000-0005-0000-0000-0000B1000000}"/>
    <cellStyle name="Normal GHG Numbers (0.00) 2 5 2 2 2" xfId="8686" xr:uid="{00000000-0005-0000-0000-0000B1000000}"/>
    <cellStyle name="Normal GHG Numbers (0.00) 2 5 2 2 2 2" xfId="19231" xr:uid="{00000000-0005-0000-0000-0000B1000000}"/>
    <cellStyle name="Normal GHG Numbers (0.00) 2 5 2 2 3" xfId="14156" xr:uid="{00000000-0005-0000-0000-0000B1000000}"/>
    <cellStyle name="Normal GHG Numbers (0.00) 2 5 2 3" xfId="4528" xr:uid="{00000000-0005-0000-0000-0000B1000000}"/>
    <cellStyle name="Normal GHG Numbers (0.00) 2 5 2 3 2" xfId="10030" xr:uid="{00000000-0005-0000-0000-0000B1000000}"/>
    <cellStyle name="Normal GHG Numbers (0.00) 2 5 2 3 2 2" xfId="20585" xr:uid="{00000000-0005-0000-0000-0000B1000000}"/>
    <cellStyle name="Normal GHG Numbers (0.00) 2 5 2 3 3" xfId="14269" xr:uid="{00000000-0005-0000-0000-0000B1000000}"/>
    <cellStyle name="Normal GHG Numbers (0.00) 2 5 2 4" xfId="7457" xr:uid="{00000000-0005-0000-0000-0000B1000000}"/>
    <cellStyle name="Normal GHG Numbers (0.00) 2 5 2 4 2" xfId="18002" xr:uid="{00000000-0005-0000-0000-0000B1000000}"/>
    <cellStyle name="Normal GHG Numbers (0.00) 2 5 2 5" xfId="5914" xr:uid="{00000000-0005-0000-0000-0000B1000000}"/>
    <cellStyle name="Normal GHG Numbers (0.00) 2 5 2 5 2" xfId="16436" xr:uid="{00000000-0005-0000-0000-0000B1000000}"/>
    <cellStyle name="Normal GHG Numbers (0.00) 2 5 2 6" xfId="11427" xr:uid="{00000000-0005-0000-0000-0000B1000000}"/>
    <cellStyle name="Normal GHG Numbers (0.00) 2 5 3" xfId="1266" xr:uid="{00000000-0005-0000-0000-0000AF000000}"/>
    <cellStyle name="Normal GHG Numbers (0.00) 2 5 3 2" xfId="2507" xr:uid="{00000000-0005-0000-0000-0000AF000000}"/>
    <cellStyle name="Normal GHG Numbers (0.00) 2 5 3 2 2" xfId="8077" xr:uid="{00000000-0005-0000-0000-0000AF000000}"/>
    <cellStyle name="Normal GHG Numbers (0.00) 2 5 3 2 2 2" xfId="18622" xr:uid="{00000000-0005-0000-0000-0000AF000000}"/>
    <cellStyle name="Normal GHG Numbers (0.00) 2 5 3 2 3" xfId="12275" xr:uid="{00000000-0005-0000-0000-0000AF000000}"/>
    <cellStyle name="Normal GHG Numbers (0.00) 2 5 3 3" xfId="3928" xr:uid="{00000000-0005-0000-0000-0000AF000000}"/>
    <cellStyle name="Normal GHG Numbers (0.00) 2 5 3 3 2" xfId="9472" xr:uid="{00000000-0005-0000-0000-0000AF000000}"/>
    <cellStyle name="Normal GHG Numbers (0.00) 2 5 3 3 2 2" xfId="20025" xr:uid="{00000000-0005-0000-0000-0000AF000000}"/>
    <cellStyle name="Normal GHG Numbers (0.00) 2 5 3 3 3" xfId="13786" xr:uid="{00000000-0005-0000-0000-0000AF000000}"/>
    <cellStyle name="Normal GHG Numbers (0.00) 2 5 3 4" xfId="6913" xr:uid="{00000000-0005-0000-0000-0000AF000000}"/>
    <cellStyle name="Normal GHG Numbers (0.00) 2 5 3 4 2" xfId="17458" xr:uid="{00000000-0005-0000-0000-0000AF000000}"/>
    <cellStyle name="Normal GHG Numbers (0.00) 2 5 3 5" xfId="5356" xr:uid="{00000000-0005-0000-0000-0000AF000000}"/>
    <cellStyle name="Normal GHG Numbers (0.00) 2 5 3 5 2" xfId="13863" xr:uid="{00000000-0005-0000-0000-0000AF000000}"/>
    <cellStyle name="Normal GHG Numbers (0.00) 2 5 3 6" xfId="15605" xr:uid="{00000000-0005-0000-0000-0000AF000000}"/>
    <cellStyle name="Normal GHG Numbers (0.00) 2 5 4" xfId="936" xr:uid="{00000000-0005-0000-0000-0000B1000000}"/>
    <cellStyle name="Normal GHG Numbers (0.00) 2 5 4 2" xfId="3604" xr:uid="{00000000-0005-0000-0000-0000B1000000}"/>
    <cellStyle name="Normal GHG Numbers (0.00) 2 5 4 2 2" xfId="9165" xr:uid="{00000000-0005-0000-0000-0000B1000000}"/>
    <cellStyle name="Normal GHG Numbers (0.00) 2 5 4 2 2 2" xfId="19712" xr:uid="{00000000-0005-0000-0000-0000B1000000}"/>
    <cellStyle name="Normal GHG Numbers (0.00) 2 5 4 2 3" xfId="10923" xr:uid="{00000000-0005-0000-0000-0000B1000000}"/>
    <cellStyle name="Normal GHG Numbers (0.00) 2 5 4 3" xfId="6596" xr:uid="{00000000-0005-0000-0000-0000B1000000}"/>
    <cellStyle name="Normal GHG Numbers (0.00) 2 5 4 3 2" xfId="17141" xr:uid="{00000000-0005-0000-0000-0000B1000000}"/>
    <cellStyle name="Normal GHG Numbers (0.00) 2 5 4 4" xfId="5049" xr:uid="{00000000-0005-0000-0000-0000B1000000}"/>
    <cellStyle name="Normal GHG Numbers (0.00) 2 5 4 4 2" xfId="15595" xr:uid="{00000000-0005-0000-0000-0000B1000000}"/>
    <cellStyle name="Normal GHG Numbers (0.00) 2 5 4 5" xfId="12242" xr:uid="{00000000-0005-0000-0000-0000B1000000}"/>
    <cellStyle name="Normal GHG Numbers (0.00) 2 5 5" xfId="2179" xr:uid="{00000000-0005-0000-0000-0000B1000000}"/>
    <cellStyle name="Normal GHG Numbers (0.00) 2 5 5 2" xfId="7749" xr:uid="{00000000-0005-0000-0000-0000B1000000}"/>
    <cellStyle name="Normal GHG Numbers (0.00) 2 5 5 2 2" xfId="18294" xr:uid="{00000000-0005-0000-0000-0000B1000000}"/>
    <cellStyle name="Normal GHG Numbers (0.00) 2 5 5 3" xfId="13646" xr:uid="{00000000-0005-0000-0000-0000B1000000}"/>
    <cellStyle name="Normal GHG Numbers (0.00) 2 5 6" xfId="3364" xr:uid="{00000000-0005-0000-0000-0000B1000000}"/>
    <cellStyle name="Normal GHG Numbers (0.00) 2 5 6 2" xfId="8932" xr:uid="{00000000-0005-0000-0000-0000B1000000}"/>
    <cellStyle name="Normal GHG Numbers (0.00) 2 5 6 2 2" xfId="19476" xr:uid="{00000000-0005-0000-0000-0000B1000000}"/>
    <cellStyle name="Normal GHG Numbers (0.00) 2 5 6 3" xfId="13719" xr:uid="{00000000-0005-0000-0000-0000B1000000}"/>
    <cellStyle name="Normal GHG Numbers (0.00) 2 5 7" xfId="4797" xr:uid="{00000000-0005-0000-0000-0000B1000000}"/>
    <cellStyle name="Normal GHG Numbers (0.00) 2 5 7 2" xfId="14375" xr:uid="{00000000-0005-0000-0000-0000B1000000}"/>
    <cellStyle name="Normal GHG Numbers (0.00) 2 5 8" xfId="14846" xr:uid="{00000000-0005-0000-0000-0000B1000000}"/>
    <cellStyle name="Normal GHG Numbers (0.00) 2 5 8 2" xfId="12427" xr:uid="{00000000-0005-0000-0000-0000B1000000}"/>
    <cellStyle name="Normal GHG Numbers (0.00) 2 5 9" xfId="14345" xr:uid="{00000000-0005-0000-0000-0000B1000000}"/>
    <cellStyle name="Normal GHG Numbers (0.00) 2 6" xfId="633" xr:uid="{00000000-0005-0000-0000-0000B1000000}"/>
    <cellStyle name="Normal GHG Numbers (0.00) 2 6 2" xfId="1874" xr:uid="{00000000-0005-0000-0000-0000B1000000}"/>
    <cellStyle name="Normal GHG Numbers (0.00) 2 6 2 2" xfId="3113" xr:uid="{00000000-0005-0000-0000-0000B1000000}"/>
    <cellStyle name="Normal GHG Numbers (0.00) 2 6 2 2 2" xfId="8683" xr:uid="{00000000-0005-0000-0000-0000B1000000}"/>
    <cellStyle name="Normal GHG Numbers (0.00) 2 6 2 2 2 2" xfId="19228" xr:uid="{00000000-0005-0000-0000-0000B1000000}"/>
    <cellStyle name="Normal GHG Numbers (0.00) 2 6 2 2 3" xfId="12765" xr:uid="{00000000-0005-0000-0000-0000B1000000}"/>
    <cellStyle name="Normal GHG Numbers (0.00) 2 6 2 3" xfId="4525" xr:uid="{00000000-0005-0000-0000-0000B1000000}"/>
    <cellStyle name="Normal GHG Numbers (0.00) 2 6 2 3 2" xfId="10027" xr:uid="{00000000-0005-0000-0000-0000B1000000}"/>
    <cellStyle name="Normal GHG Numbers (0.00) 2 6 2 3 2 2" xfId="20582" xr:uid="{00000000-0005-0000-0000-0000B1000000}"/>
    <cellStyle name="Normal GHG Numbers (0.00) 2 6 2 3 3" xfId="12817" xr:uid="{00000000-0005-0000-0000-0000B1000000}"/>
    <cellStyle name="Normal GHG Numbers (0.00) 2 6 2 4" xfId="7455" xr:uid="{00000000-0005-0000-0000-0000B1000000}"/>
    <cellStyle name="Normal GHG Numbers (0.00) 2 6 2 4 2" xfId="18000" xr:uid="{00000000-0005-0000-0000-0000B1000000}"/>
    <cellStyle name="Normal GHG Numbers (0.00) 2 6 2 5" xfId="5911" xr:uid="{00000000-0005-0000-0000-0000B1000000}"/>
    <cellStyle name="Normal GHG Numbers (0.00) 2 6 2 5 2" xfId="16433" xr:uid="{00000000-0005-0000-0000-0000B1000000}"/>
    <cellStyle name="Normal GHG Numbers (0.00) 2 6 2 6" xfId="13807" xr:uid="{00000000-0005-0000-0000-0000B1000000}"/>
    <cellStyle name="Normal GHG Numbers (0.00) 2 6 3" xfId="1556" xr:uid="{00000000-0005-0000-0000-0000B1000000}"/>
    <cellStyle name="Normal GHG Numbers (0.00) 2 6 3 2" xfId="2796" xr:uid="{00000000-0005-0000-0000-0000B1000000}"/>
    <cellStyle name="Normal GHG Numbers (0.00) 2 6 3 2 2" xfId="8366" xr:uid="{00000000-0005-0000-0000-0000B1000000}"/>
    <cellStyle name="Normal GHG Numbers (0.00) 2 6 3 2 2 2" xfId="18911" xr:uid="{00000000-0005-0000-0000-0000B1000000}"/>
    <cellStyle name="Normal GHG Numbers (0.00) 2 6 3 2 3" xfId="14809" xr:uid="{00000000-0005-0000-0000-0000B1000000}"/>
    <cellStyle name="Normal GHG Numbers (0.00) 2 6 3 3" xfId="4210" xr:uid="{00000000-0005-0000-0000-0000B1000000}"/>
    <cellStyle name="Normal GHG Numbers (0.00) 2 6 3 3 2" xfId="9731" xr:uid="{00000000-0005-0000-0000-0000B1000000}"/>
    <cellStyle name="Normal GHG Numbers (0.00) 2 6 3 3 2 2" xfId="20285" xr:uid="{00000000-0005-0000-0000-0000B1000000}"/>
    <cellStyle name="Normal GHG Numbers (0.00) 2 6 3 3 3" xfId="11594" xr:uid="{00000000-0005-0000-0000-0000B1000000}"/>
    <cellStyle name="Normal GHG Numbers (0.00) 2 6 3 4" xfId="7166" xr:uid="{00000000-0005-0000-0000-0000B1000000}"/>
    <cellStyle name="Normal GHG Numbers (0.00) 2 6 3 4 2" xfId="17711" xr:uid="{00000000-0005-0000-0000-0000B1000000}"/>
    <cellStyle name="Normal GHG Numbers (0.00) 2 6 3 5" xfId="5615" xr:uid="{00000000-0005-0000-0000-0000B1000000}"/>
    <cellStyle name="Normal GHG Numbers (0.00) 2 6 3 5 2" xfId="16043" xr:uid="{00000000-0005-0000-0000-0000B1000000}"/>
    <cellStyle name="Normal GHG Numbers (0.00) 2 6 3 6" xfId="15292" xr:uid="{00000000-0005-0000-0000-0000B1000000}"/>
    <cellStyle name="Normal GHG Numbers (0.00) 2 6 4" xfId="932" xr:uid="{00000000-0005-0000-0000-0000B1000000}"/>
    <cellStyle name="Normal GHG Numbers (0.00) 2 6 4 2" xfId="6592" xr:uid="{00000000-0005-0000-0000-0000B1000000}"/>
    <cellStyle name="Normal GHG Numbers (0.00) 2 6 4 2 2" xfId="17137" xr:uid="{00000000-0005-0000-0000-0000B1000000}"/>
    <cellStyle name="Normal GHG Numbers (0.00) 2 6 4 3" xfId="11945" xr:uid="{00000000-0005-0000-0000-0000B1000000}"/>
    <cellStyle name="Normal GHG Numbers (0.00) 2 6 5" xfId="2175" xr:uid="{00000000-0005-0000-0000-0000B1000000}"/>
    <cellStyle name="Normal GHG Numbers (0.00) 2 6 5 2" xfId="7745" xr:uid="{00000000-0005-0000-0000-0000B1000000}"/>
    <cellStyle name="Normal GHG Numbers (0.00) 2 6 5 2 2" xfId="18290" xr:uid="{00000000-0005-0000-0000-0000B1000000}"/>
    <cellStyle name="Normal GHG Numbers (0.00) 2 6 5 3" xfId="12503" xr:uid="{00000000-0005-0000-0000-0000B1000000}"/>
    <cellStyle name="Normal GHG Numbers (0.00) 2 6 6" xfId="3600" xr:uid="{00000000-0005-0000-0000-0000B1000000}"/>
    <cellStyle name="Normal GHG Numbers (0.00) 2 6 6 2" xfId="9161" xr:uid="{00000000-0005-0000-0000-0000B1000000}"/>
    <cellStyle name="Normal GHG Numbers (0.00) 2 6 6 2 2" xfId="19708" xr:uid="{00000000-0005-0000-0000-0000B1000000}"/>
    <cellStyle name="Normal GHG Numbers (0.00) 2 6 6 3" xfId="10516" xr:uid="{00000000-0005-0000-0000-0000B1000000}"/>
    <cellStyle name="Normal GHG Numbers (0.00) 2 6 7" xfId="6329" xr:uid="{00000000-0005-0000-0000-0000B1000000}"/>
    <cellStyle name="Normal GHG Numbers (0.00) 2 6 7 2" xfId="15038" xr:uid="{00000000-0005-0000-0000-0000B1000000}"/>
    <cellStyle name="Normal GHG Numbers (0.00) 2 6 7 2 2" xfId="16874" xr:uid="{00000000-0005-0000-0000-0000B1000000}"/>
    <cellStyle name="Normal GHG Numbers (0.00) 2 6 7 3" xfId="11985" xr:uid="{00000000-0005-0000-0000-0000B1000000}"/>
    <cellStyle name="Normal GHG Numbers (0.00) 2 6 8" xfId="5045" xr:uid="{00000000-0005-0000-0000-0000B1000000}"/>
    <cellStyle name="Normal GHG Numbers (0.00) 2 6 8 2" xfId="15486" xr:uid="{00000000-0005-0000-0000-0000B1000000}"/>
    <cellStyle name="Normal GHG Numbers (0.00) 2 6 9" xfId="12165" xr:uid="{00000000-0005-0000-0000-0000B1000000}"/>
    <cellStyle name="Normal GHG Numbers (0.00) 2 7" xfId="457" xr:uid="{00000000-0005-0000-0000-0000AF000000}"/>
    <cellStyle name="Normal GHG Numbers (0.00) 2 7 2" xfId="1780" xr:uid="{00000000-0005-0000-0000-0000B1000000}"/>
    <cellStyle name="Normal GHG Numbers (0.00) 2 7 2 2" xfId="3019" xr:uid="{00000000-0005-0000-0000-0000B1000000}"/>
    <cellStyle name="Normal GHG Numbers (0.00) 2 7 2 2 2" xfId="8589" xr:uid="{00000000-0005-0000-0000-0000B1000000}"/>
    <cellStyle name="Normal GHG Numbers (0.00) 2 7 2 2 2 2" xfId="19134" xr:uid="{00000000-0005-0000-0000-0000B1000000}"/>
    <cellStyle name="Normal GHG Numbers (0.00) 2 7 2 2 3" xfId="11154" xr:uid="{00000000-0005-0000-0000-0000B1000000}"/>
    <cellStyle name="Normal GHG Numbers (0.00) 2 7 2 3" xfId="4431" xr:uid="{00000000-0005-0000-0000-0000B1000000}"/>
    <cellStyle name="Normal GHG Numbers (0.00) 2 7 2 3 2" xfId="9941" xr:uid="{00000000-0005-0000-0000-0000B1000000}"/>
    <cellStyle name="Normal GHG Numbers (0.00) 2 7 2 3 2 2" xfId="20497" xr:uid="{00000000-0005-0000-0000-0000B1000000}"/>
    <cellStyle name="Normal GHG Numbers (0.00) 2 7 2 3 3" xfId="10520" xr:uid="{00000000-0005-0000-0000-0000B1000000}"/>
    <cellStyle name="Normal GHG Numbers (0.00) 2 7 2 4" xfId="7382" xr:uid="{00000000-0005-0000-0000-0000B1000000}"/>
    <cellStyle name="Normal GHG Numbers (0.00) 2 7 2 4 2" xfId="17927" xr:uid="{00000000-0005-0000-0000-0000B1000000}"/>
    <cellStyle name="Normal GHG Numbers (0.00) 2 7 2 5" xfId="5825" xr:uid="{00000000-0005-0000-0000-0000B1000000}"/>
    <cellStyle name="Normal GHG Numbers (0.00) 2 7 2 5 2" xfId="16348" xr:uid="{00000000-0005-0000-0000-0000B1000000}"/>
    <cellStyle name="Normal GHG Numbers (0.00) 2 7 2 6" xfId="12682" xr:uid="{00000000-0005-0000-0000-0000B1000000}"/>
    <cellStyle name="Normal GHG Numbers (0.00) 2 7 3" xfId="1423" xr:uid="{00000000-0005-0000-0000-0000AF000000}"/>
    <cellStyle name="Normal GHG Numbers (0.00) 2 7 3 2" xfId="7058" xr:uid="{00000000-0005-0000-0000-0000AF000000}"/>
    <cellStyle name="Normal GHG Numbers (0.00) 2 7 3 2 2" xfId="17603" xr:uid="{00000000-0005-0000-0000-0000AF000000}"/>
    <cellStyle name="Normal GHG Numbers (0.00) 2 7 3 3" xfId="15015" xr:uid="{00000000-0005-0000-0000-0000AF000000}"/>
    <cellStyle name="Normal GHG Numbers (0.00) 2 7 4" xfId="2664" xr:uid="{00000000-0005-0000-0000-0000AF000000}"/>
    <cellStyle name="Normal GHG Numbers (0.00) 2 7 4 2" xfId="8234" xr:uid="{00000000-0005-0000-0000-0000AF000000}"/>
    <cellStyle name="Normal GHG Numbers (0.00) 2 7 4 2 2" xfId="18779" xr:uid="{00000000-0005-0000-0000-0000AF000000}"/>
    <cellStyle name="Normal GHG Numbers (0.00) 2 7 4 3" xfId="16063" xr:uid="{00000000-0005-0000-0000-0000AF000000}"/>
    <cellStyle name="Normal GHG Numbers (0.00) 2 7 5" xfId="4084" xr:uid="{00000000-0005-0000-0000-0000AF000000}"/>
    <cellStyle name="Normal GHG Numbers (0.00) 2 7 5 2" xfId="9617" xr:uid="{00000000-0005-0000-0000-0000AF000000}"/>
    <cellStyle name="Normal GHG Numbers (0.00) 2 7 5 2 2" xfId="20170" xr:uid="{00000000-0005-0000-0000-0000AF000000}"/>
    <cellStyle name="Normal GHG Numbers (0.00) 2 7 5 3" xfId="15906" xr:uid="{00000000-0005-0000-0000-0000AF000000}"/>
    <cellStyle name="Normal GHG Numbers (0.00) 2 7 6" xfId="6198" xr:uid="{00000000-0005-0000-0000-0000AF000000}"/>
    <cellStyle name="Normal GHG Numbers (0.00) 2 7 6 2" xfId="16744" xr:uid="{00000000-0005-0000-0000-0000AF000000}"/>
    <cellStyle name="Normal GHG Numbers (0.00) 2 7 7" xfId="5501" xr:uid="{00000000-0005-0000-0000-0000AF000000}"/>
    <cellStyle name="Normal GHG Numbers (0.00) 2 7 7 2" xfId="13021" xr:uid="{00000000-0005-0000-0000-0000AF000000}"/>
    <cellStyle name="Normal GHG Numbers (0.00) 2 7 8" xfId="11802" xr:uid="{00000000-0005-0000-0000-0000AF000000}"/>
    <cellStyle name="Normal GHG Numbers (0.00) 2 8" xfId="1187" xr:uid="{00000000-0005-0000-0000-0000B1000000}"/>
    <cellStyle name="Normal GHG Numbers (0.00) 2 8 2" xfId="2430" xr:uid="{00000000-0005-0000-0000-0000B1000000}"/>
    <cellStyle name="Normal GHG Numbers (0.00) 2 8 2 2" xfId="8000" xr:uid="{00000000-0005-0000-0000-0000B1000000}"/>
    <cellStyle name="Normal GHG Numbers (0.00) 2 8 2 2 2" xfId="18545" xr:uid="{00000000-0005-0000-0000-0000B1000000}"/>
    <cellStyle name="Normal GHG Numbers (0.00) 2 8 2 3" xfId="11341" xr:uid="{00000000-0005-0000-0000-0000B1000000}"/>
    <cellStyle name="Normal GHG Numbers (0.00) 2 8 3" xfId="3855" xr:uid="{00000000-0005-0000-0000-0000B1000000}"/>
    <cellStyle name="Normal GHG Numbers (0.00) 2 8 3 2" xfId="9405" xr:uid="{00000000-0005-0000-0000-0000B1000000}"/>
    <cellStyle name="Normal GHG Numbers (0.00) 2 8 3 2 2" xfId="19958" xr:uid="{00000000-0005-0000-0000-0000B1000000}"/>
    <cellStyle name="Normal GHG Numbers (0.00) 2 8 3 3" xfId="13068" xr:uid="{00000000-0005-0000-0000-0000B1000000}"/>
    <cellStyle name="Normal GHG Numbers (0.00) 2 8 4" xfId="6842" xr:uid="{00000000-0005-0000-0000-0000B1000000}"/>
    <cellStyle name="Normal GHG Numbers (0.00) 2 8 4 2" xfId="17387" xr:uid="{00000000-0005-0000-0000-0000B1000000}"/>
    <cellStyle name="Normal GHG Numbers (0.00) 2 8 5" xfId="5289" xr:uid="{00000000-0005-0000-0000-0000B1000000}"/>
    <cellStyle name="Normal GHG Numbers (0.00) 2 8 5 2" xfId="11449" xr:uid="{00000000-0005-0000-0000-0000B1000000}"/>
    <cellStyle name="Normal GHG Numbers (0.00) 2 8 6" xfId="10301" xr:uid="{00000000-0005-0000-0000-0000B1000000}"/>
    <cellStyle name="Normal GHG Numbers (0.00) 2 9" xfId="422" xr:uid="{00000000-0005-0000-0000-0000AF000000}"/>
    <cellStyle name="Normal GHG Numbers (0.00) 2 9 2" xfId="3575" xr:uid="{00000000-0005-0000-0000-0000AF000000}"/>
    <cellStyle name="Normal GHG Numbers (0.00) 2 9 2 2" xfId="9136" xr:uid="{00000000-0005-0000-0000-0000AF000000}"/>
    <cellStyle name="Normal GHG Numbers (0.00) 2 9 2 2 2" xfId="19683" xr:uid="{00000000-0005-0000-0000-0000AF000000}"/>
    <cellStyle name="Normal GHG Numbers (0.00) 2 9 2 3" xfId="15683" xr:uid="{00000000-0005-0000-0000-0000AF000000}"/>
    <cellStyle name="Normal GHG Numbers (0.00) 2 9 3" xfId="6169" xr:uid="{00000000-0005-0000-0000-0000AF000000}"/>
    <cellStyle name="Normal GHG Numbers (0.00) 2 9 3 2" xfId="16714" xr:uid="{00000000-0005-0000-0000-0000AF000000}"/>
    <cellStyle name="Normal GHG Numbers (0.00) 2 9 4" xfId="5020" xr:uid="{00000000-0005-0000-0000-0000AF000000}"/>
    <cellStyle name="Normal GHG Numbers (0.00) 2 9 4 2" xfId="13207" xr:uid="{00000000-0005-0000-0000-0000AF000000}"/>
    <cellStyle name="Normal GHG Numbers (0.00) 2 9 5" xfId="13063" xr:uid="{00000000-0005-0000-0000-0000AF000000}"/>
    <cellStyle name="Normal GHG Numbers (0.00) 3" xfId="213" xr:uid="{00000000-0005-0000-0000-0000B0000000}"/>
    <cellStyle name="Normal GHG Numbers (0.00) 3 10" xfId="6134" xr:uid="{00000000-0005-0000-0000-0000B0000000}"/>
    <cellStyle name="Normal GHG Numbers (0.00) 3 10 2" xfId="14928" xr:uid="{00000000-0005-0000-0000-0000B0000000}"/>
    <cellStyle name="Normal GHG Numbers (0.00) 3 10 3" xfId="16656" xr:uid="{00000000-0005-0000-0000-0000B0000000}"/>
    <cellStyle name="Normal GHG Numbers (0.00) 3 11" xfId="14840" xr:uid="{00000000-0005-0000-0000-0000B0000000}"/>
    <cellStyle name="Normal GHG Numbers (0.00) 3 11 2" xfId="11606" xr:uid="{00000000-0005-0000-0000-0000B0000000}"/>
    <cellStyle name="Normal GHG Numbers (0.00) 3 2" xfId="356" xr:uid="{00000000-0005-0000-0000-0000B0000000}"/>
    <cellStyle name="Normal GHG Numbers (0.00) 3 2 10" xfId="2199" xr:uid="{00000000-0005-0000-0000-0000B0000000}"/>
    <cellStyle name="Normal GHG Numbers (0.00) 3 2 10 2" xfId="7769" xr:uid="{00000000-0005-0000-0000-0000B0000000}"/>
    <cellStyle name="Normal GHG Numbers (0.00) 3 2 10 2 2" xfId="18314" xr:uid="{00000000-0005-0000-0000-0000B0000000}"/>
    <cellStyle name="Normal GHG Numbers (0.00) 3 2 10 3" xfId="14780" xr:uid="{00000000-0005-0000-0000-0000B0000000}"/>
    <cellStyle name="Normal GHG Numbers (0.00) 3 2 11" xfId="562" xr:uid="{00000000-0005-0000-0000-0000B0000000}"/>
    <cellStyle name="Normal GHG Numbers (0.00) 3 2 11 2" xfId="6262" xr:uid="{00000000-0005-0000-0000-0000B0000000}"/>
    <cellStyle name="Normal GHG Numbers (0.00) 3 2 11 2 2" xfId="16807" xr:uid="{00000000-0005-0000-0000-0000B0000000}"/>
    <cellStyle name="Normal GHG Numbers (0.00) 3 2 11 3" xfId="16138" xr:uid="{00000000-0005-0000-0000-0000B0000000}"/>
    <cellStyle name="Normal GHG Numbers (0.00) 3 2 12" xfId="3445" xr:uid="{00000000-0005-0000-0000-0000B0000000}"/>
    <cellStyle name="Normal GHG Numbers (0.00) 3 2 12 2" xfId="9009" xr:uid="{00000000-0005-0000-0000-0000B0000000}"/>
    <cellStyle name="Normal GHG Numbers (0.00) 3 2 12 2 2" xfId="19555" xr:uid="{00000000-0005-0000-0000-0000B0000000}"/>
    <cellStyle name="Normal GHG Numbers (0.00) 3 2 13" xfId="4886" xr:uid="{00000000-0005-0000-0000-0000B0000000}"/>
    <cellStyle name="Normal GHG Numbers (0.00) 3 2 13 2" xfId="11693" xr:uid="{00000000-0005-0000-0000-0000B0000000}"/>
    <cellStyle name="Normal GHG Numbers (0.00) 3 2 14" xfId="13723" xr:uid="{00000000-0005-0000-0000-0000B0000000}"/>
    <cellStyle name="Normal GHG Numbers (0.00) 3 2 2" xfId="704" xr:uid="{00000000-0005-0000-0000-0000B0000000}"/>
    <cellStyle name="Normal GHG Numbers (0.00) 3 2 2 10" xfId="14793" xr:uid="{00000000-0005-0000-0000-0000B0000000}"/>
    <cellStyle name="Normal GHG Numbers (0.00) 3 2 2 2" xfId="1930" xr:uid="{00000000-0005-0000-0000-0000B0000000}"/>
    <cellStyle name="Normal GHG Numbers (0.00) 3 2 2 2 2" xfId="3169" xr:uid="{00000000-0005-0000-0000-0000B0000000}"/>
    <cellStyle name="Normal GHG Numbers (0.00) 3 2 2 2 2 2" xfId="8739" xr:uid="{00000000-0005-0000-0000-0000B0000000}"/>
    <cellStyle name="Normal GHG Numbers (0.00) 3 2 2 2 2 2 2" xfId="19284" xr:uid="{00000000-0005-0000-0000-0000B0000000}"/>
    <cellStyle name="Normal GHG Numbers (0.00) 3 2 2 2 2 3" xfId="15334" xr:uid="{00000000-0005-0000-0000-0000B0000000}"/>
    <cellStyle name="Normal GHG Numbers (0.00) 3 2 2 2 3" xfId="4581" xr:uid="{00000000-0005-0000-0000-0000B0000000}"/>
    <cellStyle name="Normal GHG Numbers (0.00) 3 2 2 2 3 2" xfId="10080" xr:uid="{00000000-0005-0000-0000-0000B0000000}"/>
    <cellStyle name="Normal GHG Numbers (0.00) 3 2 2 2 3 2 2" xfId="20635" xr:uid="{00000000-0005-0000-0000-0000B0000000}"/>
    <cellStyle name="Normal GHG Numbers (0.00) 3 2 2 2 3 3" xfId="14587" xr:uid="{00000000-0005-0000-0000-0000B0000000}"/>
    <cellStyle name="Normal GHG Numbers (0.00) 3 2 2 2 4" xfId="7507" xr:uid="{00000000-0005-0000-0000-0000B0000000}"/>
    <cellStyle name="Normal GHG Numbers (0.00) 3 2 2 2 4 2" xfId="18052" xr:uid="{00000000-0005-0000-0000-0000B0000000}"/>
    <cellStyle name="Normal GHG Numbers (0.00) 3 2 2 2 5" xfId="5964" xr:uid="{00000000-0005-0000-0000-0000B0000000}"/>
    <cellStyle name="Normal GHG Numbers (0.00) 3 2 2 2 5 2" xfId="16486" xr:uid="{00000000-0005-0000-0000-0000B0000000}"/>
    <cellStyle name="Normal GHG Numbers (0.00) 3 2 2 2 6" xfId="15626" xr:uid="{00000000-0005-0000-0000-0000B0000000}"/>
    <cellStyle name="Normal GHG Numbers (0.00) 3 2 2 3" xfId="1318" xr:uid="{00000000-0005-0000-0000-0000B0000000}"/>
    <cellStyle name="Normal GHG Numbers (0.00) 3 2 2 3 2" xfId="2559" xr:uid="{00000000-0005-0000-0000-0000B0000000}"/>
    <cellStyle name="Normal GHG Numbers (0.00) 3 2 2 3 2 2" xfId="8129" xr:uid="{00000000-0005-0000-0000-0000B0000000}"/>
    <cellStyle name="Normal GHG Numbers (0.00) 3 2 2 3 2 2 2" xfId="18674" xr:uid="{00000000-0005-0000-0000-0000B0000000}"/>
    <cellStyle name="Normal GHG Numbers (0.00) 3 2 2 3 2 3" xfId="12939" xr:uid="{00000000-0005-0000-0000-0000B0000000}"/>
    <cellStyle name="Normal GHG Numbers (0.00) 3 2 2 3 3" xfId="3979" xr:uid="{00000000-0005-0000-0000-0000B0000000}"/>
    <cellStyle name="Normal GHG Numbers (0.00) 3 2 2 3 3 2" xfId="9517" xr:uid="{00000000-0005-0000-0000-0000B0000000}"/>
    <cellStyle name="Normal GHG Numbers (0.00) 3 2 2 3 3 2 2" xfId="20070" xr:uid="{00000000-0005-0000-0000-0000B0000000}"/>
    <cellStyle name="Normal GHG Numbers (0.00) 3 2 2 3 3 3" xfId="14424" xr:uid="{00000000-0005-0000-0000-0000B0000000}"/>
    <cellStyle name="Normal GHG Numbers (0.00) 3 2 2 3 4" xfId="6959" xr:uid="{00000000-0005-0000-0000-0000B0000000}"/>
    <cellStyle name="Normal GHG Numbers (0.00) 3 2 2 3 4 2" xfId="17504" xr:uid="{00000000-0005-0000-0000-0000B0000000}"/>
    <cellStyle name="Normal GHG Numbers (0.00) 3 2 2 3 5" xfId="5401" xr:uid="{00000000-0005-0000-0000-0000B0000000}"/>
    <cellStyle name="Normal GHG Numbers (0.00) 3 2 2 3 5 2" xfId="13116" xr:uid="{00000000-0005-0000-0000-0000B0000000}"/>
    <cellStyle name="Normal GHG Numbers (0.00) 3 2 2 3 6" xfId="16008" xr:uid="{00000000-0005-0000-0000-0000B0000000}"/>
    <cellStyle name="Normal GHG Numbers (0.00) 3 2 2 4" xfId="1615" xr:uid="{00000000-0005-0000-0000-0000B0000000}"/>
    <cellStyle name="Normal GHG Numbers (0.00) 3 2 2 4 2" xfId="2855" xr:uid="{00000000-0005-0000-0000-0000B0000000}"/>
    <cellStyle name="Normal GHG Numbers (0.00) 3 2 2 4 2 2" xfId="8425" xr:uid="{00000000-0005-0000-0000-0000B0000000}"/>
    <cellStyle name="Normal GHG Numbers (0.00) 3 2 2 4 2 2 2" xfId="18970" xr:uid="{00000000-0005-0000-0000-0000B0000000}"/>
    <cellStyle name="Normal GHG Numbers (0.00) 3 2 2 4 2 3" xfId="12502" xr:uid="{00000000-0005-0000-0000-0000B0000000}"/>
    <cellStyle name="Normal GHG Numbers (0.00) 3 2 2 4 3" xfId="4268" xr:uid="{00000000-0005-0000-0000-0000B0000000}"/>
    <cellStyle name="Normal GHG Numbers (0.00) 3 2 2 4 3 2" xfId="9786" xr:uid="{00000000-0005-0000-0000-0000B0000000}"/>
    <cellStyle name="Normal GHG Numbers (0.00) 3 2 2 4 3 2 2" xfId="20340" xr:uid="{00000000-0005-0000-0000-0000B0000000}"/>
    <cellStyle name="Normal GHG Numbers (0.00) 3 2 2 4 3 3" xfId="12570" xr:uid="{00000000-0005-0000-0000-0000B0000000}"/>
    <cellStyle name="Normal GHG Numbers (0.00) 3 2 2 4 4" xfId="7223" xr:uid="{00000000-0005-0000-0000-0000B0000000}"/>
    <cellStyle name="Normal GHG Numbers (0.00) 3 2 2 4 4 2" xfId="17768" xr:uid="{00000000-0005-0000-0000-0000B0000000}"/>
    <cellStyle name="Normal GHG Numbers (0.00) 3 2 2 4 5" xfId="5670" xr:uid="{00000000-0005-0000-0000-0000B0000000}"/>
    <cellStyle name="Normal GHG Numbers (0.00) 3 2 2 4 5 2" xfId="12246" xr:uid="{00000000-0005-0000-0000-0000B0000000}"/>
    <cellStyle name="Normal GHG Numbers (0.00) 3 2 2 4 6" xfId="13776" xr:uid="{00000000-0005-0000-0000-0000B0000000}"/>
    <cellStyle name="Normal GHG Numbers (0.00) 3 2 2 5" xfId="1004" xr:uid="{00000000-0005-0000-0000-0000B0000000}"/>
    <cellStyle name="Normal GHG Numbers (0.00) 3 2 2 5 2" xfId="3672" xr:uid="{00000000-0005-0000-0000-0000B0000000}"/>
    <cellStyle name="Normal GHG Numbers (0.00) 3 2 2 5 2 2" xfId="9231" xr:uid="{00000000-0005-0000-0000-0000B0000000}"/>
    <cellStyle name="Normal GHG Numbers (0.00) 3 2 2 5 2 2 2" xfId="19780" xr:uid="{00000000-0005-0000-0000-0000B0000000}"/>
    <cellStyle name="Normal GHG Numbers (0.00) 3 2 2 5 2 3" xfId="15633" xr:uid="{00000000-0005-0000-0000-0000B0000000}"/>
    <cellStyle name="Normal GHG Numbers (0.00) 3 2 2 5 3" xfId="6664" xr:uid="{00000000-0005-0000-0000-0000B0000000}"/>
    <cellStyle name="Normal GHG Numbers (0.00) 3 2 2 5 3 2" xfId="17209" xr:uid="{00000000-0005-0000-0000-0000B0000000}"/>
    <cellStyle name="Normal GHG Numbers (0.00) 3 2 2 5 4" xfId="5115" xr:uid="{00000000-0005-0000-0000-0000B0000000}"/>
    <cellStyle name="Normal GHG Numbers (0.00) 3 2 2 5 4 2" xfId="11780" xr:uid="{00000000-0005-0000-0000-0000B0000000}"/>
    <cellStyle name="Normal GHG Numbers (0.00) 3 2 2 5 5" xfId="13880" xr:uid="{00000000-0005-0000-0000-0000B0000000}"/>
    <cellStyle name="Normal GHG Numbers (0.00) 3 2 2 6" xfId="2247" xr:uid="{00000000-0005-0000-0000-0000B0000000}"/>
    <cellStyle name="Normal GHG Numbers (0.00) 3 2 2 6 2" xfId="7817" xr:uid="{00000000-0005-0000-0000-0000B0000000}"/>
    <cellStyle name="Normal GHG Numbers (0.00) 3 2 2 6 2 2" xfId="18362" xr:uid="{00000000-0005-0000-0000-0000B0000000}"/>
    <cellStyle name="Normal GHG Numbers (0.00) 3 2 2 6 3" xfId="14256" xr:uid="{00000000-0005-0000-0000-0000B0000000}"/>
    <cellStyle name="Normal GHG Numbers (0.00) 3 2 2 7" xfId="3532" xr:uid="{00000000-0005-0000-0000-0000B0000000}"/>
    <cellStyle name="Normal GHG Numbers (0.00) 3 2 2 7 2" xfId="9096" xr:uid="{00000000-0005-0000-0000-0000B0000000}"/>
    <cellStyle name="Normal GHG Numbers (0.00) 3 2 2 7 2 2" xfId="19642" xr:uid="{00000000-0005-0000-0000-0000B0000000}"/>
    <cellStyle name="Normal GHG Numbers (0.00) 3 2 2 7 3" xfId="12910" xr:uid="{00000000-0005-0000-0000-0000B0000000}"/>
    <cellStyle name="Normal GHG Numbers (0.00) 3 2 2 8" xfId="4979" xr:uid="{00000000-0005-0000-0000-0000B0000000}"/>
    <cellStyle name="Normal GHG Numbers (0.00) 3 2 2 8 2" xfId="10847" xr:uid="{00000000-0005-0000-0000-0000B0000000}"/>
    <cellStyle name="Normal GHG Numbers (0.00) 3 2 2 9" xfId="14892" xr:uid="{00000000-0005-0000-0000-0000B0000000}"/>
    <cellStyle name="Normal GHG Numbers (0.00) 3 2 2 9 2" xfId="13144" xr:uid="{00000000-0005-0000-0000-0000B0000000}"/>
    <cellStyle name="Normal GHG Numbers (0.00) 3 2 3" xfId="768" xr:uid="{00000000-0005-0000-0000-0000B0000000}"/>
    <cellStyle name="Normal GHG Numbers (0.00) 3 2 3 2" xfId="1994" xr:uid="{00000000-0005-0000-0000-0000B0000000}"/>
    <cellStyle name="Normal GHG Numbers (0.00) 3 2 3 2 2" xfId="3233" xr:uid="{00000000-0005-0000-0000-0000B0000000}"/>
    <cellStyle name="Normal GHG Numbers (0.00) 3 2 3 2 2 2" xfId="8803" xr:uid="{00000000-0005-0000-0000-0000B0000000}"/>
    <cellStyle name="Normal GHG Numbers (0.00) 3 2 3 2 2 2 2" xfId="19348" xr:uid="{00000000-0005-0000-0000-0000B0000000}"/>
    <cellStyle name="Normal GHG Numbers (0.00) 3 2 3 2 2 3" xfId="13808" xr:uid="{00000000-0005-0000-0000-0000B0000000}"/>
    <cellStyle name="Normal GHG Numbers (0.00) 3 2 3 2 3" xfId="4645" xr:uid="{00000000-0005-0000-0000-0000B0000000}"/>
    <cellStyle name="Normal GHG Numbers (0.00) 3 2 3 2 3 2" xfId="10140" xr:uid="{00000000-0005-0000-0000-0000B0000000}"/>
    <cellStyle name="Normal GHG Numbers (0.00) 3 2 3 2 3 2 2" xfId="20695" xr:uid="{00000000-0005-0000-0000-0000B0000000}"/>
    <cellStyle name="Normal GHG Numbers (0.00) 3 2 3 2 3 3" xfId="13470" xr:uid="{00000000-0005-0000-0000-0000B0000000}"/>
    <cellStyle name="Normal GHG Numbers (0.00) 3 2 3 2 4" xfId="7567" xr:uid="{00000000-0005-0000-0000-0000B0000000}"/>
    <cellStyle name="Normal GHG Numbers (0.00) 3 2 3 2 4 2" xfId="18112" xr:uid="{00000000-0005-0000-0000-0000B0000000}"/>
    <cellStyle name="Normal GHG Numbers (0.00) 3 2 3 2 5" xfId="6024" xr:uid="{00000000-0005-0000-0000-0000B0000000}"/>
    <cellStyle name="Normal GHG Numbers (0.00) 3 2 3 2 5 2" xfId="16546" xr:uid="{00000000-0005-0000-0000-0000B0000000}"/>
    <cellStyle name="Normal GHG Numbers (0.00) 3 2 3 2 6" xfId="14432" xr:uid="{00000000-0005-0000-0000-0000B0000000}"/>
    <cellStyle name="Normal GHG Numbers (0.00) 3 2 3 3" xfId="1676" xr:uid="{00000000-0005-0000-0000-0000B0000000}"/>
    <cellStyle name="Normal GHG Numbers (0.00) 3 2 3 3 2" xfId="2916" xr:uid="{00000000-0005-0000-0000-0000B0000000}"/>
    <cellStyle name="Normal GHG Numbers (0.00) 3 2 3 3 2 2" xfId="8486" xr:uid="{00000000-0005-0000-0000-0000B0000000}"/>
    <cellStyle name="Normal GHG Numbers (0.00) 3 2 3 3 2 2 2" xfId="19031" xr:uid="{00000000-0005-0000-0000-0000B0000000}"/>
    <cellStyle name="Normal GHG Numbers (0.00) 3 2 3 3 2 3" xfId="13757" xr:uid="{00000000-0005-0000-0000-0000B0000000}"/>
    <cellStyle name="Normal GHG Numbers (0.00) 3 2 3 3 3" xfId="4329" xr:uid="{00000000-0005-0000-0000-0000B0000000}"/>
    <cellStyle name="Normal GHG Numbers (0.00) 3 2 3 3 3 2" xfId="9843" xr:uid="{00000000-0005-0000-0000-0000B0000000}"/>
    <cellStyle name="Normal GHG Numbers (0.00) 3 2 3 3 3 2 2" xfId="20399" xr:uid="{00000000-0005-0000-0000-0000B0000000}"/>
    <cellStyle name="Normal GHG Numbers (0.00) 3 2 3 3 3 3" xfId="13797" xr:uid="{00000000-0005-0000-0000-0000B0000000}"/>
    <cellStyle name="Normal GHG Numbers (0.00) 3 2 3 3 4" xfId="7283" xr:uid="{00000000-0005-0000-0000-0000B0000000}"/>
    <cellStyle name="Normal GHG Numbers (0.00) 3 2 3 3 4 2" xfId="17828" xr:uid="{00000000-0005-0000-0000-0000B0000000}"/>
    <cellStyle name="Normal GHG Numbers (0.00) 3 2 3 3 5" xfId="5727" xr:uid="{00000000-0005-0000-0000-0000B0000000}"/>
    <cellStyle name="Normal GHG Numbers (0.00) 3 2 3 3 5 2" xfId="16250" xr:uid="{00000000-0005-0000-0000-0000B0000000}"/>
    <cellStyle name="Normal GHG Numbers (0.00) 3 2 3 3 6" xfId="15955" xr:uid="{00000000-0005-0000-0000-0000B0000000}"/>
    <cellStyle name="Normal GHG Numbers (0.00) 3 2 3 4" xfId="1068" xr:uid="{00000000-0005-0000-0000-0000B0000000}"/>
    <cellStyle name="Normal GHG Numbers (0.00) 3 2 3 4 2" xfId="6725" xr:uid="{00000000-0005-0000-0000-0000B0000000}"/>
    <cellStyle name="Normal GHG Numbers (0.00) 3 2 3 4 2 2" xfId="17270" xr:uid="{00000000-0005-0000-0000-0000B0000000}"/>
    <cellStyle name="Normal GHG Numbers (0.00) 3 2 3 4 3" xfId="11746" xr:uid="{00000000-0005-0000-0000-0000B0000000}"/>
    <cellStyle name="Normal GHG Numbers (0.00) 3 2 3 5" xfId="2311" xr:uid="{00000000-0005-0000-0000-0000B0000000}"/>
    <cellStyle name="Normal GHG Numbers (0.00) 3 2 3 5 2" xfId="7881" xr:uid="{00000000-0005-0000-0000-0000B0000000}"/>
    <cellStyle name="Normal GHG Numbers (0.00) 3 2 3 5 2 2" xfId="18426" xr:uid="{00000000-0005-0000-0000-0000B0000000}"/>
    <cellStyle name="Normal GHG Numbers (0.00) 3 2 3 5 3" xfId="12265" xr:uid="{00000000-0005-0000-0000-0000B0000000}"/>
    <cellStyle name="Normal GHG Numbers (0.00) 3 2 3 6" xfId="3736" xr:uid="{00000000-0005-0000-0000-0000B0000000}"/>
    <cellStyle name="Normal GHG Numbers (0.00) 3 2 3 6 2" xfId="9291" xr:uid="{00000000-0005-0000-0000-0000B0000000}"/>
    <cellStyle name="Normal GHG Numbers (0.00) 3 2 3 6 2 2" xfId="19841" xr:uid="{00000000-0005-0000-0000-0000B0000000}"/>
    <cellStyle name="Normal GHG Numbers (0.00) 3 2 3 6 3" xfId="14651" xr:uid="{00000000-0005-0000-0000-0000B0000000}"/>
    <cellStyle name="Normal GHG Numbers (0.00) 3 2 3 7" xfId="6431" xr:uid="{00000000-0005-0000-0000-0000B0000000}"/>
    <cellStyle name="Normal GHG Numbers (0.00) 3 2 3 7 2" xfId="15139" xr:uid="{00000000-0005-0000-0000-0000B0000000}"/>
    <cellStyle name="Normal GHG Numbers (0.00) 3 2 3 7 2 2" xfId="16976" xr:uid="{00000000-0005-0000-0000-0000B0000000}"/>
    <cellStyle name="Normal GHG Numbers (0.00) 3 2 3 7 3" xfId="13055" xr:uid="{00000000-0005-0000-0000-0000B0000000}"/>
    <cellStyle name="Normal GHG Numbers (0.00) 3 2 3 8" xfId="5175" xr:uid="{00000000-0005-0000-0000-0000B0000000}"/>
    <cellStyle name="Normal GHG Numbers (0.00) 3 2 3 8 2" xfId="12564" xr:uid="{00000000-0005-0000-0000-0000B0000000}"/>
    <cellStyle name="Normal GHG Numbers (0.00) 3 2 3 9" xfId="14327" xr:uid="{00000000-0005-0000-0000-0000B0000000}"/>
    <cellStyle name="Normal GHG Numbers (0.00) 3 2 4" xfId="830" xr:uid="{00000000-0005-0000-0000-0000B0000000}"/>
    <cellStyle name="Normal GHG Numbers (0.00) 3 2 4 2" xfId="2056" xr:uid="{00000000-0005-0000-0000-0000B0000000}"/>
    <cellStyle name="Normal GHG Numbers (0.00) 3 2 4 2 2" xfId="3295" xr:uid="{00000000-0005-0000-0000-0000B0000000}"/>
    <cellStyle name="Normal GHG Numbers (0.00) 3 2 4 2 2 2" xfId="8865" xr:uid="{00000000-0005-0000-0000-0000B0000000}"/>
    <cellStyle name="Normal GHG Numbers (0.00) 3 2 4 2 2 2 2" xfId="19410" xr:uid="{00000000-0005-0000-0000-0000B0000000}"/>
    <cellStyle name="Normal GHG Numbers (0.00) 3 2 4 2 2 3" xfId="13415" xr:uid="{00000000-0005-0000-0000-0000B0000000}"/>
    <cellStyle name="Normal GHG Numbers (0.00) 3 2 4 2 3" xfId="4707" xr:uid="{00000000-0005-0000-0000-0000B0000000}"/>
    <cellStyle name="Normal GHG Numbers (0.00) 3 2 4 2 3 2" xfId="10199" xr:uid="{00000000-0005-0000-0000-0000B0000000}"/>
    <cellStyle name="Normal GHG Numbers (0.00) 3 2 4 2 3 2 2" xfId="20754" xr:uid="{00000000-0005-0000-0000-0000B0000000}"/>
    <cellStyle name="Normal GHG Numbers (0.00) 3 2 4 2 3 3" xfId="14718" xr:uid="{00000000-0005-0000-0000-0000B0000000}"/>
    <cellStyle name="Normal GHG Numbers (0.00) 3 2 4 2 4" xfId="7626" xr:uid="{00000000-0005-0000-0000-0000B0000000}"/>
    <cellStyle name="Normal GHG Numbers (0.00) 3 2 4 2 4 2" xfId="18171" xr:uid="{00000000-0005-0000-0000-0000B0000000}"/>
    <cellStyle name="Normal GHG Numbers (0.00) 3 2 4 2 5" xfId="6083" xr:uid="{00000000-0005-0000-0000-0000B0000000}"/>
    <cellStyle name="Normal GHG Numbers (0.00) 3 2 4 2 5 2" xfId="16605" xr:uid="{00000000-0005-0000-0000-0000B0000000}"/>
    <cellStyle name="Normal GHG Numbers (0.00) 3 2 4 2 6" xfId="15358" xr:uid="{00000000-0005-0000-0000-0000B0000000}"/>
    <cellStyle name="Normal GHG Numbers (0.00) 3 2 4 3" xfId="1734" xr:uid="{00000000-0005-0000-0000-0000B0000000}"/>
    <cellStyle name="Normal GHG Numbers (0.00) 3 2 4 3 2" xfId="2973" xr:uid="{00000000-0005-0000-0000-0000B0000000}"/>
    <cellStyle name="Normal GHG Numbers (0.00) 3 2 4 3 2 2" xfId="8543" xr:uid="{00000000-0005-0000-0000-0000B0000000}"/>
    <cellStyle name="Normal GHG Numbers (0.00) 3 2 4 3 2 2 2" xfId="19088" xr:uid="{00000000-0005-0000-0000-0000B0000000}"/>
    <cellStyle name="Normal GHG Numbers (0.00) 3 2 4 3 2 3" xfId="15319" xr:uid="{00000000-0005-0000-0000-0000B0000000}"/>
    <cellStyle name="Normal GHG Numbers (0.00) 3 2 4 3 3" xfId="4385" xr:uid="{00000000-0005-0000-0000-0000B0000000}"/>
    <cellStyle name="Normal GHG Numbers (0.00) 3 2 4 3 3 2" xfId="9896" xr:uid="{00000000-0005-0000-0000-0000B0000000}"/>
    <cellStyle name="Normal GHG Numbers (0.00) 3 2 4 3 3 2 2" xfId="20452" xr:uid="{00000000-0005-0000-0000-0000B0000000}"/>
    <cellStyle name="Normal GHG Numbers (0.00) 3 2 4 3 3 3" xfId="10266" xr:uid="{00000000-0005-0000-0000-0000B0000000}"/>
    <cellStyle name="Normal GHG Numbers (0.00) 3 2 4 3 4" xfId="7337" xr:uid="{00000000-0005-0000-0000-0000B0000000}"/>
    <cellStyle name="Normal GHG Numbers (0.00) 3 2 4 3 4 2" xfId="17882" xr:uid="{00000000-0005-0000-0000-0000B0000000}"/>
    <cellStyle name="Normal GHG Numbers (0.00) 3 2 4 3 5" xfId="5780" xr:uid="{00000000-0005-0000-0000-0000B0000000}"/>
    <cellStyle name="Normal GHG Numbers (0.00) 3 2 4 3 5 2" xfId="16303" xr:uid="{00000000-0005-0000-0000-0000B0000000}"/>
    <cellStyle name="Normal GHG Numbers (0.00) 3 2 4 3 6" xfId="11033" xr:uid="{00000000-0005-0000-0000-0000B0000000}"/>
    <cellStyle name="Normal GHG Numbers (0.00) 3 2 4 4" xfId="1130" xr:uid="{00000000-0005-0000-0000-0000B0000000}"/>
    <cellStyle name="Normal GHG Numbers (0.00) 3 2 4 4 2" xfId="6787" xr:uid="{00000000-0005-0000-0000-0000B0000000}"/>
    <cellStyle name="Normal GHG Numbers (0.00) 3 2 4 4 2 2" xfId="17332" xr:uid="{00000000-0005-0000-0000-0000B0000000}"/>
    <cellStyle name="Normal GHG Numbers (0.00) 3 2 4 4 3" xfId="14324" xr:uid="{00000000-0005-0000-0000-0000B0000000}"/>
    <cellStyle name="Normal GHG Numbers (0.00) 3 2 4 5" xfId="2373" xr:uid="{00000000-0005-0000-0000-0000B0000000}"/>
    <cellStyle name="Normal GHG Numbers (0.00) 3 2 4 5 2" xfId="7943" xr:uid="{00000000-0005-0000-0000-0000B0000000}"/>
    <cellStyle name="Normal GHG Numbers (0.00) 3 2 4 5 2 2" xfId="18488" xr:uid="{00000000-0005-0000-0000-0000B0000000}"/>
    <cellStyle name="Normal GHG Numbers (0.00) 3 2 4 5 3" xfId="15809" xr:uid="{00000000-0005-0000-0000-0000B0000000}"/>
    <cellStyle name="Normal GHG Numbers (0.00) 3 2 4 6" xfId="3798" xr:uid="{00000000-0005-0000-0000-0000B0000000}"/>
    <cellStyle name="Normal GHG Numbers (0.00) 3 2 4 6 2" xfId="9350" xr:uid="{00000000-0005-0000-0000-0000B0000000}"/>
    <cellStyle name="Normal GHG Numbers (0.00) 3 2 4 6 2 2" xfId="19903" xr:uid="{00000000-0005-0000-0000-0000B0000000}"/>
    <cellStyle name="Normal GHG Numbers (0.00) 3 2 4 6 3" xfId="13679" xr:uid="{00000000-0005-0000-0000-0000B0000000}"/>
    <cellStyle name="Normal GHG Numbers (0.00) 3 2 4 7" xfId="6490" xr:uid="{00000000-0005-0000-0000-0000B0000000}"/>
    <cellStyle name="Normal GHG Numbers (0.00) 3 2 4 7 2" xfId="15198" xr:uid="{00000000-0005-0000-0000-0000B0000000}"/>
    <cellStyle name="Normal GHG Numbers (0.00) 3 2 4 7 2 2" xfId="17035" xr:uid="{00000000-0005-0000-0000-0000B0000000}"/>
    <cellStyle name="Normal GHG Numbers (0.00) 3 2 4 7 3" xfId="10885" xr:uid="{00000000-0005-0000-0000-0000B0000000}"/>
    <cellStyle name="Normal GHG Numbers (0.00) 3 2 4 8" xfId="5234" xr:uid="{00000000-0005-0000-0000-0000B0000000}"/>
    <cellStyle name="Normal GHG Numbers (0.00) 3 2 4 8 2" xfId="13701" xr:uid="{00000000-0005-0000-0000-0000B0000000}"/>
    <cellStyle name="Normal GHG Numbers (0.00) 3 2 4 9" xfId="15874" xr:uid="{00000000-0005-0000-0000-0000B0000000}"/>
    <cellStyle name="Normal GHG Numbers (0.00) 3 2 5" xfId="655" xr:uid="{00000000-0005-0000-0000-0000B0000000}"/>
    <cellStyle name="Normal GHG Numbers (0.00) 3 2 5 2" xfId="1893" xr:uid="{00000000-0005-0000-0000-0000B0000000}"/>
    <cellStyle name="Normal GHG Numbers (0.00) 3 2 5 2 2" xfId="3132" xr:uid="{00000000-0005-0000-0000-0000B0000000}"/>
    <cellStyle name="Normal GHG Numbers (0.00) 3 2 5 2 2 2" xfId="8702" xr:uid="{00000000-0005-0000-0000-0000B0000000}"/>
    <cellStyle name="Normal GHG Numbers (0.00) 3 2 5 2 2 2 2" xfId="19247" xr:uid="{00000000-0005-0000-0000-0000B0000000}"/>
    <cellStyle name="Normal GHG Numbers (0.00) 3 2 5 2 2 3" xfId="16088" xr:uid="{00000000-0005-0000-0000-0000B0000000}"/>
    <cellStyle name="Normal GHG Numbers (0.00) 3 2 5 2 3" xfId="4544" xr:uid="{00000000-0005-0000-0000-0000B0000000}"/>
    <cellStyle name="Normal GHG Numbers (0.00) 3 2 5 2 3 2" xfId="10044" xr:uid="{00000000-0005-0000-0000-0000B0000000}"/>
    <cellStyle name="Normal GHG Numbers (0.00) 3 2 5 2 3 2 2" xfId="20599" xr:uid="{00000000-0005-0000-0000-0000B0000000}"/>
    <cellStyle name="Normal GHG Numbers (0.00) 3 2 5 2 3 3" xfId="16031" xr:uid="{00000000-0005-0000-0000-0000B0000000}"/>
    <cellStyle name="Normal GHG Numbers (0.00) 3 2 5 2 4" xfId="7471" xr:uid="{00000000-0005-0000-0000-0000B0000000}"/>
    <cellStyle name="Normal GHG Numbers (0.00) 3 2 5 2 4 2" xfId="18016" xr:uid="{00000000-0005-0000-0000-0000B0000000}"/>
    <cellStyle name="Normal GHG Numbers (0.00) 3 2 5 2 5" xfId="5928" xr:uid="{00000000-0005-0000-0000-0000B0000000}"/>
    <cellStyle name="Normal GHG Numbers (0.00) 3 2 5 2 5 2" xfId="16450" xr:uid="{00000000-0005-0000-0000-0000B0000000}"/>
    <cellStyle name="Normal GHG Numbers (0.00) 3 2 5 2 6" xfId="15304" xr:uid="{00000000-0005-0000-0000-0000B0000000}"/>
    <cellStyle name="Normal GHG Numbers (0.00) 3 2 5 3" xfId="1577" xr:uid="{00000000-0005-0000-0000-0000B0000000}"/>
    <cellStyle name="Normal GHG Numbers (0.00) 3 2 5 3 2" xfId="7187" xr:uid="{00000000-0005-0000-0000-0000B0000000}"/>
    <cellStyle name="Normal GHG Numbers (0.00) 3 2 5 3 2 2" xfId="17732" xr:uid="{00000000-0005-0000-0000-0000B0000000}"/>
    <cellStyle name="Normal GHG Numbers (0.00) 3 2 5 3 3" xfId="16139" xr:uid="{00000000-0005-0000-0000-0000B0000000}"/>
    <cellStyle name="Normal GHG Numbers (0.00) 3 2 5 4" xfId="2817" xr:uid="{00000000-0005-0000-0000-0000B0000000}"/>
    <cellStyle name="Normal GHG Numbers (0.00) 3 2 5 4 2" xfId="8387" xr:uid="{00000000-0005-0000-0000-0000B0000000}"/>
    <cellStyle name="Normal GHG Numbers (0.00) 3 2 5 4 2 2" xfId="18932" xr:uid="{00000000-0005-0000-0000-0000B0000000}"/>
    <cellStyle name="Normal GHG Numbers (0.00) 3 2 5 4 3" xfId="15588" xr:uid="{00000000-0005-0000-0000-0000B0000000}"/>
    <cellStyle name="Normal GHG Numbers (0.00) 3 2 5 5" xfId="4231" xr:uid="{00000000-0005-0000-0000-0000B0000000}"/>
    <cellStyle name="Normal GHG Numbers (0.00) 3 2 5 5 2" xfId="9751" xr:uid="{00000000-0005-0000-0000-0000B0000000}"/>
    <cellStyle name="Normal GHG Numbers (0.00) 3 2 5 5 2 2" xfId="20305" xr:uid="{00000000-0005-0000-0000-0000B0000000}"/>
    <cellStyle name="Normal GHG Numbers (0.00) 3 2 5 5 3" xfId="12434" xr:uid="{00000000-0005-0000-0000-0000B0000000}"/>
    <cellStyle name="Normal GHG Numbers (0.00) 3 2 5 6" xfId="6349" xr:uid="{00000000-0005-0000-0000-0000B0000000}"/>
    <cellStyle name="Normal GHG Numbers (0.00) 3 2 5 6 2" xfId="16894" xr:uid="{00000000-0005-0000-0000-0000B0000000}"/>
    <cellStyle name="Normal GHG Numbers (0.00) 3 2 5 7" xfId="5635" xr:uid="{00000000-0005-0000-0000-0000B0000000}"/>
    <cellStyle name="Normal GHG Numbers (0.00) 3 2 5 7 2" xfId="12578" xr:uid="{00000000-0005-0000-0000-0000B0000000}"/>
    <cellStyle name="Normal GHG Numbers (0.00) 3 2 5 8" xfId="14499" xr:uid="{00000000-0005-0000-0000-0000B0000000}"/>
    <cellStyle name="Normal GHG Numbers (0.00) 3 2 6" xfId="1497" xr:uid="{00000000-0005-0000-0000-0000B0000000}"/>
    <cellStyle name="Normal GHG Numbers (0.00) 3 2 6 2" xfId="2737" xr:uid="{00000000-0005-0000-0000-0000B0000000}"/>
    <cellStyle name="Normal GHG Numbers (0.00) 3 2 6 2 2" xfId="8307" xr:uid="{00000000-0005-0000-0000-0000B0000000}"/>
    <cellStyle name="Normal GHG Numbers (0.00) 3 2 6 2 2 2" xfId="18852" xr:uid="{00000000-0005-0000-0000-0000B0000000}"/>
    <cellStyle name="Normal GHG Numbers (0.00) 3 2 6 2 3" xfId="13849" xr:uid="{00000000-0005-0000-0000-0000B0000000}"/>
    <cellStyle name="Normal GHG Numbers (0.00) 3 2 6 3" xfId="4153" xr:uid="{00000000-0005-0000-0000-0000B0000000}"/>
    <cellStyle name="Normal GHG Numbers (0.00) 3 2 6 3 2" xfId="9678" xr:uid="{00000000-0005-0000-0000-0000B0000000}"/>
    <cellStyle name="Normal GHG Numbers (0.00) 3 2 6 3 2 2" xfId="20232" xr:uid="{00000000-0005-0000-0000-0000B0000000}"/>
    <cellStyle name="Normal GHG Numbers (0.00) 3 2 6 3 3" xfId="10865" xr:uid="{00000000-0005-0000-0000-0000B0000000}"/>
    <cellStyle name="Normal GHG Numbers (0.00) 3 2 6 4" xfId="7120" xr:uid="{00000000-0005-0000-0000-0000B0000000}"/>
    <cellStyle name="Normal GHG Numbers (0.00) 3 2 6 4 2" xfId="17665" xr:uid="{00000000-0005-0000-0000-0000B0000000}"/>
    <cellStyle name="Normal GHG Numbers (0.00) 3 2 6 5" xfId="5562" xr:uid="{00000000-0005-0000-0000-0000B0000000}"/>
    <cellStyle name="Normal GHG Numbers (0.00) 3 2 6 5 2" xfId="15672" xr:uid="{00000000-0005-0000-0000-0000B0000000}"/>
    <cellStyle name="Normal GHG Numbers (0.00) 3 2 6 6" xfId="10603" xr:uid="{00000000-0005-0000-0000-0000B0000000}"/>
    <cellStyle name="Normal GHG Numbers (0.00) 3 2 7" xfId="1380" xr:uid="{00000000-0005-0000-0000-0000B0000000}"/>
    <cellStyle name="Normal GHG Numbers (0.00) 3 2 7 2" xfId="2621" xr:uid="{00000000-0005-0000-0000-0000B0000000}"/>
    <cellStyle name="Normal GHG Numbers (0.00) 3 2 7 2 2" xfId="8191" xr:uid="{00000000-0005-0000-0000-0000B0000000}"/>
    <cellStyle name="Normal GHG Numbers (0.00) 3 2 7 2 2 2" xfId="18736" xr:uid="{00000000-0005-0000-0000-0000B0000000}"/>
    <cellStyle name="Normal GHG Numbers (0.00) 3 2 7 2 3" xfId="12492" xr:uid="{00000000-0005-0000-0000-0000B0000000}"/>
    <cellStyle name="Normal GHG Numbers (0.00) 3 2 7 3" xfId="4041" xr:uid="{00000000-0005-0000-0000-0000B0000000}"/>
    <cellStyle name="Normal GHG Numbers (0.00) 3 2 7 3 2" xfId="9575" xr:uid="{00000000-0005-0000-0000-0000B0000000}"/>
    <cellStyle name="Normal GHG Numbers (0.00) 3 2 7 3 2 2" xfId="20128" xr:uid="{00000000-0005-0000-0000-0000B0000000}"/>
    <cellStyle name="Normal GHG Numbers (0.00) 3 2 7 3 3" xfId="13652" xr:uid="{00000000-0005-0000-0000-0000B0000000}"/>
    <cellStyle name="Normal GHG Numbers (0.00) 3 2 7 4" xfId="7016" xr:uid="{00000000-0005-0000-0000-0000B0000000}"/>
    <cellStyle name="Normal GHG Numbers (0.00) 3 2 7 4 2" xfId="17561" xr:uid="{00000000-0005-0000-0000-0000B0000000}"/>
    <cellStyle name="Normal GHG Numbers (0.00) 3 2 7 5" xfId="5459" xr:uid="{00000000-0005-0000-0000-0000B0000000}"/>
    <cellStyle name="Normal GHG Numbers (0.00) 3 2 7 5 2" xfId="10861" xr:uid="{00000000-0005-0000-0000-0000B0000000}"/>
    <cellStyle name="Normal GHG Numbers (0.00) 3 2 7 6" xfId="15471" xr:uid="{00000000-0005-0000-0000-0000B0000000}"/>
    <cellStyle name="Normal GHG Numbers (0.00) 3 2 8" xfId="1388" xr:uid="{00000000-0005-0000-0000-0000B0000000}"/>
    <cellStyle name="Normal GHG Numbers (0.00) 3 2 8 2" xfId="2629" xr:uid="{00000000-0005-0000-0000-0000B0000000}"/>
    <cellStyle name="Normal GHG Numbers (0.00) 3 2 8 2 2" xfId="8199" xr:uid="{00000000-0005-0000-0000-0000B0000000}"/>
    <cellStyle name="Normal GHG Numbers (0.00) 3 2 8 2 2 2" xfId="18744" xr:uid="{00000000-0005-0000-0000-0000B0000000}"/>
    <cellStyle name="Normal GHG Numbers (0.00) 3 2 8 2 3" xfId="13681" xr:uid="{00000000-0005-0000-0000-0000B0000000}"/>
    <cellStyle name="Normal GHG Numbers (0.00) 3 2 8 3" xfId="4049" xr:uid="{00000000-0005-0000-0000-0000B0000000}"/>
    <cellStyle name="Normal GHG Numbers (0.00) 3 2 8 3 2" xfId="9582" xr:uid="{00000000-0005-0000-0000-0000B0000000}"/>
    <cellStyle name="Normal GHG Numbers (0.00) 3 2 8 3 2 2" xfId="20135" xr:uid="{00000000-0005-0000-0000-0000B0000000}"/>
    <cellStyle name="Normal GHG Numbers (0.00) 3 2 8 3 3" xfId="10513" xr:uid="{00000000-0005-0000-0000-0000B0000000}"/>
    <cellStyle name="Normal GHG Numbers (0.00) 3 2 8 4" xfId="7023" xr:uid="{00000000-0005-0000-0000-0000B0000000}"/>
    <cellStyle name="Normal GHG Numbers (0.00) 3 2 8 4 2" xfId="17568" xr:uid="{00000000-0005-0000-0000-0000B0000000}"/>
    <cellStyle name="Normal GHG Numbers (0.00) 3 2 8 5" xfId="5466" xr:uid="{00000000-0005-0000-0000-0000B0000000}"/>
    <cellStyle name="Normal GHG Numbers (0.00) 3 2 8 5 2" xfId="15864" xr:uid="{00000000-0005-0000-0000-0000B0000000}"/>
    <cellStyle name="Normal GHG Numbers (0.00) 3 2 8 6" xfId="15696" xr:uid="{00000000-0005-0000-0000-0000B0000000}"/>
    <cellStyle name="Normal GHG Numbers (0.00) 3 2 9" xfId="956" xr:uid="{00000000-0005-0000-0000-0000B0000000}"/>
    <cellStyle name="Normal GHG Numbers (0.00) 3 2 9 2" xfId="3624" xr:uid="{00000000-0005-0000-0000-0000B0000000}"/>
    <cellStyle name="Normal GHG Numbers (0.00) 3 2 9 2 2" xfId="9184" xr:uid="{00000000-0005-0000-0000-0000B0000000}"/>
    <cellStyle name="Normal GHG Numbers (0.00) 3 2 9 2 2 2" xfId="19732" xr:uid="{00000000-0005-0000-0000-0000B0000000}"/>
    <cellStyle name="Normal GHG Numbers (0.00) 3 2 9 2 3" xfId="15762" xr:uid="{00000000-0005-0000-0000-0000B0000000}"/>
    <cellStyle name="Normal GHG Numbers (0.00) 3 2 9 3" xfId="6616" xr:uid="{00000000-0005-0000-0000-0000B0000000}"/>
    <cellStyle name="Normal GHG Numbers (0.00) 3 2 9 3 2" xfId="17161" xr:uid="{00000000-0005-0000-0000-0000B0000000}"/>
    <cellStyle name="Normal GHG Numbers (0.00) 3 2 9 4" xfId="5068" xr:uid="{00000000-0005-0000-0000-0000B0000000}"/>
    <cellStyle name="Normal GHG Numbers (0.00) 3 2 9 4 2" xfId="10940" xr:uid="{00000000-0005-0000-0000-0000B0000000}"/>
    <cellStyle name="Normal GHG Numbers (0.00) 3 2 9 5" xfId="11342" xr:uid="{00000000-0005-0000-0000-0000B0000000}"/>
    <cellStyle name="Normal GHG Numbers (0.00) 3 3" xfId="291" xr:uid="{00000000-0005-0000-0000-0000B0000000}"/>
    <cellStyle name="Normal GHG Numbers (0.00) 3 3 2" xfId="1830" xr:uid="{00000000-0005-0000-0000-0000B0000000}"/>
    <cellStyle name="Normal GHG Numbers (0.00) 3 3 2 2" xfId="3069" xr:uid="{00000000-0005-0000-0000-0000B0000000}"/>
    <cellStyle name="Normal GHG Numbers (0.00) 3 3 2 2 2" xfId="4481" xr:uid="{00000000-0005-0000-0000-0000B0000000}"/>
    <cellStyle name="Normal GHG Numbers (0.00) 3 3 2 2 2 2" xfId="9987" xr:uid="{00000000-0005-0000-0000-0000B0000000}"/>
    <cellStyle name="Normal GHG Numbers (0.00) 3 3 2 2 2 2 2" xfId="20543" xr:uid="{00000000-0005-0000-0000-0000B0000000}"/>
    <cellStyle name="Normal GHG Numbers (0.00) 3 3 2 2 2 3" xfId="13576" xr:uid="{00000000-0005-0000-0000-0000B0000000}"/>
    <cellStyle name="Normal GHG Numbers (0.00) 3 3 2 2 3" xfId="8639" xr:uid="{00000000-0005-0000-0000-0000B0000000}"/>
    <cellStyle name="Normal GHG Numbers (0.00) 3 3 2 2 3 2" xfId="19184" xr:uid="{00000000-0005-0000-0000-0000B0000000}"/>
    <cellStyle name="Normal GHG Numbers (0.00) 3 3 2 2 4" xfId="5871" xr:uid="{00000000-0005-0000-0000-0000B0000000}"/>
    <cellStyle name="Normal GHG Numbers (0.00) 3 3 2 2 4 2" xfId="16394" xr:uid="{00000000-0005-0000-0000-0000B0000000}"/>
    <cellStyle name="Normal GHG Numbers (0.00) 3 3 2 2 5" xfId="12393" xr:uid="{00000000-0005-0000-0000-0000B0000000}"/>
    <cellStyle name="Normal GHG Numbers (0.00) 3 3 2 3" xfId="3492" xr:uid="{00000000-0005-0000-0000-0000B0000000}"/>
    <cellStyle name="Normal GHG Numbers (0.00) 3 3 2 3 2" xfId="9056" xr:uid="{00000000-0005-0000-0000-0000B0000000}"/>
    <cellStyle name="Normal GHG Numbers (0.00) 3 3 2 3 2 2" xfId="19602" xr:uid="{00000000-0005-0000-0000-0000B0000000}"/>
    <cellStyle name="Normal GHG Numbers (0.00) 3 3 2 3 3" xfId="13978" xr:uid="{00000000-0005-0000-0000-0000B0000000}"/>
    <cellStyle name="Normal GHG Numbers (0.00) 3 3 2 4" xfId="4939" xr:uid="{00000000-0005-0000-0000-0000B0000000}"/>
    <cellStyle name="Normal GHG Numbers (0.00) 3 3 2 4 2" xfId="14745" xr:uid="{00000000-0005-0000-0000-0000B0000000}"/>
    <cellStyle name="Normal GHG Numbers (0.00) 3 3 2 5" xfId="10668" xr:uid="{00000000-0005-0000-0000-0000B0000000}"/>
    <cellStyle name="Normal GHG Numbers (0.00) 3 3 3" xfId="1436" xr:uid="{00000000-0005-0000-0000-0000B0000000}"/>
    <cellStyle name="Normal GHG Numbers (0.00) 3 3 3 2" xfId="2677" xr:uid="{00000000-0005-0000-0000-0000B0000000}"/>
    <cellStyle name="Normal GHG Numbers (0.00) 3 3 3 2 2" xfId="8247" xr:uid="{00000000-0005-0000-0000-0000B0000000}"/>
    <cellStyle name="Normal GHG Numbers (0.00) 3 3 3 2 2 2" xfId="18792" xr:uid="{00000000-0005-0000-0000-0000B0000000}"/>
    <cellStyle name="Normal GHG Numbers (0.00) 3 3 3 2 3" xfId="16005" xr:uid="{00000000-0005-0000-0000-0000B0000000}"/>
    <cellStyle name="Normal GHG Numbers (0.00) 3 3 3 3" xfId="4097" xr:uid="{00000000-0005-0000-0000-0000B0000000}"/>
    <cellStyle name="Normal GHG Numbers (0.00) 3 3 3 3 2" xfId="9628" xr:uid="{00000000-0005-0000-0000-0000B0000000}"/>
    <cellStyle name="Normal GHG Numbers (0.00) 3 3 3 3 2 2" xfId="20181" xr:uid="{00000000-0005-0000-0000-0000B0000000}"/>
    <cellStyle name="Normal GHG Numbers (0.00) 3 3 3 3 3" xfId="16060" xr:uid="{00000000-0005-0000-0000-0000B0000000}"/>
    <cellStyle name="Normal GHG Numbers (0.00) 3 3 3 4" xfId="7069" xr:uid="{00000000-0005-0000-0000-0000B0000000}"/>
    <cellStyle name="Normal GHG Numbers (0.00) 3 3 3 4 2" xfId="17614" xr:uid="{00000000-0005-0000-0000-0000B0000000}"/>
    <cellStyle name="Normal GHG Numbers (0.00) 3 3 3 5" xfId="5512" xr:uid="{00000000-0005-0000-0000-0000B0000000}"/>
    <cellStyle name="Normal GHG Numbers (0.00) 3 3 3 5 2" xfId="13970" xr:uid="{00000000-0005-0000-0000-0000B0000000}"/>
    <cellStyle name="Normal GHG Numbers (0.00) 3 3 3 6" xfId="16084" xr:uid="{00000000-0005-0000-0000-0000B0000000}"/>
    <cellStyle name="Normal GHG Numbers (0.00) 3 3 4" xfId="580" xr:uid="{00000000-0005-0000-0000-0000B0000000}"/>
    <cellStyle name="Normal GHG Numbers (0.00) 3 3 4 2" xfId="3365" xr:uid="{00000000-0005-0000-0000-0000B0000000}"/>
    <cellStyle name="Normal GHG Numbers (0.00) 3 3 4 2 2" xfId="8933" xr:uid="{00000000-0005-0000-0000-0000B0000000}"/>
    <cellStyle name="Normal GHG Numbers (0.00) 3 3 4 2 2 2" xfId="19477" xr:uid="{00000000-0005-0000-0000-0000B0000000}"/>
    <cellStyle name="Normal GHG Numbers (0.00) 3 3 4 2 3" xfId="13164" xr:uid="{00000000-0005-0000-0000-0000B0000000}"/>
    <cellStyle name="Normal GHG Numbers (0.00) 3 3 4 3" xfId="6279" xr:uid="{00000000-0005-0000-0000-0000B0000000}"/>
    <cellStyle name="Normal GHG Numbers (0.00) 3 3 4 3 2" xfId="16824" xr:uid="{00000000-0005-0000-0000-0000B0000000}"/>
    <cellStyle name="Normal GHG Numbers (0.00) 3 3 4 4" xfId="4798" xr:uid="{00000000-0005-0000-0000-0000B0000000}"/>
    <cellStyle name="Normal GHG Numbers (0.00) 3 3 4 4 2" xfId="10841" xr:uid="{00000000-0005-0000-0000-0000B0000000}"/>
    <cellStyle name="Normal GHG Numbers (0.00) 3 3 4 5" xfId="14061" xr:uid="{00000000-0005-0000-0000-0000B0000000}"/>
    <cellStyle name="Normal GHG Numbers (0.00) 3 3 5" xfId="2091" xr:uid="{00000000-0005-0000-0000-0000B0000000}"/>
    <cellStyle name="Normal GHG Numbers (0.00) 3 3 5 2" xfId="7661" xr:uid="{00000000-0005-0000-0000-0000B0000000}"/>
    <cellStyle name="Normal GHG Numbers (0.00) 3 3 5 2 2" xfId="18206" xr:uid="{00000000-0005-0000-0000-0000B0000000}"/>
    <cellStyle name="Normal GHG Numbers (0.00) 3 3 5 3" xfId="15264" xr:uid="{00000000-0005-0000-0000-0000B0000000}"/>
    <cellStyle name="Normal GHG Numbers (0.00) 3 3 6" xfId="3416" xr:uid="{00000000-0005-0000-0000-0000B0000000}"/>
    <cellStyle name="Normal GHG Numbers (0.00) 3 3 6 2" xfId="8982" xr:uid="{00000000-0005-0000-0000-0000B0000000}"/>
    <cellStyle name="Normal GHG Numbers (0.00) 3 3 6 2 2" xfId="19528" xr:uid="{00000000-0005-0000-0000-0000B0000000}"/>
    <cellStyle name="Normal GHG Numbers (0.00) 3 3 6 3" xfId="15321" xr:uid="{00000000-0005-0000-0000-0000B0000000}"/>
    <cellStyle name="Normal GHG Numbers (0.00) 3 3 7" xfId="4848" xr:uid="{00000000-0005-0000-0000-0000B0000000}"/>
    <cellStyle name="Normal GHG Numbers (0.00) 3 3 7 2" xfId="13250" xr:uid="{00000000-0005-0000-0000-0000B0000000}"/>
    <cellStyle name="Normal GHG Numbers (0.00) 3 3 8" xfId="14851" xr:uid="{00000000-0005-0000-0000-0000B0000000}"/>
    <cellStyle name="Normal GHG Numbers (0.00) 3 3 8 2" xfId="12983" xr:uid="{00000000-0005-0000-0000-0000B0000000}"/>
    <cellStyle name="Normal GHG Numbers (0.00) 3 3 9" xfId="13521" xr:uid="{00000000-0005-0000-0000-0000B0000000}"/>
    <cellStyle name="Normal GHG Numbers (0.00) 3 4" xfId="1867" xr:uid="{00000000-0005-0000-0000-0000B0000000}"/>
    <cellStyle name="Normal GHG Numbers (0.00) 3 4 2" xfId="3106" xr:uid="{00000000-0005-0000-0000-0000B0000000}"/>
    <cellStyle name="Normal GHG Numbers (0.00) 3 4 2 2" xfId="4518" xr:uid="{00000000-0005-0000-0000-0000B0000000}"/>
    <cellStyle name="Normal GHG Numbers (0.00) 3 4 2 2 2" xfId="10020" xr:uid="{00000000-0005-0000-0000-0000B0000000}"/>
    <cellStyle name="Normal GHG Numbers (0.00) 3 4 2 2 2 2" xfId="20575" xr:uid="{00000000-0005-0000-0000-0000B0000000}"/>
    <cellStyle name="Normal GHG Numbers (0.00) 3 4 2 2 3" xfId="10532" xr:uid="{00000000-0005-0000-0000-0000B0000000}"/>
    <cellStyle name="Normal GHG Numbers (0.00) 3 4 2 3" xfId="8676" xr:uid="{00000000-0005-0000-0000-0000B0000000}"/>
    <cellStyle name="Normal GHG Numbers (0.00) 3 4 2 3 2" xfId="19221" xr:uid="{00000000-0005-0000-0000-0000B0000000}"/>
    <cellStyle name="Normal GHG Numbers (0.00) 3 4 2 4" xfId="5904" xr:uid="{00000000-0005-0000-0000-0000B0000000}"/>
    <cellStyle name="Normal GHG Numbers (0.00) 3 4 2 4 2" xfId="16426" xr:uid="{00000000-0005-0000-0000-0000B0000000}"/>
    <cellStyle name="Normal GHG Numbers (0.00) 3 4 2 5" xfId="11858" xr:uid="{00000000-0005-0000-0000-0000B0000000}"/>
    <cellStyle name="Normal GHG Numbers (0.00) 3 4 3" xfId="3377" xr:uid="{00000000-0005-0000-0000-0000B0000000}"/>
    <cellStyle name="Normal GHG Numbers (0.00) 3 4 3 2" xfId="8945" xr:uid="{00000000-0005-0000-0000-0000B0000000}"/>
    <cellStyle name="Normal GHG Numbers (0.00) 3 4 3 2 2" xfId="19489" xr:uid="{00000000-0005-0000-0000-0000B0000000}"/>
    <cellStyle name="Normal GHG Numbers (0.00) 3 4 3 3" xfId="13214" xr:uid="{00000000-0005-0000-0000-0000B0000000}"/>
    <cellStyle name="Normal GHG Numbers (0.00) 3 4 4" xfId="7449" xr:uid="{00000000-0005-0000-0000-0000B0000000}"/>
    <cellStyle name="Normal GHG Numbers (0.00) 3 4 4 2" xfId="17994" xr:uid="{00000000-0005-0000-0000-0000B0000000}"/>
    <cellStyle name="Normal GHG Numbers (0.00) 3 4 5" xfId="4810" xr:uid="{00000000-0005-0000-0000-0000B0000000}"/>
    <cellStyle name="Normal GHG Numbers (0.00) 3 4 5 2" xfId="12368" xr:uid="{00000000-0005-0000-0000-0000B0000000}"/>
    <cellStyle name="Normal GHG Numbers (0.00) 3 4 6" xfId="14308" xr:uid="{00000000-0005-0000-0000-0000B0000000}"/>
    <cellStyle name="Normal GHG Numbers (0.00) 3 5" xfId="1448" xr:uid="{00000000-0005-0000-0000-0000B0000000}"/>
    <cellStyle name="Normal GHG Numbers (0.00) 3 5 2" xfId="2689" xr:uid="{00000000-0005-0000-0000-0000B0000000}"/>
    <cellStyle name="Normal GHG Numbers (0.00) 3 5 2 2" xfId="8259" xr:uid="{00000000-0005-0000-0000-0000B0000000}"/>
    <cellStyle name="Normal GHG Numbers (0.00) 3 5 2 2 2" xfId="18804" xr:uid="{00000000-0005-0000-0000-0000B0000000}"/>
    <cellStyle name="Normal GHG Numbers (0.00) 3 5 2 3" xfId="12952" xr:uid="{00000000-0005-0000-0000-0000B0000000}"/>
    <cellStyle name="Normal GHG Numbers (0.00) 3 5 3" xfId="3332" xr:uid="{00000000-0005-0000-0000-0000B0000000}"/>
    <cellStyle name="Normal GHG Numbers (0.00) 3 5 3 2" xfId="8901" xr:uid="{00000000-0005-0000-0000-0000B0000000}"/>
    <cellStyle name="Normal GHG Numbers (0.00) 3 5 3 2 2" xfId="19446" xr:uid="{00000000-0005-0000-0000-0000B0000000}"/>
    <cellStyle name="Normal GHG Numbers (0.00) 3 5 3 3" xfId="13938" xr:uid="{00000000-0005-0000-0000-0000B0000000}"/>
    <cellStyle name="Normal GHG Numbers (0.00) 3 5 4" xfId="7079" xr:uid="{00000000-0005-0000-0000-0000B0000000}"/>
    <cellStyle name="Normal GHG Numbers (0.00) 3 5 4 2" xfId="17624" xr:uid="{00000000-0005-0000-0000-0000B0000000}"/>
    <cellStyle name="Normal GHG Numbers (0.00) 3 5 5" xfId="4767" xr:uid="{00000000-0005-0000-0000-0000B0000000}"/>
    <cellStyle name="Normal GHG Numbers (0.00) 3 5 5 2" xfId="12964" xr:uid="{00000000-0005-0000-0000-0000B0000000}"/>
    <cellStyle name="Normal GHG Numbers (0.00) 3 5 6" xfId="12080" xr:uid="{00000000-0005-0000-0000-0000B0000000}"/>
    <cellStyle name="Normal GHG Numbers (0.00) 3 6" xfId="1234" xr:uid="{00000000-0005-0000-0000-0000B0000000}"/>
    <cellStyle name="Normal GHG Numbers (0.00) 3 6 2" xfId="2476" xr:uid="{00000000-0005-0000-0000-0000B0000000}"/>
    <cellStyle name="Normal GHG Numbers (0.00) 3 6 2 2" xfId="8046" xr:uid="{00000000-0005-0000-0000-0000B0000000}"/>
    <cellStyle name="Normal GHG Numbers (0.00) 3 6 2 2 2" xfId="18591" xr:uid="{00000000-0005-0000-0000-0000B0000000}"/>
    <cellStyle name="Normal GHG Numbers (0.00) 3 6 2 3" xfId="12980" xr:uid="{00000000-0005-0000-0000-0000B0000000}"/>
    <cellStyle name="Normal GHG Numbers (0.00) 3 6 3" xfId="3900" xr:uid="{00000000-0005-0000-0000-0000B0000000}"/>
    <cellStyle name="Normal GHG Numbers (0.00) 3 6 3 2" xfId="9447" xr:uid="{00000000-0005-0000-0000-0000B0000000}"/>
    <cellStyle name="Normal GHG Numbers (0.00) 3 6 3 2 2" xfId="20000" xr:uid="{00000000-0005-0000-0000-0000B0000000}"/>
    <cellStyle name="Normal GHG Numbers (0.00) 3 6 3 3" xfId="14748" xr:uid="{00000000-0005-0000-0000-0000B0000000}"/>
    <cellStyle name="Normal GHG Numbers (0.00) 3 6 4" xfId="6884" xr:uid="{00000000-0005-0000-0000-0000B0000000}"/>
    <cellStyle name="Normal GHG Numbers (0.00) 3 6 4 2" xfId="17429" xr:uid="{00000000-0005-0000-0000-0000B0000000}"/>
    <cellStyle name="Normal GHG Numbers (0.00) 3 6 5" xfId="5331" xr:uid="{00000000-0005-0000-0000-0000B0000000}"/>
    <cellStyle name="Normal GHG Numbers (0.00) 3 6 5 2" xfId="15278" xr:uid="{00000000-0005-0000-0000-0000B0000000}"/>
    <cellStyle name="Normal GHG Numbers (0.00) 3 6 6" xfId="10381" xr:uid="{00000000-0005-0000-0000-0000B0000000}"/>
    <cellStyle name="Normal GHG Numbers (0.00) 3 7" xfId="511" xr:uid="{00000000-0005-0000-0000-0000B0000000}"/>
    <cellStyle name="Normal GHG Numbers (0.00) 3 7 2" xfId="6246" xr:uid="{00000000-0005-0000-0000-0000B0000000}"/>
    <cellStyle name="Normal GHG Numbers (0.00) 3 7 2 2" xfId="16793" xr:uid="{00000000-0005-0000-0000-0000B0000000}"/>
    <cellStyle name="Normal GHG Numbers (0.00) 3 7 3" xfId="12639" xr:uid="{00000000-0005-0000-0000-0000B0000000}"/>
    <cellStyle name="Normal GHG Numbers (0.00) 3 8" xfId="2088" xr:uid="{00000000-0005-0000-0000-0000B0000000}"/>
    <cellStyle name="Normal GHG Numbers (0.00) 3 8 2" xfId="7658" xr:uid="{00000000-0005-0000-0000-0000B0000000}"/>
    <cellStyle name="Normal GHG Numbers (0.00) 3 8 2 2" xfId="18203" xr:uid="{00000000-0005-0000-0000-0000B0000000}"/>
    <cellStyle name="Normal GHG Numbers (0.00) 3 8 3" xfId="13065" xr:uid="{00000000-0005-0000-0000-0000B0000000}"/>
    <cellStyle name="Normal GHG Numbers (0.00) 3 9" xfId="311" xr:uid="{00000000-0005-0000-0000-0000B0000000}"/>
    <cellStyle name="Normal GHG Numbers (0.00) 3 9 2" xfId="14944" xr:uid="{00000000-0005-0000-0000-0000B0000000}"/>
    <cellStyle name="Normal GHG Numbers (0.00) 3 9 2 2" xfId="16675" xr:uid="{00000000-0005-0000-0000-0000B0000000}"/>
    <cellStyle name="Normal GHG Numbers (0.00) 3 9 3" xfId="10540" xr:uid="{00000000-0005-0000-0000-0000B0000000}"/>
    <cellStyle name="Normal GHG Numbers (0.00) 3 9 4" xfId="10344" xr:uid="{00000000-0005-0000-0000-0000B0000000}"/>
    <cellStyle name="Normal GHG Numbers (0.00) 4" xfId="333" xr:uid="{00000000-0005-0000-0000-000069000000}"/>
    <cellStyle name="Normal GHG Numbers (0.00) 4 2" xfId="14948" xr:uid="{00000000-0005-0000-0000-000069000000}"/>
    <cellStyle name="Normal GHG Numbers (0.00) 4 3" xfId="16681" xr:uid="{00000000-0005-0000-0000-000069000000}"/>
    <cellStyle name="Normal GHG Numbers (0.00) 5" xfId="6121" xr:uid="{00000000-0005-0000-0000-000069000000}"/>
    <cellStyle name="Normal GHG Numbers (0.00) 5 2" xfId="14915" xr:uid="{00000000-0005-0000-0000-000069000000}"/>
    <cellStyle name="Normal GHG Numbers (0.00) 5 3" xfId="16643" xr:uid="{00000000-0005-0000-0000-000069000000}"/>
    <cellStyle name="Normal GHG Numbers (0.00) 6" xfId="14825" xr:uid="{00000000-0005-0000-0000-000069000000}"/>
    <cellStyle name="Normal GHG Numbers (0.00) 6 2" xfId="13413" xr:uid="{00000000-0005-0000-0000-000069000000}"/>
    <cellStyle name="Normal GHG Textfiels Bold" xfId="250" xr:uid="{00000000-0005-0000-0000-0000B2000000}"/>
    <cellStyle name="Normal GHG Textfiels Bold 10" xfId="470" xr:uid="{00000000-0005-0000-0000-0000B0000000}"/>
    <cellStyle name="Normal GHG Textfiels Bold 10 2" xfId="6209" xr:uid="{00000000-0005-0000-0000-0000B0000000}"/>
    <cellStyle name="Normal GHG Textfiels Bold 10 2 2" xfId="16755" xr:uid="{00000000-0005-0000-0000-0000B0000000}"/>
    <cellStyle name="Normal GHG Textfiels Bold 10 3" xfId="14123" xr:uid="{00000000-0005-0000-0000-0000B0000000}"/>
    <cellStyle name="Normal GHG Textfiels Bold 11" xfId="310" xr:uid="{00000000-0005-0000-0000-0000B2000000}"/>
    <cellStyle name="Normal GHG Textfiels Bold 11 2" xfId="6140" xr:uid="{00000000-0005-0000-0000-0000B2000000}"/>
    <cellStyle name="Normal GHG Textfiels Bold 11 2 2" xfId="16674" xr:uid="{00000000-0005-0000-0000-0000B2000000}"/>
    <cellStyle name="Normal GHG Textfiels Bold 11 3" xfId="13096" xr:uid="{00000000-0005-0000-0000-0000B2000000}"/>
    <cellStyle name="Normal GHG Textfiels Bold 12" xfId="4742" xr:uid="{00000000-0005-0000-0000-0000B2000000}"/>
    <cellStyle name="Normal GHG Textfiels Bold 12 2" xfId="12236" xr:uid="{00000000-0005-0000-0000-0000B2000000}"/>
    <cellStyle name="Normal GHG Textfiels Bold 13" xfId="13709" xr:uid="{00000000-0005-0000-0000-0000B2000000}"/>
    <cellStyle name="Normal GHG Textfiels Bold 2" xfId="317" xr:uid="{00000000-0005-0000-0000-0000B0000000}"/>
    <cellStyle name="Normal GHG Textfiels Bold 2 10" xfId="488" xr:uid="{00000000-0005-0000-0000-0000B0000000}"/>
    <cellStyle name="Normal GHG Textfiels Bold 2 10 2" xfId="6226" xr:uid="{00000000-0005-0000-0000-0000B0000000}"/>
    <cellStyle name="Normal GHG Textfiels Bold 2 10 2 2" xfId="16772" xr:uid="{00000000-0005-0000-0000-0000B0000000}"/>
    <cellStyle name="Normal GHG Textfiels Bold 2 10 3" xfId="15410" xr:uid="{00000000-0005-0000-0000-0000B0000000}"/>
    <cellStyle name="Normal GHG Textfiels Bold 2 11" xfId="3425" xr:uid="{00000000-0005-0000-0000-0000B0000000}"/>
    <cellStyle name="Normal GHG Textfiels Bold 2 11 2" xfId="8990" xr:uid="{00000000-0005-0000-0000-0000B0000000}"/>
    <cellStyle name="Normal GHG Textfiels Bold 2 11 2 2" xfId="19536" xr:uid="{00000000-0005-0000-0000-0000B0000000}"/>
    <cellStyle name="Normal GHG Textfiels Bold 2 12" xfId="4860" xr:uid="{00000000-0005-0000-0000-0000B0000000}"/>
    <cellStyle name="Normal GHG Textfiels Bold 2 12 2" xfId="14757" xr:uid="{00000000-0005-0000-0000-0000B0000000}"/>
    <cellStyle name="Normal GHG Textfiels Bold 2 13" xfId="15890" xr:uid="{00000000-0005-0000-0000-0000B0000000}"/>
    <cellStyle name="Normal GHG Textfiels Bold 2 2" xfId="542" xr:uid="{00000000-0005-0000-0000-0000B0000000}"/>
    <cellStyle name="Normal GHG Textfiels Bold 2 2 10" xfId="13659" xr:uid="{00000000-0005-0000-0000-0000B0000000}"/>
    <cellStyle name="Normal GHG Textfiels Bold 2 2 2" xfId="639" xr:uid="{00000000-0005-0000-0000-0000B0000000}"/>
    <cellStyle name="Normal GHG Textfiels Bold 2 2 2 2" xfId="1880" xr:uid="{00000000-0005-0000-0000-0000B0000000}"/>
    <cellStyle name="Normal GHG Textfiels Bold 2 2 2 2 2" xfId="3119" xr:uid="{00000000-0005-0000-0000-0000B0000000}"/>
    <cellStyle name="Normal GHG Textfiels Bold 2 2 2 2 2 2" xfId="8689" xr:uid="{00000000-0005-0000-0000-0000B0000000}"/>
    <cellStyle name="Normal GHG Textfiels Bold 2 2 2 2 2 2 2" xfId="19234" xr:uid="{00000000-0005-0000-0000-0000B0000000}"/>
    <cellStyle name="Normal GHG Textfiels Bold 2 2 2 2 2 3" xfId="15019" xr:uid="{00000000-0005-0000-0000-0000B0000000}"/>
    <cellStyle name="Normal GHG Textfiels Bold 2 2 2 2 3" xfId="4531" xr:uid="{00000000-0005-0000-0000-0000B0000000}"/>
    <cellStyle name="Normal GHG Textfiels Bold 2 2 2 2 3 2" xfId="10033" xr:uid="{00000000-0005-0000-0000-0000B0000000}"/>
    <cellStyle name="Normal GHG Textfiels Bold 2 2 2 2 3 2 2" xfId="20588" xr:uid="{00000000-0005-0000-0000-0000B0000000}"/>
    <cellStyle name="Normal GHG Textfiels Bold 2 2 2 2 3 3" xfId="15623" xr:uid="{00000000-0005-0000-0000-0000B0000000}"/>
    <cellStyle name="Normal GHG Textfiels Bold 2 2 2 2 4" xfId="7460" xr:uid="{00000000-0005-0000-0000-0000B0000000}"/>
    <cellStyle name="Normal GHG Textfiels Bold 2 2 2 2 4 2" xfId="18005" xr:uid="{00000000-0005-0000-0000-0000B0000000}"/>
    <cellStyle name="Normal GHG Textfiels Bold 2 2 2 2 5" xfId="5917" xr:uid="{00000000-0005-0000-0000-0000B0000000}"/>
    <cellStyle name="Normal GHG Textfiels Bold 2 2 2 2 5 2" xfId="16439" xr:uid="{00000000-0005-0000-0000-0000B0000000}"/>
    <cellStyle name="Normal GHG Textfiels Bold 2 2 2 2 6" xfId="12937" xr:uid="{00000000-0005-0000-0000-0000B0000000}"/>
    <cellStyle name="Normal GHG Textfiels Bold 2 2 2 3" xfId="1561" xr:uid="{00000000-0005-0000-0000-0000B0000000}"/>
    <cellStyle name="Normal GHG Textfiels Bold 2 2 2 3 2" xfId="7171" xr:uid="{00000000-0005-0000-0000-0000B0000000}"/>
    <cellStyle name="Normal GHG Textfiels Bold 2 2 2 3 2 2" xfId="17716" xr:uid="{00000000-0005-0000-0000-0000B0000000}"/>
    <cellStyle name="Normal GHG Textfiels Bold 2 2 2 3 3" xfId="12868" xr:uid="{00000000-0005-0000-0000-0000B0000000}"/>
    <cellStyle name="Normal GHG Textfiels Bold 2 2 2 4" xfId="2801" xr:uid="{00000000-0005-0000-0000-0000B0000000}"/>
    <cellStyle name="Normal GHG Textfiels Bold 2 2 2 4 2" xfId="8371" xr:uid="{00000000-0005-0000-0000-0000B0000000}"/>
    <cellStyle name="Normal GHG Textfiels Bold 2 2 2 4 2 2" xfId="18916" xr:uid="{00000000-0005-0000-0000-0000B0000000}"/>
    <cellStyle name="Normal GHG Textfiels Bold 2 2 2 4 3" xfId="11227" xr:uid="{00000000-0005-0000-0000-0000B0000000}"/>
    <cellStyle name="Normal GHG Textfiels Bold 2 2 2 5" xfId="4215" xr:uid="{00000000-0005-0000-0000-0000B0000000}"/>
    <cellStyle name="Normal GHG Textfiels Bold 2 2 2 5 2" xfId="9736" xr:uid="{00000000-0005-0000-0000-0000B0000000}"/>
    <cellStyle name="Normal GHG Textfiels Bold 2 2 2 5 2 2" xfId="20290" xr:uid="{00000000-0005-0000-0000-0000B0000000}"/>
    <cellStyle name="Normal GHG Textfiels Bold 2 2 2 5 3" xfId="12752" xr:uid="{00000000-0005-0000-0000-0000B0000000}"/>
    <cellStyle name="Normal GHG Textfiels Bold 2 2 2 6" xfId="6334" xr:uid="{00000000-0005-0000-0000-0000B0000000}"/>
    <cellStyle name="Normal GHG Textfiels Bold 2 2 2 6 2" xfId="15043" xr:uid="{00000000-0005-0000-0000-0000B0000000}"/>
    <cellStyle name="Normal GHG Textfiels Bold 2 2 2 6 2 2" xfId="16879" xr:uid="{00000000-0005-0000-0000-0000B0000000}"/>
    <cellStyle name="Normal GHG Textfiels Bold 2 2 2 6 3" xfId="15013" xr:uid="{00000000-0005-0000-0000-0000B0000000}"/>
    <cellStyle name="Normal GHG Textfiels Bold 2 2 2 7" xfId="5620" xr:uid="{00000000-0005-0000-0000-0000B0000000}"/>
    <cellStyle name="Normal GHG Textfiels Bold 2 2 2 7 2" xfId="13854" xr:uid="{00000000-0005-0000-0000-0000B0000000}"/>
    <cellStyle name="Normal GHG Textfiels Bold 2 2 2 8" xfId="10529" xr:uid="{00000000-0005-0000-0000-0000B0000000}"/>
    <cellStyle name="Normal GHG Textfiels Bold 2 2 3" xfId="1478" xr:uid="{00000000-0005-0000-0000-0000B0000000}"/>
    <cellStyle name="Normal GHG Textfiels Bold 2 2 3 2" xfId="2718" xr:uid="{00000000-0005-0000-0000-0000B0000000}"/>
    <cellStyle name="Normal GHG Textfiels Bold 2 2 3 2 2" xfId="8288" xr:uid="{00000000-0005-0000-0000-0000B0000000}"/>
    <cellStyle name="Normal GHG Textfiels Bold 2 2 3 2 2 2" xfId="18833" xr:uid="{00000000-0005-0000-0000-0000B0000000}"/>
    <cellStyle name="Normal GHG Textfiels Bold 2 2 3 2 3" xfId="13004" xr:uid="{00000000-0005-0000-0000-0000B0000000}"/>
    <cellStyle name="Normal GHG Textfiels Bold 2 2 3 3" xfId="4134" xr:uid="{00000000-0005-0000-0000-0000B0000000}"/>
    <cellStyle name="Normal GHG Textfiels Bold 2 2 3 3 2" xfId="9661" xr:uid="{00000000-0005-0000-0000-0000B0000000}"/>
    <cellStyle name="Normal GHG Textfiels Bold 2 2 3 3 2 2" xfId="20215" xr:uid="{00000000-0005-0000-0000-0000B0000000}"/>
    <cellStyle name="Normal GHG Textfiels Bold 2 2 3 3 3" xfId="11005" xr:uid="{00000000-0005-0000-0000-0000B0000000}"/>
    <cellStyle name="Normal GHG Textfiels Bold 2 2 3 4" xfId="7103" xr:uid="{00000000-0005-0000-0000-0000B0000000}"/>
    <cellStyle name="Normal GHG Textfiels Bold 2 2 3 4 2" xfId="17648" xr:uid="{00000000-0005-0000-0000-0000B0000000}"/>
    <cellStyle name="Normal GHG Textfiels Bold 2 2 3 5" xfId="5545" xr:uid="{00000000-0005-0000-0000-0000B0000000}"/>
    <cellStyle name="Normal GHG Textfiels Bold 2 2 3 5 2" xfId="16011" xr:uid="{00000000-0005-0000-0000-0000B0000000}"/>
    <cellStyle name="Normal GHG Textfiels Bold 2 2 3 6" xfId="12917" xr:uid="{00000000-0005-0000-0000-0000B0000000}"/>
    <cellStyle name="Normal GHG Textfiels Bold 2 2 4" xfId="1332" xr:uid="{00000000-0005-0000-0000-0000B0000000}"/>
    <cellStyle name="Normal GHG Textfiels Bold 2 2 4 2" xfId="2573" xr:uid="{00000000-0005-0000-0000-0000B0000000}"/>
    <cellStyle name="Normal GHG Textfiels Bold 2 2 4 2 2" xfId="8143" xr:uid="{00000000-0005-0000-0000-0000B0000000}"/>
    <cellStyle name="Normal GHG Textfiels Bold 2 2 4 2 2 2" xfId="18688" xr:uid="{00000000-0005-0000-0000-0000B0000000}"/>
    <cellStyle name="Normal GHG Textfiels Bold 2 2 4 2 3" xfId="13761" xr:uid="{00000000-0005-0000-0000-0000B0000000}"/>
    <cellStyle name="Normal GHG Textfiels Bold 2 2 4 3" xfId="3993" xr:uid="{00000000-0005-0000-0000-0000B0000000}"/>
    <cellStyle name="Normal GHG Textfiels Bold 2 2 4 3 2" xfId="9531" xr:uid="{00000000-0005-0000-0000-0000B0000000}"/>
    <cellStyle name="Normal GHG Textfiels Bold 2 2 4 3 2 2" xfId="20084" xr:uid="{00000000-0005-0000-0000-0000B0000000}"/>
    <cellStyle name="Normal GHG Textfiels Bold 2 2 4 3 3" xfId="12934" xr:uid="{00000000-0005-0000-0000-0000B0000000}"/>
    <cellStyle name="Normal GHG Textfiels Bold 2 2 4 4" xfId="6973" xr:uid="{00000000-0005-0000-0000-0000B0000000}"/>
    <cellStyle name="Normal GHG Textfiels Bold 2 2 4 4 2" xfId="17518" xr:uid="{00000000-0005-0000-0000-0000B0000000}"/>
    <cellStyle name="Normal GHG Textfiels Bold 2 2 4 5" xfId="5415" xr:uid="{00000000-0005-0000-0000-0000B0000000}"/>
    <cellStyle name="Normal GHG Textfiels Bold 2 2 4 5 2" xfId="10260" xr:uid="{00000000-0005-0000-0000-0000B0000000}"/>
    <cellStyle name="Normal GHG Textfiels Bold 2 2 4 6" xfId="15812" xr:uid="{00000000-0005-0000-0000-0000B0000000}"/>
    <cellStyle name="Normal GHG Textfiels Bold 2 2 5" xfId="1300" xr:uid="{00000000-0005-0000-0000-0000B0000000}"/>
    <cellStyle name="Normal GHG Textfiels Bold 2 2 5 2" xfId="2541" xr:uid="{00000000-0005-0000-0000-0000B0000000}"/>
    <cellStyle name="Normal GHG Textfiels Bold 2 2 5 2 2" xfId="8111" xr:uid="{00000000-0005-0000-0000-0000B0000000}"/>
    <cellStyle name="Normal GHG Textfiels Bold 2 2 5 2 2 2" xfId="18656" xr:uid="{00000000-0005-0000-0000-0000B0000000}"/>
    <cellStyle name="Normal GHG Textfiels Bold 2 2 5 2 3" xfId="11201" xr:uid="{00000000-0005-0000-0000-0000B0000000}"/>
    <cellStyle name="Normal GHG Textfiels Bold 2 2 5 3" xfId="3961" xr:uid="{00000000-0005-0000-0000-0000B0000000}"/>
    <cellStyle name="Normal GHG Textfiels Bold 2 2 5 3 2" xfId="9501" xr:uid="{00000000-0005-0000-0000-0000B0000000}"/>
    <cellStyle name="Normal GHG Textfiels Bold 2 2 5 3 2 2" xfId="20054" xr:uid="{00000000-0005-0000-0000-0000B0000000}"/>
    <cellStyle name="Normal GHG Textfiels Bold 2 2 5 3 3" xfId="13927" xr:uid="{00000000-0005-0000-0000-0000B0000000}"/>
    <cellStyle name="Normal GHG Textfiels Bold 2 2 5 4" xfId="6943" xr:uid="{00000000-0005-0000-0000-0000B0000000}"/>
    <cellStyle name="Normal GHG Textfiels Bold 2 2 5 4 2" xfId="17488" xr:uid="{00000000-0005-0000-0000-0000B0000000}"/>
    <cellStyle name="Normal GHG Textfiels Bold 2 2 5 5" xfId="5385" xr:uid="{00000000-0005-0000-0000-0000B0000000}"/>
    <cellStyle name="Normal GHG Textfiels Bold 2 2 5 5 2" xfId="13754" xr:uid="{00000000-0005-0000-0000-0000B0000000}"/>
    <cellStyle name="Normal GHG Textfiels Bold 2 2 5 6" xfId="11556" xr:uid="{00000000-0005-0000-0000-0000B0000000}"/>
    <cellStyle name="Normal GHG Textfiels Bold 2 2 6" xfId="940" xr:uid="{00000000-0005-0000-0000-0000B0000000}"/>
    <cellStyle name="Normal GHG Textfiels Bold 2 2 6 2" xfId="3608" xr:uid="{00000000-0005-0000-0000-0000B0000000}"/>
    <cellStyle name="Normal GHG Textfiels Bold 2 2 6 2 2" xfId="9169" xr:uid="{00000000-0005-0000-0000-0000B0000000}"/>
    <cellStyle name="Normal GHG Textfiels Bold 2 2 6 2 2 2" xfId="19716" xr:uid="{00000000-0005-0000-0000-0000B0000000}"/>
    <cellStyle name="Normal GHG Textfiels Bold 2 2 6 2 3" xfId="15275" xr:uid="{00000000-0005-0000-0000-0000B0000000}"/>
    <cellStyle name="Normal GHG Textfiels Bold 2 2 6 3" xfId="6600" xr:uid="{00000000-0005-0000-0000-0000B0000000}"/>
    <cellStyle name="Normal GHG Textfiels Bold 2 2 6 3 2" xfId="17145" xr:uid="{00000000-0005-0000-0000-0000B0000000}"/>
    <cellStyle name="Normal GHG Textfiels Bold 2 2 6 4" xfId="5053" xr:uid="{00000000-0005-0000-0000-0000B0000000}"/>
    <cellStyle name="Normal GHG Textfiels Bold 2 2 6 4 2" xfId="15634" xr:uid="{00000000-0005-0000-0000-0000B0000000}"/>
    <cellStyle name="Normal GHG Textfiels Bold 2 2 6 5" xfId="15289" xr:uid="{00000000-0005-0000-0000-0000B0000000}"/>
    <cellStyle name="Normal GHG Textfiels Bold 2 2 7" xfId="2183" xr:uid="{00000000-0005-0000-0000-0000B0000000}"/>
    <cellStyle name="Normal GHG Textfiels Bold 2 2 7 2" xfId="7753" xr:uid="{00000000-0005-0000-0000-0000B0000000}"/>
    <cellStyle name="Normal GHG Textfiels Bold 2 2 7 2 2" xfId="18298" xr:uid="{00000000-0005-0000-0000-0000B0000000}"/>
    <cellStyle name="Normal GHG Textfiels Bold 2 2 7 3" xfId="12815" xr:uid="{00000000-0005-0000-0000-0000B0000000}"/>
    <cellStyle name="Normal GHG Textfiels Bold 2 2 8" xfId="3504" xr:uid="{00000000-0005-0000-0000-0000B0000000}"/>
    <cellStyle name="Normal GHG Textfiels Bold 2 2 8 2" xfId="9068" xr:uid="{00000000-0005-0000-0000-0000B0000000}"/>
    <cellStyle name="Normal GHG Textfiels Bold 2 2 8 2 2" xfId="19614" xr:uid="{00000000-0005-0000-0000-0000B0000000}"/>
    <cellStyle name="Normal GHG Textfiels Bold 2 2 8 3" xfId="12867" xr:uid="{00000000-0005-0000-0000-0000B0000000}"/>
    <cellStyle name="Normal GHG Textfiels Bold 2 2 9" xfId="4951" xr:uid="{00000000-0005-0000-0000-0000B0000000}"/>
    <cellStyle name="Normal GHG Textfiels Bold 2 2 9 2" xfId="15852" xr:uid="{00000000-0005-0000-0000-0000B0000000}"/>
    <cellStyle name="Normal GHG Textfiels Bold 2 3" xfId="688" xr:uid="{00000000-0005-0000-0000-0000B0000000}"/>
    <cellStyle name="Normal GHG Textfiels Bold 2 3 2" xfId="1914" xr:uid="{00000000-0005-0000-0000-0000B0000000}"/>
    <cellStyle name="Normal GHG Textfiels Bold 2 3 2 2" xfId="3153" xr:uid="{00000000-0005-0000-0000-0000B0000000}"/>
    <cellStyle name="Normal GHG Textfiels Bold 2 3 2 2 2" xfId="8723" xr:uid="{00000000-0005-0000-0000-0000B0000000}"/>
    <cellStyle name="Normal GHG Textfiels Bold 2 3 2 2 2 2" xfId="19268" xr:uid="{00000000-0005-0000-0000-0000B0000000}"/>
    <cellStyle name="Normal GHG Textfiels Bold 2 3 2 2 3" xfId="11458" xr:uid="{00000000-0005-0000-0000-0000B0000000}"/>
    <cellStyle name="Normal GHG Textfiels Bold 2 3 2 3" xfId="4565" xr:uid="{00000000-0005-0000-0000-0000B0000000}"/>
    <cellStyle name="Normal GHG Textfiels Bold 2 3 2 3 2" xfId="10065" xr:uid="{00000000-0005-0000-0000-0000B0000000}"/>
    <cellStyle name="Normal GHG Textfiels Bold 2 3 2 3 2 2" xfId="20620" xr:uid="{00000000-0005-0000-0000-0000B0000000}"/>
    <cellStyle name="Normal GHG Textfiels Bold 2 3 2 3 3" xfId="15234" xr:uid="{00000000-0005-0000-0000-0000B0000000}"/>
    <cellStyle name="Normal GHG Textfiels Bold 2 3 2 4" xfId="7492" xr:uid="{00000000-0005-0000-0000-0000B0000000}"/>
    <cellStyle name="Normal GHG Textfiels Bold 2 3 2 4 2" xfId="18037" xr:uid="{00000000-0005-0000-0000-0000B0000000}"/>
    <cellStyle name="Normal GHG Textfiels Bold 2 3 2 5" xfId="5949" xr:uid="{00000000-0005-0000-0000-0000B0000000}"/>
    <cellStyle name="Normal GHG Textfiels Bold 2 3 2 5 2" xfId="16471" xr:uid="{00000000-0005-0000-0000-0000B0000000}"/>
    <cellStyle name="Normal GHG Textfiels Bold 2 3 2 6" xfId="16151" xr:uid="{00000000-0005-0000-0000-0000B0000000}"/>
    <cellStyle name="Normal GHG Textfiels Bold 2 3 3" xfId="1362" xr:uid="{00000000-0005-0000-0000-0000B0000000}"/>
    <cellStyle name="Normal GHG Textfiels Bold 2 3 3 2" xfId="2603" xr:uid="{00000000-0005-0000-0000-0000B0000000}"/>
    <cellStyle name="Normal GHG Textfiels Bold 2 3 3 2 2" xfId="8173" xr:uid="{00000000-0005-0000-0000-0000B0000000}"/>
    <cellStyle name="Normal GHG Textfiels Bold 2 3 3 2 2 2" xfId="18718" xr:uid="{00000000-0005-0000-0000-0000B0000000}"/>
    <cellStyle name="Normal GHG Textfiels Bold 2 3 3 2 3" xfId="11580" xr:uid="{00000000-0005-0000-0000-0000B0000000}"/>
    <cellStyle name="Normal GHG Textfiels Bold 2 3 3 3" xfId="4023" xr:uid="{00000000-0005-0000-0000-0000B0000000}"/>
    <cellStyle name="Normal GHG Textfiels Bold 2 3 3 3 2" xfId="9558" xr:uid="{00000000-0005-0000-0000-0000B0000000}"/>
    <cellStyle name="Normal GHG Textfiels Bold 2 3 3 3 2 2" xfId="20111" xr:uid="{00000000-0005-0000-0000-0000B0000000}"/>
    <cellStyle name="Normal GHG Textfiels Bold 2 3 3 3 3" xfId="13414" xr:uid="{00000000-0005-0000-0000-0000B0000000}"/>
    <cellStyle name="Normal GHG Textfiels Bold 2 3 3 4" xfId="6999" xr:uid="{00000000-0005-0000-0000-0000B0000000}"/>
    <cellStyle name="Normal GHG Textfiels Bold 2 3 3 4 2" xfId="17544" xr:uid="{00000000-0005-0000-0000-0000B0000000}"/>
    <cellStyle name="Normal GHG Textfiels Bold 2 3 3 5" xfId="5442" xr:uid="{00000000-0005-0000-0000-0000B0000000}"/>
    <cellStyle name="Normal GHG Textfiels Bold 2 3 3 5 2" xfId="14999" xr:uid="{00000000-0005-0000-0000-0000B0000000}"/>
    <cellStyle name="Normal GHG Textfiels Bold 2 3 3 6" xfId="13910" xr:uid="{00000000-0005-0000-0000-0000B0000000}"/>
    <cellStyle name="Normal GHG Textfiels Bold 2 3 4" xfId="988" xr:uid="{00000000-0005-0000-0000-0000B0000000}"/>
    <cellStyle name="Normal GHG Textfiels Bold 2 3 4 2" xfId="6648" xr:uid="{00000000-0005-0000-0000-0000B0000000}"/>
    <cellStyle name="Normal GHG Textfiels Bold 2 3 4 2 2" xfId="17193" xr:uid="{00000000-0005-0000-0000-0000B0000000}"/>
    <cellStyle name="Normal GHG Textfiels Bold 2 3 4 3" xfId="13024" xr:uid="{00000000-0005-0000-0000-0000B0000000}"/>
    <cellStyle name="Normal GHG Textfiels Bold 2 3 5" xfId="2231" xr:uid="{00000000-0005-0000-0000-0000B0000000}"/>
    <cellStyle name="Normal GHG Textfiels Bold 2 3 5 2" xfId="7801" xr:uid="{00000000-0005-0000-0000-0000B0000000}"/>
    <cellStyle name="Normal GHG Textfiels Bold 2 3 5 2 2" xfId="18346" xr:uid="{00000000-0005-0000-0000-0000B0000000}"/>
    <cellStyle name="Normal GHG Textfiels Bold 2 3 5 3" xfId="12289" xr:uid="{00000000-0005-0000-0000-0000B0000000}"/>
    <cellStyle name="Normal GHG Textfiels Bold 2 3 6" xfId="3656" xr:uid="{00000000-0005-0000-0000-0000B0000000}"/>
    <cellStyle name="Normal GHG Textfiels Bold 2 3 6 2" xfId="9216" xr:uid="{00000000-0005-0000-0000-0000B0000000}"/>
    <cellStyle name="Normal GHG Textfiels Bold 2 3 6 2 2" xfId="19764" xr:uid="{00000000-0005-0000-0000-0000B0000000}"/>
    <cellStyle name="Normal GHG Textfiels Bold 2 3 6 3" xfId="15679" xr:uid="{00000000-0005-0000-0000-0000B0000000}"/>
    <cellStyle name="Normal GHG Textfiels Bold 2 3 7" xfId="6382" xr:uid="{00000000-0005-0000-0000-0000B0000000}"/>
    <cellStyle name="Normal GHG Textfiels Bold 2 3 7 2" xfId="15090" xr:uid="{00000000-0005-0000-0000-0000B0000000}"/>
    <cellStyle name="Normal GHG Textfiels Bold 2 3 7 2 2" xfId="16927" xr:uid="{00000000-0005-0000-0000-0000B0000000}"/>
    <cellStyle name="Normal GHG Textfiels Bold 2 3 7 3" xfId="13441" xr:uid="{00000000-0005-0000-0000-0000B0000000}"/>
    <cellStyle name="Normal GHG Textfiels Bold 2 3 8" xfId="5100" xr:uid="{00000000-0005-0000-0000-0000B0000000}"/>
    <cellStyle name="Normal GHG Textfiels Bold 2 3 8 2" xfId="16131" xr:uid="{00000000-0005-0000-0000-0000B0000000}"/>
    <cellStyle name="Normal GHG Textfiels Bold 2 3 9" xfId="10283" xr:uid="{00000000-0005-0000-0000-0000B0000000}"/>
    <cellStyle name="Normal GHG Textfiels Bold 2 4" xfId="752" xr:uid="{00000000-0005-0000-0000-0000B0000000}"/>
    <cellStyle name="Normal GHG Textfiels Bold 2 4 2" xfId="1978" xr:uid="{00000000-0005-0000-0000-0000B0000000}"/>
    <cellStyle name="Normal GHG Textfiels Bold 2 4 2 2" xfId="3217" xr:uid="{00000000-0005-0000-0000-0000B0000000}"/>
    <cellStyle name="Normal GHG Textfiels Bold 2 4 2 2 2" xfId="8787" xr:uid="{00000000-0005-0000-0000-0000B0000000}"/>
    <cellStyle name="Normal GHG Textfiels Bold 2 4 2 2 2 2" xfId="19332" xr:uid="{00000000-0005-0000-0000-0000B0000000}"/>
    <cellStyle name="Normal GHG Textfiels Bold 2 4 2 2 3" xfId="13569" xr:uid="{00000000-0005-0000-0000-0000B0000000}"/>
    <cellStyle name="Normal GHG Textfiels Bold 2 4 2 3" xfId="4629" xr:uid="{00000000-0005-0000-0000-0000B0000000}"/>
    <cellStyle name="Normal GHG Textfiels Bold 2 4 2 3 2" xfId="10125" xr:uid="{00000000-0005-0000-0000-0000B0000000}"/>
    <cellStyle name="Normal GHG Textfiels Bold 2 4 2 3 2 2" xfId="20680" xr:uid="{00000000-0005-0000-0000-0000B0000000}"/>
    <cellStyle name="Normal GHG Textfiels Bold 2 4 2 3 3" xfId="11160" xr:uid="{00000000-0005-0000-0000-0000B0000000}"/>
    <cellStyle name="Normal GHG Textfiels Bold 2 4 2 4" xfId="7552" xr:uid="{00000000-0005-0000-0000-0000B0000000}"/>
    <cellStyle name="Normal GHG Textfiels Bold 2 4 2 4 2" xfId="18097" xr:uid="{00000000-0005-0000-0000-0000B0000000}"/>
    <cellStyle name="Normal GHG Textfiels Bold 2 4 2 5" xfId="6009" xr:uid="{00000000-0005-0000-0000-0000B0000000}"/>
    <cellStyle name="Normal GHG Textfiels Bold 2 4 2 5 2" xfId="16531" xr:uid="{00000000-0005-0000-0000-0000B0000000}"/>
    <cellStyle name="Normal GHG Textfiels Bold 2 4 2 6" xfId="12716" xr:uid="{00000000-0005-0000-0000-0000B0000000}"/>
    <cellStyle name="Normal GHG Textfiels Bold 2 4 3" xfId="1660" xr:uid="{00000000-0005-0000-0000-0000B0000000}"/>
    <cellStyle name="Normal GHG Textfiels Bold 2 4 3 2" xfId="2900" xr:uid="{00000000-0005-0000-0000-0000B0000000}"/>
    <cellStyle name="Normal GHG Textfiels Bold 2 4 3 2 2" xfId="8470" xr:uid="{00000000-0005-0000-0000-0000B0000000}"/>
    <cellStyle name="Normal GHG Textfiels Bold 2 4 3 2 2 2" xfId="19015" xr:uid="{00000000-0005-0000-0000-0000B0000000}"/>
    <cellStyle name="Normal GHG Textfiels Bold 2 4 3 2 3" xfId="15547" xr:uid="{00000000-0005-0000-0000-0000B0000000}"/>
    <cellStyle name="Normal GHG Textfiels Bold 2 4 3 3" xfId="4313" xr:uid="{00000000-0005-0000-0000-0000B0000000}"/>
    <cellStyle name="Normal GHG Textfiels Bold 2 4 3 3 2" xfId="9828" xr:uid="{00000000-0005-0000-0000-0000B0000000}"/>
    <cellStyle name="Normal GHG Textfiels Bold 2 4 3 3 2 2" xfId="20384" xr:uid="{00000000-0005-0000-0000-0000B0000000}"/>
    <cellStyle name="Normal GHG Textfiels Bold 2 4 3 3 3" xfId="13558" xr:uid="{00000000-0005-0000-0000-0000B0000000}"/>
    <cellStyle name="Normal GHG Textfiels Bold 2 4 3 4" xfId="7268" xr:uid="{00000000-0005-0000-0000-0000B0000000}"/>
    <cellStyle name="Normal GHG Textfiels Bold 2 4 3 4 2" xfId="17813" xr:uid="{00000000-0005-0000-0000-0000B0000000}"/>
    <cellStyle name="Normal GHG Textfiels Bold 2 4 3 5" xfId="5712" xr:uid="{00000000-0005-0000-0000-0000B0000000}"/>
    <cellStyle name="Normal GHG Textfiels Bold 2 4 3 5 2" xfId="16235" xr:uid="{00000000-0005-0000-0000-0000B0000000}"/>
    <cellStyle name="Normal GHG Textfiels Bold 2 4 3 6" xfId="11155" xr:uid="{00000000-0005-0000-0000-0000B0000000}"/>
    <cellStyle name="Normal GHG Textfiels Bold 2 4 4" xfId="1052" xr:uid="{00000000-0005-0000-0000-0000B0000000}"/>
    <cellStyle name="Normal GHG Textfiels Bold 2 4 4 2" xfId="6709" xr:uid="{00000000-0005-0000-0000-0000B0000000}"/>
    <cellStyle name="Normal GHG Textfiels Bold 2 4 4 2 2" xfId="17254" xr:uid="{00000000-0005-0000-0000-0000B0000000}"/>
    <cellStyle name="Normal GHG Textfiels Bold 2 4 4 3" xfId="14344" xr:uid="{00000000-0005-0000-0000-0000B0000000}"/>
    <cellStyle name="Normal GHG Textfiels Bold 2 4 5" xfId="2295" xr:uid="{00000000-0005-0000-0000-0000B0000000}"/>
    <cellStyle name="Normal GHG Textfiels Bold 2 4 5 2" xfId="7865" xr:uid="{00000000-0005-0000-0000-0000B0000000}"/>
    <cellStyle name="Normal GHG Textfiels Bold 2 4 5 2 2" xfId="18410" xr:uid="{00000000-0005-0000-0000-0000B0000000}"/>
    <cellStyle name="Normal GHG Textfiels Bold 2 4 5 3" xfId="11394" xr:uid="{00000000-0005-0000-0000-0000B0000000}"/>
    <cellStyle name="Normal GHG Textfiels Bold 2 4 6" xfId="3720" xr:uid="{00000000-0005-0000-0000-0000B0000000}"/>
    <cellStyle name="Normal GHG Textfiels Bold 2 4 6 2" xfId="9276" xr:uid="{00000000-0005-0000-0000-0000B0000000}"/>
    <cellStyle name="Normal GHG Textfiels Bold 2 4 6 2 2" xfId="19825" xr:uid="{00000000-0005-0000-0000-0000B0000000}"/>
    <cellStyle name="Normal GHG Textfiels Bold 2 4 6 3" xfId="13203" xr:uid="{00000000-0005-0000-0000-0000B0000000}"/>
    <cellStyle name="Normal GHG Textfiels Bold 2 4 7" xfId="6416" xr:uid="{00000000-0005-0000-0000-0000B0000000}"/>
    <cellStyle name="Normal GHG Textfiels Bold 2 4 7 2" xfId="15124" xr:uid="{00000000-0005-0000-0000-0000B0000000}"/>
    <cellStyle name="Normal GHG Textfiels Bold 2 4 7 2 2" xfId="16961" xr:uid="{00000000-0005-0000-0000-0000B0000000}"/>
    <cellStyle name="Normal GHG Textfiels Bold 2 4 7 3" xfId="13368" xr:uid="{00000000-0005-0000-0000-0000B0000000}"/>
    <cellStyle name="Normal GHG Textfiels Bold 2 4 8" xfId="5160" xr:uid="{00000000-0005-0000-0000-0000B0000000}"/>
    <cellStyle name="Normal GHG Textfiels Bold 2 4 8 2" xfId="15678" xr:uid="{00000000-0005-0000-0000-0000B0000000}"/>
    <cellStyle name="Normal GHG Textfiels Bold 2 4 9" xfId="12539" xr:uid="{00000000-0005-0000-0000-0000B0000000}"/>
    <cellStyle name="Normal GHG Textfiels Bold 2 5" xfId="814" xr:uid="{00000000-0005-0000-0000-0000B0000000}"/>
    <cellStyle name="Normal GHG Textfiels Bold 2 5 2" xfId="2040" xr:uid="{00000000-0005-0000-0000-0000B0000000}"/>
    <cellStyle name="Normal GHG Textfiels Bold 2 5 2 2" xfId="3279" xr:uid="{00000000-0005-0000-0000-0000B0000000}"/>
    <cellStyle name="Normal GHG Textfiels Bold 2 5 2 2 2" xfId="8849" xr:uid="{00000000-0005-0000-0000-0000B0000000}"/>
    <cellStyle name="Normal GHG Textfiels Bold 2 5 2 2 2 2" xfId="19394" xr:uid="{00000000-0005-0000-0000-0000B0000000}"/>
    <cellStyle name="Normal GHG Textfiels Bold 2 5 2 2 3" xfId="10271" xr:uid="{00000000-0005-0000-0000-0000B0000000}"/>
    <cellStyle name="Normal GHG Textfiels Bold 2 5 2 3" xfId="4691" xr:uid="{00000000-0005-0000-0000-0000B0000000}"/>
    <cellStyle name="Normal GHG Textfiels Bold 2 5 2 3 2" xfId="10184" xr:uid="{00000000-0005-0000-0000-0000B0000000}"/>
    <cellStyle name="Normal GHG Textfiels Bold 2 5 2 3 2 2" xfId="20739" xr:uid="{00000000-0005-0000-0000-0000B0000000}"/>
    <cellStyle name="Normal GHG Textfiels Bold 2 5 2 3 3" xfId="13264" xr:uid="{00000000-0005-0000-0000-0000B0000000}"/>
    <cellStyle name="Normal GHG Textfiels Bold 2 5 2 4" xfId="7611" xr:uid="{00000000-0005-0000-0000-0000B0000000}"/>
    <cellStyle name="Normal GHG Textfiels Bold 2 5 2 4 2" xfId="18156" xr:uid="{00000000-0005-0000-0000-0000B0000000}"/>
    <cellStyle name="Normal GHG Textfiels Bold 2 5 2 5" xfId="6068" xr:uid="{00000000-0005-0000-0000-0000B0000000}"/>
    <cellStyle name="Normal GHG Textfiels Bold 2 5 2 5 2" xfId="16590" xr:uid="{00000000-0005-0000-0000-0000B0000000}"/>
    <cellStyle name="Normal GHG Textfiels Bold 2 5 2 6" xfId="11003" xr:uid="{00000000-0005-0000-0000-0000B0000000}"/>
    <cellStyle name="Normal GHG Textfiels Bold 2 5 3" xfId="1718" xr:uid="{00000000-0005-0000-0000-0000B0000000}"/>
    <cellStyle name="Normal GHG Textfiels Bold 2 5 3 2" xfId="2957" xr:uid="{00000000-0005-0000-0000-0000B0000000}"/>
    <cellStyle name="Normal GHG Textfiels Bold 2 5 3 2 2" xfId="8527" xr:uid="{00000000-0005-0000-0000-0000B0000000}"/>
    <cellStyle name="Normal GHG Textfiels Bold 2 5 3 2 2 2" xfId="19072" xr:uid="{00000000-0005-0000-0000-0000B0000000}"/>
    <cellStyle name="Normal GHG Textfiels Bold 2 5 3 2 3" xfId="10918" xr:uid="{00000000-0005-0000-0000-0000B0000000}"/>
    <cellStyle name="Normal GHG Textfiels Bold 2 5 3 3" xfId="4369" xr:uid="{00000000-0005-0000-0000-0000B0000000}"/>
    <cellStyle name="Normal GHG Textfiels Bold 2 5 3 3 2" xfId="9881" xr:uid="{00000000-0005-0000-0000-0000B0000000}"/>
    <cellStyle name="Normal GHG Textfiels Bold 2 5 3 3 2 2" xfId="20437" xr:uid="{00000000-0005-0000-0000-0000B0000000}"/>
    <cellStyle name="Normal GHG Textfiels Bold 2 5 3 3 3" xfId="16141" xr:uid="{00000000-0005-0000-0000-0000B0000000}"/>
    <cellStyle name="Normal GHG Textfiels Bold 2 5 3 4" xfId="7322" xr:uid="{00000000-0005-0000-0000-0000B0000000}"/>
    <cellStyle name="Normal GHG Textfiels Bold 2 5 3 4 2" xfId="17867" xr:uid="{00000000-0005-0000-0000-0000B0000000}"/>
    <cellStyle name="Normal GHG Textfiels Bold 2 5 3 5" xfId="5765" xr:uid="{00000000-0005-0000-0000-0000B0000000}"/>
    <cellStyle name="Normal GHG Textfiels Bold 2 5 3 5 2" xfId="16288" xr:uid="{00000000-0005-0000-0000-0000B0000000}"/>
    <cellStyle name="Normal GHG Textfiels Bold 2 5 3 6" xfId="14079" xr:uid="{00000000-0005-0000-0000-0000B0000000}"/>
    <cellStyle name="Normal GHG Textfiels Bold 2 5 4" xfId="1114" xr:uid="{00000000-0005-0000-0000-0000B0000000}"/>
    <cellStyle name="Normal GHG Textfiels Bold 2 5 4 2" xfId="6771" xr:uid="{00000000-0005-0000-0000-0000B0000000}"/>
    <cellStyle name="Normal GHG Textfiels Bold 2 5 4 2 2" xfId="17316" xr:uid="{00000000-0005-0000-0000-0000B0000000}"/>
    <cellStyle name="Normal GHG Textfiels Bold 2 5 4 3" xfId="12536" xr:uid="{00000000-0005-0000-0000-0000B0000000}"/>
    <cellStyle name="Normal GHG Textfiels Bold 2 5 5" xfId="2357" xr:uid="{00000000-0005-0000-0000-0000B0000000}"/>
    <cellStyle name="Normal GHG Textfiels Bold 2 5 5 2" xfId="7927" xr:uid="{00000000-0005-0000-0000-0000B0000000}"/>
    <cellStyle name="Normal GHG Textfiels Bold 2 5 5 2 2" xfId="18472" xr:uid="{00000000-0005-0000-0000-0000B0000000}"/>
    <cellStyle name="Normal GHG Textfiels Bold 2 5 5 3" xfId="13463" xr:uid="{00000000-0005-0000-0000-0000B0000000}"/>
    <cellStyle name="Normal GHG Textfiels Bold 2 5 6" xfId="3782" xr:uid="{00000000-0005-0000-0000-0000B0000000}"/>
    <cellStyle name="Normal GHG Textfiels Bold 2 5 6 2" xfId="9335" xr:uid="{00000000-0005-0000-0000-0000B0000000}"/>
    <cellStyle name="Normal GHG Textfiels Bold 2 5 6 2 2" xfId="19887" xr:uid="{00000000-0005-0000-0000-0000B0000000}"/>
    <cellStyle name="Normal GHG Textfiels Bold 2 5 6 3" xfId="11846" xr:uid="{00000000-0005-0000-0000-0000B0000000}"/>
    <cellStyle name="Normal GHG Textfiels Bold 2 5 7" xfId="6475" xr:uid="{00000000-0005-0000-0000-0000B0000000}"/>
    <cellStyle name="Normal GHG Textfiels Bold 2 5 7 2" xfId="15183" xr:uid="{00000000-0005-0000-0000-0000B0000000}"/>
    <cellStyle name="Normal GHG Textfiels Bold 2 5 7 2 2" xfId="17020" xr:uid="{00000000-0005-0000-0000-0000B0000000}"/>
    <cellStyle name="Normal GHG Textfiels Bold 2 5 7 3" xfId="15815" xr:uid="{00000000-0005-0000-0000-0000B0000000}"/>
    <cellStyle name="Normal GHG Textfiels Bold 2 5 8" xfId="5219" xr:uid="{00000000-0005-0000-0000-0000B0000000}"/>
    <cellStyle name="Normal GHG Textfiels Bold 2 5 8 2" xfId="12325" xr:uid="{00000000-0005-0000-0000-0000B0000000}"/>
    <cellStyle name="Normal GHG Textfiels Bold 2 5 9" xfId="13072" xr:uid="{00000000-0005-0000-0000-0000B0000000}"/>
    <cellStyle name="Normal GHG Textfiels Bold 2 6" xfId="619" xr:uid="{00000000-0005-0000-0000-0000B0000000}"/>
    <cellStyle name="Normal GHG Textfiels Bold 2 6 2" xfId="1542" xr:uid="{00000000-0005-0000-0000-0000B0000000}"/>
    <cellStyle name="Normal GHG Textfiels Bold 2 6 2 2" xfId="7152" xr:uid="{00000000-0005-0000-0000-0000B0000000}"/>
    <cellStyle name="Normal GHG Textfiels Bold 2 6 2 2 2" xfId="17697" xr:uid="{00000000-0005-0000-0000-0000B0000000}"/>
    <cellStyle name="Normal GHG Textfiels Bold 2 6 2 3" xfId="14141" xr:uid="{00000000-0005-0000-0000-0000B0000000}"/>
    <cellStyle name="Normal GHG Textfiels Bold 2 6 3" xfId="2782" xr:uid="{00000000-0005-0000-0000-0000B0000000}"/>
    <cellStyle name="Normal GHG Textfiels Bold 2 6 3 2" xfId="8352" xr:uid="{00000000-0005-0000-0000-0000B0000000}"/>
    <cellStyle name="Normal GHG Textfiels Bold 2 6 3 2 2" xfId="18897" xr:uid="{00000000-0005-0000-0000-0000B0000000}"/>
    <cellStyle name="Normal GHG Textfiels Bold 2 6 3 3" xfId="15016" xr:uid="{00000000-0005-0000-0000-0000B0000000}"/>
    <cellStyle name="Normal GHG Textfiels Bold 2 6 4" xfId="4196" xr:uid="{00000000-0005-0000-0000-0000B0000000}"/>
    <cellStyle name="Normal GHG Textfiels Bold 2 6 4 2" xfId="9717" xr:uid="{00000000-0005-0000-0000-0000B0000000}"/>
    <cellStyle name="Normal GHG Textfiels Bold 2 6 4 2 2" xfId="20271" xr:uid="{00000000-0005-0000-0000-0000B0000000}"/>
    <cellStyle name="Normal GHG Textfiels Bold 2 6 4 3" xfId="14286" xr:uid="{00000000-0005-0000-0000-0000B0000000}"/>
    <cellStyle name="Normal GHG Textfiels Bold 2 6 5" xfId="6315" xr:uid="{00000000-0005-0000-0000-0000B0000000}"/>
    <cellStyle name="Normal GHG Textfiels Bold 2 6 5 2" xfId="16860" xr:uid="{00000000-0005-0000-0000-0000B0000000}"/>
    <cellStyle name="Normal GHG Textfiels Bold 2 6 6" xfId="5601" xr:uid="{00000000-0005-0000-0000-0000B0000000}"/>
    <cellStyle name="Normal GHG Textfiels Bold 2 6 6 2" xfId="11635" xr:uid="{00000000-0005-0000-0000-0000B0000000}"/>
    <cellStyle name="Normal GHG Textfiels Bold 2 6 7" xfId="11614" xr:uid="{00000000-0005-0000-0000-0000B0000000}"/>
    <cellStyle name="Normal GHG Textfiels Bold 2 7" xfId="1317" xr:uid="{00000000-0005-0000-0000-0000B0000000}"/>
    <cellStyle name="Normal GHG Textfiels Bold 2 7 2" xfId="2558" xr:uid="{00000000-0005-0000-0000-0000B0000000}"/>
    <cellStyle name="Normal GHG Textfiels Bold 2 7 2 2" xfId="8128" xr:uid="{00000000-0005-0000-0000-0000B0000000}"/>
    <cellStyle name="Normal GHG Textfiels Bold 2 7 2 2 2" xfId="18673" xr:uid="{00000000-0005-0000-0000-0000B0000000}"/>
    <cellStyle name="Normal GHG Textfiels Bold 2 7 2 3" xfId="14155" xr:uid="{00000000-0005-0000-0000-0000B0000000}"/>
    <cellStyle name="Normal GHG Textfiels Bold 2 7 3" xfId="3978" xr:uid="{00000000-0005-0000-0000-0000B0000000}"/>
    <cellStyle name="Normal GHG Textfiels Bold 2 7 3 2" xfId="9516" xr:uid="{00000000-0005-0000-0000-0000B0000000}"/>
    <cellStyle name="Normal GHG Textfiels Bold 2 7 3 2 2" xfId="20069" xr:uid="{00000000-0005-0000-0000-0000B0000000}"/>
    <cellStyle name="Normal GHG Textfiels Bold 2 7 3 3" xfId="15713" xr:uid="{00000000-0005-0000-0000-0000B0000000}"/>
    <cellStyle name="Normal GHG Textfiels Bold 2 7 4" xfId="6958" xr:uid="{00000000-0005-0000-0000-0000B0000000}"/>
    <cellStyle name="Normal GHG Textfiels Bold 2 7 4 2" xfId="17503" xr:uid="{00000000-0005-0000-0000-0000B0000000}"/>
    <cellStyle name="Normal GHG Textfiels Bold 2 7 5" xfId="5400" xr:uid="{00000000-0005-0000-0000-0000B0000000}"/>
    <cellStyle name="Normal GHG Textfiels Bold 2 7 5 2" xfId="11087" xr:uid="{00000000-0005-0000-0000-0000B0000000}"/>
    <cellStyle name="Normal GHG Textfiels Bold 2 7 6" xfId="12063" xr:uid="{00000000-0005-0000-0000-0000B0000000}"/>
    <cellStyle name="Normal GHG Textfiels Bold 2 8" xfId="917" xr:uid="{00000000-0005-0000-0000-0000B0000000}"/>
    <cellStyle name="Normal GHG Textfiels Bold 2 8 2" xfId="3385" xr:uid="{00000000-0005-0000-0000-0000B0000000}"/>
    <cellStyle name="Normal GHG Textfiels Bold 2 8 2 2" xfId="8953" xr:uid="{00000000-0005-0000-0000-0000B0000000}"/>
    <cellStyle name="Normal GHG Textfiels Bold 2 8 2 2 2" xfId="19497" xr:uid="{00000000-0005-0000-0000-0000B0000000}"/>
    <cellStyle name="Normal GHG Textfiels Bold 2 8 2 3" xfId="10556" xr:uid="{00000000-0005-0000-0000-0000B0000000}"/>
    <cellStyle name="Normal GHG Textfiels Bold 2 8 3" xfId="6577" xr:uid="{00000000-0005-0000-0000-0000B0000000}"/>
    <cellStyle name="Normal GHG Textfiels Bold 2 8 3 2" xfId="17122" xr:uid="{00000000-0005-0000-0000-0000B0000000}"/>
    <cellStyle name="Normal GHG Textfiels Bold 2 8 4" xfId="4818" xr:uid="{00000000-0005-0000-0000-0000B0000000}"/>
    <cellStyle name="Normal GHG Textfiels Bold 2 8 4 2" xfId="14386" xr:uid="{00000000-0005-0000-0000-0000B0000000}"/>
    <cellStyle name="Normal GHG Textfiels Bold 2 8 5" xfId="14201" xr:uid="{00000000-0005-0000-0000-0000B0000000}"/>
    <cellStyle name="Normal GHG Textfiels Bold 2 9" xfId="2160" xr:uid="{00000000-0005-0000-0000-0000B0000000}"/>
    <cellStyle name="Normal GHG Textfiels Bold 2 9 2" xfId="7730" xr:uid="{00000000-0005-0000-0000-0000B0000000}"/>
    <cellStyle name="Normal GHG Textfiels Bold 2 9 2 2" xfId="18275" xr:uid="{00000000-0005-0000-0000-0000B0000000}"/>
    <cellStyle name="Normal GHG Textfiels Bold 2 9 3" xfId="14567" xr:uid="{00000000-0005-0000-0000-0000B0000000}"/>
    <cellStyle name="Normal GHG Textfiels Bold 3" xfId="376" xr:uid="{00000000-0005-0000-0000-0000B2000000}"/>
    <cellStyle name="Normal GHG Textfiels Bold 3 10" xfId="2129" xr:uid="{00000000-0005-0000-0000-0000B2000000}"/>
    <cellStyle name="Normal GHG Textfiels Bold 3 10 2" xfId="7699" xr:uid="{00000000-0005-0000-0000-0000B2000000}"/>
    <cellStyle name="Normal GHG Textfiels Bold 3 10 2 2" xfId="18244" xr:uid="{00000000-0005-0000-0000-0000B2000000}"/>
    <cellStyle name="Normal GHG Textfiels Bold 3 10 3" xfId="14751" xr:uid="{00000000-0005-0000-0000-0000B2000000}"/>
    <cellStyle name="Normal GHG Textfiels Bold 3 11" xfId="461" xr:uid="{00000000-0005-0000-0000-0000B2000000}"/>
    <cellStyle name="Normal GHG Textfiels Bold 3 11 2" xfId="6201" xr:uid="{00000000-0005-0000-0000-0000B2000000}"/>
    <cellStyle name="Normal GHG Textfiels Bold 3 11 2 2" xfId="16747" xr:uid="{00000000-0005-0000-0000-0000B2000000}"/>
    <cellStyle name="Normal GHG Textfiels Bold 3 11 3" xfId="15676" xr:uid="{00000000-0005-0000-0000-0000B2000000}"/>
    <cellStyle name="Normal GHG Textfiels Bold 3 12" xfId="3461" xr:uid="{00000000-0005-0000-0000-0000B2000000}"/>
    <cellStyle name="Normal GHG Textfiels Bold 3 12 2" xfId="9025" xr:uid="{00000000-0005-0000-0000-0000B2000000}"/>
    <cellStyle name="Normal GHG Textfiels Bold 3 12 2 2" xfId="19571" xr:uid="{00000000-0005-0000-0000-0000B2000000}"/>
    <cellStyle name="Normal GHG Textfiels Bold 3 13" xfId="4905" xr:uid="{00000000-0005-0000-0000-0000B2000000}"/>
    <cellStyle name="Normal GHG Textfiels Bold 3 13 2" xfId="13977" xr:uid="{00000000-0005-0000-0000-0000B2000000}"/>
    <cellStyle name="Normal GHG Textfiels Bold 3 14" xfId="10285" xr:uid="{00000000-0005-0000-0000-0000B0000000}"/>
    <cellStyle name="Normal GHG Textfiels Bold 3 2" xfId="526" xr:uid="{00000000-0005-0000-0000-0000B2000000}"/>
    <cellStyle name="Normal GHG Textfiels Bold 3 2 2" xfId="672" xr:uid="{00000000-0005-0000-0000-0000B2000000}"/>
    <cellStyle name="Normal GHG Textfiels Bold 3 2 2 2" xfId="1593" xr:uid="{00000000-0005-0000-0000-0000B2000000}"/>
    <cellStyle name="Normal GHG Textfiels Bold 3 2 2 2 2" xfId="7203" xr:uid="{00000000-0005-0000-0000-0000B2000000}"/>
    <cellStyle name="Normal GHG Textfiels Bold 3 2 2 2 2 2" xfId="17748" xr:uid="{00000000-0005-0000-0000-0000B2000000}"/>
    <cellStyle name="Normal GHG Textfiels Bold 3 2 2 2 3" xfId="12219" xr:uid="{00000000-0005-0000-0000-0000B2000000}"/>
    <cellStyle name="Normal GHG Textfiels Bold 3 2 2 3" xfId="2833" xr:uid="{00000000-0005-0000-0000-0000B2000000}"/>
    <cellStyle name="Normal GHG Textfiels Bold 3 2 2 3 2" xfId="8403" xr:uid="{00000000-0005-0000-0000-0000B2000000}"/>
    <cellStyle name="Normal GHG Textfiels Bold 3 2 2 3 2 2" xfId="18948" xr:uid="{00000000-0005-0000-0000-0000B2000000}"/>
    <cellStyle name="Normal GHG Textfiels Bold 3 2 2 3 3" xfId="13788" xr:uid="{00000000-0005-0000-0000-0000B2000000}"/>
    <cellStyle name="Normal GHG Textfiels Bold 3 2 2 4" xfId="4247" xr:uid="{00000000-0005-0000-0000-0000B2000000}"/>
    <cellStyle name="Normal GHG Textfiels Bold 3 2 2 4 2" xfId="9767" xr:uid="{00000000-0005-0000-0000-0000B2000000}"/>
    <cellStyle name="Normal GHG Textfiels Bold 3 2 2 4 2 2" xfId="20321" xr:uid="{00000000-0005-0000-0000-0000B2000000}"/>
    <cellStyle name="Normal GHG Textfiels Bold 3 2 2 4 3" xfId="11164" xr:uid="{00000000-0005-0000-0000-0000B2000000}"/>
    <cellStyle name="Normal GHG Textfiels Bold 3 2 2 5" xfId="6366" xr:uid="{00000000-0005-0000-0000-0000B2000000}"/>
    <cellStyle name="Normal GHG Textfiels Bold 3 2 2 5 2" xfId="16911" xr:uid="{00000000-0005-0000-0000-0000B2000000}"/>
    <cellStyle name="Normal GHG Textfiels Bold 3 2 2 6" xfId="5651" xr:uid="{00000000-0005-0000-0000-0000B2000000}"/>
    <cellStyle name="Normal GHG Textfiels Bold 3 2 2 6 2" xfId="15479" xr:uid="{00000000-0005-0000-0000-0000B2000000}"/>
    <cellStyle name="Normal GHG Textfiels Bold 3 2 2 7" xfId="14742" xr:uid="{00000000-0005-0000-0000-0000B2000000}"/>
    <cellStyle name="Normal GHG Textfiels Bold 3 2 3" xfId="1794" xr:uid="{00000000-0005-0000-0000-0000B2000000}"/>
    <cellStyle name="Normal GHG Textfiels Bold 3 2 3 2" xfId="3033" xr:uid="{00000000-0005-0000-0000-0000B2000000}"/>
    <cellStyle name="Normal GHG Textfiels Bold 3 2 3 2 2" xfId="8603" xr:uid="{00000000-0005-0000-0000-0000B2000000}"/>
    <cellStyle name="Normal GHG Textfiels Bold 3 2 3 2 2 2" xfId="19148" xr:uid="{00000000-0005-0000-0000-0000B2000000}"/>
    <cellStyle name="Normal GHG Textfiels Bold 3 2 3 2 3" xfId="14383" xr:uid="{00000000-0005-0000-0000-0000B2000000}"/>
    <cellStyle name="Normal GHG Textfiels Bold 3 2 3 3" xfId="4445" xr:uid="{00000000-0005-0000-0000-0000B2000000}"/>
    <cellStyle name="Normal GHG Textfiels Bold 3 2 3 3 2" xfId="9953" xr:uid="{00000000-0005-0000-0000-0000B2000000}"/>
    <cellStyle name="Normal GHG Textfiels Bold 3 2 3 3 2 2" xfId="20509" xr:uid="{00000000-0005-0000-0000-0000B2000000}"/>
    <cellStyle name="Normal GHG Textfiels Bold 3 2 3 3 3" xfId="12212" xr:uid="{00000000-0005-0000-0000-0000B2000000}"/>
    <cellStyle name="Normal GHG Textfiels Bold 3 2 3 4" xfId="7394" xr:uid="{00000000-0005-0000-0000-0000B2000000}"/>
    <cellStyle name="Normal GHG Textfiels Bold 3 2 3 4 2" xfId="17939" xr:uid="{00000000-0005-0000-0000-0000B2000000}"/>
    <cellStyle name="Normal GHG Textfiels Bold 3 2 3 5" xfId="5837" xr:uid="{00000000-0005-0000-0000-0000B2000000}"/>
    <cellStyle name="Normal GHG Textfiels Bold 3 2 3 5 2" xfId="16360" xr:uid="{00000000-0005-0000-0000-0000B2000000}"/>
    <cellStyle name="Normal GHG Textfiels Bold 3 2 3 6" xfId="11457" xr:uid="{00000000-0005-0000-0000-0000B2000000}"/>
    <cellStyle name="Normal GHG Textfiels Bold 3 2 4" xfId="1346" xr:uid="{00000000-0005-0000-0000-0000B2000000}"/>
    <cellStyle name="Normal GHG Textfiels Bold 3 2 4 2" xfId="2587" xr:uid="{00000000-0005-0000-0000-0000B2000000}"/>
    <cellStyle name="Normal GHG Textfiels Bold 3 2 4 2 2" xfId="8157" xr:uid="{00000000-0005-0000-0000-0000B2000000}"/>
    <cellStyle name="Normal GHG Textfiels Bold 3 2 4 2 2 2" xfId="18702" xr:uid="{00000000-0005-0000-0000-0000B2000000}"/>
    <cellStyle name="Normal GHG Textfiels Bold 3 2 4 2 3" xfId="14335" xr:uid="{00000000-0005-0000-0000-0000B2000000}"/>
    <cellStyle name="Normal GHG Textfiels Bold 3 2 4 3" xfId="4007" xr:uid="{00000000-0005-0000-0000-0000B2000000}"/>
    <cellStyle name="Normal GHG Textfiels Bold 3 2 4 3 2" xfId="9542" xr:uid="{00000000-0005-0000-0000-0000B2000000}"/>
    <cellStyle name="Normal GHG Textfiels Bold 3 2 4 3 2 2" xfId="20095" xr:uid="{00000000-0005-0000-0000-0000B2000000}"/>
    <cellStyle name="Normal GHG Textfiels Bold 3 2 4 3 3" xfId="12877" xr:uid="{00000000-0005-0000-0000-0000B2000000}"/>
    <cellStyle name="Normal GHG Textfiels Bold 3 2 4 4" xfId="6983" xr:uid="{00000000-0005-0000-0000-0000B2000000}"/>
    <cellStyle name="Normal GHG Textfiels Bold 3 2 4 4 2" xfId="17528" xr:uid="{00000000-0005-0000-0000-0000B2000000}"/>
    <cellStyle name="Normal GHG Textfiels Bold 3 2 4 5" xfId="5426" xr:uid="{00000000-0005-0000-0000-0000B2000000}"/>
    <cellStyle name="Normal GHG Textfiels Bold 3 2 4 5 2" xfId="10418" xr:uid="{00000000-0005-0000-0000-0000B2000000}"/>
    <cellStyle name="Normal GHG Textfiels Bold 3 2 4 6" xfId="11012" xr:uid="{00000000-0005-0000-0000-0000B2000000}"/>
    <cellStyle name="Normal GHG Textfiels Bold 3 2 5" xfId="972" xr:uid="{00000000-0005-0000-0000-0000B2000000}"/>
    <cellStyle name="Normal GHG Textfiels Bold 3 2 5 2" xfId="3640" xr:uid="{00000000-0005-0000-0000-0000B2000000}"/>
    <cellStyle name="Normal GHG Textfiels Bold 3 2 5 2 2" xfId="9200" xr:uid="{00000000-0005-0000-0000-0000B2000000}"/>
    <cellStyle name="Normal GHG Textfiels Bold 3 2 5 2 2 2" xfId="19748" xr:uid="{00000000-0005-0000-0000-0000B2000000}"/>
    <cellStyle name="Normal GHG Textfiels Bold 3 2 5 2 3" xfId="12045" xr:uid="{00000000-0005-0000-0000-0000B2000000}"/>
    <cellStyle name="Normal GHG Textfiels Bold 3 2 5 3" xfId="6632" xr:uid="{00000000-0005-0000-0000-0000B2000000}"/>
    <cellStyle name="Normal GHG Textfiels Bold 3 2 5 3 2" xfId="17177" xr:uid="{00000000-0005-0000-0000-0000B2000000}"/>
    <cellStyle name="Normal GHG Textfiels Bold 3 2 5 4" xfId="5084" xr:uid="{00000000-0005-0000-0000-0000B2000000}"/>
    <cellStyle name="Normal GHG Textfiels Bold 3 2 5 4 2" xfId="15879" xr:uid="{00000000-0005-0000-0000-0000B2000000}"/>
    <cellStyle name="Normal GHG Textfiels Bold 3 2 5 5" xfId="12238" xr:uid="{00000000-0005-0000-0000-0000B2000000}"/>
    <cellStyle name="Normal GHG Textfiels Bold 3 2 6" xfId="2215" xr:uid="{00000000-0005-0000-0000-0000B2000000}"/>
    <cellStyle name="Normal GHG Textfiels Bold 3 2 6 2" xfId="7785" xr:uid="{00000000-0005-0000-0000-0000B2000000}"/>
    <cellStyle name="Normal GHG Textfiels Bold 3 2 6 2 2" xfId="18330" xr:uid="{00000000-0005-0000-0000-0000B2000000}"/>
    <cellStyle name="Normal GHG Textfiels Bold 3 2 6 3" xfId="10762" xr:uid="{00000000-0005-0000-0000-0000B2000000}"/>
    <cellStyle name="Normal GHG Textfiels Bold 3 2 7" xfId="3551" xr:uid="{00000000-0005-0000-0000-0000B2000000}"/>
    <cellStyle name="Normal GHG Textfiels Bold 3 2 7 2" xfId="9114" xr:uid="{00000000-0005-0000-0000-0000B2000000}"/>
    <cellStyle name="Normal GHG Textfiels Bold 3 2 7 2 2" xfId="19660" xr:uid="{00000000-0005-0000-0000-0000B2000000}"/>
    <cellStyle name="Normal GHG Textfiels Bold 3 2 7 3" xfId="15536" xr:uid="{00000000-0005-0000-0000-0000B2000000}"/>
    <cellStyle name="Normal GHG Textfiels Bold 3 2 8" xfId="4997" xr:uid="{00000000-0005-0000-0000-0000B2000000}"/>
    <cellStyle name="Normal GHG Textfiels Bold 3 2 8 2" xfId="13095" xr:uid="{00000000-0005-0000-0000-0000B2000000}"/>
    <cellStyle name="Normal GHG Textfiels Bold 3 2 9" xfId="12227" xr:uid="{00000000-0005-0000-0000-0000B2000000}"/>
    <cellStyle name="Normal GHG Textfiels Bold 3 3" xfId="721" xr:uid="{00000000-0005-0000-0000-0000B2000000}"/>
    <cellStyle name="Normal GHG Textfiels Bold 3 3 10" xfId="14775" xr:uid="{00000000-0005-0000-0000-0000B2000000}"/>
    <cellStyle name="Normal GHG Textfiels Bold 3 3 2" xfId="1632" xr:uid="{00000000-0005-0000-0000-0000B2000000}"/>
    <cellStyle name="Normal GHG Textfiels Bold 3 3 2 2" xfId="1947" xr:uid="{00000000-0005-0000-0000-0000B2000000}"/>
    <cellStyle name="Normal GHG Textfiels Bold 3 3 2 2 2" xfId="3186" xr:uid="{00000000-0005-0000-0000-0000B2000000}"/>
    <cellStyle name="Normal GHG Textfiels Bold 3 3 2 2 2 2" xfId="8756" xr:uid="{00000000-0005-0000-0000-0000B2000000}"/>
    <cellStyle name="Normal GHG Textfiels Bold 3 3 2 2 2 2 2" xfId="19301" xr:uid="{00000000-0005-0000-0000-0000B2000000}"/>
    <cellStyle name="Normal GHG Textfiels Bold 3 3 2 2 2 3" xfId="13433" xr:uid="{00000000-0005-0000-0000-0000B2000000}"/>
    <cellStyle name="Normal GHG Textfiels Bold 3 3 2 2 3" xfId="4598" xr:uid="{00000000-0005-0000-0000-0000B2000000}"/>
    <cellStyle name="Normal GHG Textfiels Bold 3 3 2 2 3 2" xfId="10096" xr:uid="{00000000-0005-0000-0000-0000B2000000}"/>
    <cellStyle name="Normal GHG Textfiels Bold 3 3 2 2 3 2 2" xfId="20651" xr:uid="{00000000-0005-0000-0000-0000B2000000}"/>
    <cellStyle name="Normal GHG Textfiels Bold 3 3 2 2 3 3" xfId="14287" xr:uid="{00000000-0005-0000-0000-0000B2000000}"/>
    <cellStyle name="Normal GHG Textfiels Bold 3 3 2 2 4" xfId="7523" xr:uid="{00000000-0005-0000-0000-0000B2000000}"/>
    <cellStyle name="Normal GHG Textfiels Bold 3 3 2 2 4 2" xfId="18068" xr:uid="{00000000-0005-0000-0000-0000B2000000}"/>
    <cellStyle name="Normal GHG Textfiels Bold 3 3 2 2 5" xfId="5980" xr:uid="{00000000-0005-0000-0000-0000B2000000}"/>
    <cellStyle name="Normal GHG Textfiels Bold 3 3 2 2 5 2" xfId="16502" xr:uid="{00000000-0005-0000-0000-0000B2000000}"/>
    <cellStyle name="Normal GHG Textfiels Bold 3 3 2 2 6" xfId="12989" xr:uid="{00000000-0005-0000-0000-0000B2000000}"/>
    <cellStyle name="Normal GHG Textfiels Bold 3 3 2 3" xfId="2872" xr:uid="{00000000-0005-0000-0000-0000B2000000}"/>
    <cellStyle name="Normal GHG Textfiels Bold 3 3 2 3 2" xfId="8442" xr:uid="{00000000-0005-0000-0000-0000B2000000}"/>
    <cellStyle name="Normal GHG Textfiels Bold 3 3 2 3 2 2" xfId="18987" xr:uid="{00000000-0005-0000-0000-0000B2000000}"/>
    <cellStyle name="Normal GHG Textfiels Bold 3 3 2 3 3" xfId="12709" xr:uid="{00000000-0005-0000-0000-0000B2000000}"/>
    <cellStyle name="Normal GHG Textfiels Bold 3 3 2 4" xfId="4285" xr:uid="{00000000-0005-0000-0000-0000B2000000}"/>
    <cellStyle name="Normal GHG Textfiels Bold 3 3 2 4 2" xfId="9802" xr:uid="{00000000-0005-0000-0000-0000B2000000}"/>
    <cellStyle name="Normal GHG Textfiels Bold 3 3 2 4 2 2" xfId="20357" xr:uid="{00000000-0005-0000-0000-0000B2000000}"/>
    <cellStyle name="Normal GHG Textfiels Bold 3 3 2 4 3" xfId="10663" xr:uid="{00000000-0005-0000-0000-0000B2000000}"/>
    <cellStyle name="Normal GHG Textfiels Bold 3 3 2 5" xfId="7240" xr:uid="{00000000-0005-0000-0000-0000B2000000}"/>
    <cellStyle name="Normal GHG Textfiels Bold 3 3 2 5 2" xfId="17785" xr:uid="{00000000-0005-0000-0000-0000B2000000}"/>
    <cellStyle name="Normal GHG Textfiels Bold 3 3 2 6" xfId="5686" xr:uid="{00000000-0005-0000-0000-0000B2000000}"/>
    <cellStyle name="Normal GHG Textfiels Bold 3 3 2 6 2" xfId="16209" xr:uid="{00000000-0005-0000-0000-0000B2000000}"/>
    <cellStyle name="Normal GHG Textfiels Bold 3 3 2 7" xfId="12267" xr:uid="{00000000-0005-0000-0000-0000B2000000}"/>
    <cellStyle name="Normal GHG Textfiels Bold 3 3 3" xfId="1813" xr:uid="{00000000-0005-0000-0000-0000B2000000}"/>
    <cellStyle name="Normal GHG Textfiels Bold 3 3 3 2" xfId="3052" xr:uid="{00000000-0005-0000-0000-0000B2000000}"/>
    <cellStyle name="Normal GHG Textfiels Bold 3 3 3 2 2" xfId="8622" xr:uid="{00000000-0005-0000-0000-0000B2000000}"/>
    <cellStyle name="Normal GHG Textfiels Bold 3 3 3 2 2 2" xfId="19167" xr:uid="{00000000-0005-0000-0000-0000B2000000}"/>
    <cellStyle name="Normal GHG Textfiels Bold 3 3 3 2 3" xfId="11901" xr:uid="{00000000-0005-0000-0000-0000B2000000}"/>
    <cellStyle name="Normal GHG Textfiels Bold 3 3 3 3" xfId="4464" xr:uid="{00000000-0005-0000-0000-0000B2000000}"/>
    <cellStyle name="Normal GHG Textfiels Bold 3 3 3 3 2" xfId="9971" xr:uid="{00000000-0005-0000-0000-0000B2000000}"/>
    <cellStyle name="Normal GHG Textfiels Bold 3 3 3 3 2 2" xfId="20527" xr:uid="{00000000-0005-0000-0000-0000B2000000}"/>
    <cellStyle name="Normal GHG Textfiels Bold 3 3 3 3 3" xfId="13129" xr:uid="{00000000-0005-0000-0000-0000B2000000}"/>
    <cellStyle name="Normal GHG Textfiels Bold 3 3 3 4" xfId="7412" xr:uid="{00000000-0005-0000-0000-0000B2000000}"/>
    <cellStyle name="Normal GHG Textfiels Bold 3 3 3 4 2" xfId="17957" xr:uid="{00000000-0005-0000-0000-0000B2000000}"/>
    <cellStyle name="Normal GHG Textfiels Bold 3 3 3 5" xfId="5855" xr:uid="{00000000-0005-0000-0000-0000B2000000}"/>
    <cellStyle name="Normal GHG Textfiels Bold 3 3 3 5 2" xfId="16378" xr:uid="{00000000-0005-0000-0000-0000B2000000}"/>
    <cellStyle name="Normal GHG Textfiels Bold 3 3 3 6" xfId="15532" xr:uid="{00000000-0005-0000-0000-0000B2000000}"/>
    <cellStyle name="Normal GHG Textfiels Bold 3 3 4" xfId="1406" xr:uid="{00000000-0005-0000-0000-0000B2000000}"/>
    <cellStyle name="Normal GHG Textfiels Bold 3 3 4 2" xfId="2647" xr:uid="{00000000-0005-0000-0000-0000B2000000}"/>
    <cellStyle name="Normal GHG Textfiels Bold 3 3 4 2 2" xfId="8217" xr:uid="{00000000-0005-0000-0000-0000B2000000}"/>
    <cellStyle name="Normal GHG Textfiels Bold 3 3 4 2 2 2" xfId="18762" xr:uid="{00000000-0005-0000-0000-0000B2000000}"/>
    <cellStyle name="Normal GHG Textfiels Bold 3 3 4 2 3" xfId="15060" xr:uid="{00000000-0005-0000-0000-0000B2000000}"/>
    <cellStyle name="Normal GHG Textfiels Bold 3 3 4 3" xfId="4067" xr:uid="{00000000-0005-0000-0000-0000B2000000}"/>
    <cellStyle name="Normal GHG Textfiels Bold 3 3 4 3 2" xfId="9600" xr:uid="{00000000-0005-0000-0000-0000B2000000}"/>
    <cellStyle name="Normal GHG Textfiels Bold 3 3 4 3 2 2" xfId="20153" xr:uid="{00000000-0005-0000-0000-0000B2000000}"/>
    <cellStyle name="Normal GHG Textfiels Bold 3 3 4 3 3" xfId="11383" xr:uid="{00000000-0005-0000-0000-0000B2000000}"/>
    <cellStyle name="Normal GHG Textfiels Bold 3 3 4 4" xfId="7041" xr:uid="{00000000-0005-0000-0000-0000B2000000}"/>
    <cellStyle name="Normal GHG Textfiels Bold 3 3 4 4 2" xfId="17586" xr:uid="{00000000-0005-0000-0000-0000B2000000}"/>
    <cellStyle name="Normal GHG Textfiels Bold 3 3 4 5" xfId="5484" xr:uid="{00000000-0005-0000-0000-0000B2000000}"/>
    <cellStyle name="Normal GHG Textfiels Bold 3 3 4 5 2" xfId="10678" xr:uid="{00000000-0005-0000-0000-0000B2000000}"/>
    <cellStyle name="Normal GHG Textfiels Bold 3 3 4 6" xfId="13687" xr:uid="{00000000-0005-0000-0000-0000B2000000}"/>
    <cellStyle name="Normal GHG Textfiels Bold 3 3 5" xfId="1021" xr:uid="{00000000-0005-0000-0000-0000B2000000}"/>
    <cellStyle name="Normal GHG Textfiels Bold 3 3 5 2" xfId="6680" xr:uid="{00000000-0005-0000-0000-0000B2000000}"/>
    <cellStyle name="Normal GHG Textfiels Bold 3 3 5 2 2" xfId="17225" xr:uid="{00000000-0005-0000-0000-0000B2000000}"/>
    <cellStyle name="Normal GHG Textfiels Bold 3 3 5 3" xfId="15569" xr:uid="{00000000-0005-0000-0000-0000B2000000}"/>
    <cellStyle name="Normal GHG Textfiels Bold 3 3 6" xfId="2264" xr:uid="{00000000-0005-0000-0000-0000B2000000}"/>
    <cellStyle name="Normal GHG Textfiels Bold 3 3 6 2" xfId="7834" xr:uid="{00000000-0005-0000-0000-0000B2000000}"/>
    <cellStyle name="Normal GHG Textfiels Bold 3 3 6 2 2" xfId="18379" xr:uid="{00000000-0005-0000-0000-0000B2000000}"/>
    <cellStyle name="Normal GHG Textfiels Bold 3 3 6 3" xfId="11584" xr:uid="{00000000-0005-0000-0000-0000B2000000}"/>
    <cellStyle name="Normal GHG Textfiels Bold 3 3 7" xfId="3689" xr:uid="{00000000-0005-0000-0000-0000B2000000}"/>
    <cellStyle name="Normal GHG Textfiels Bold 3 3 7 2" xfId="9247" xr:uid="{00000000-0005-0000-0000-0000B2000000}"/>
    <cellStyle name="Normal GHG Textfiels Bold 3 3 7 2 2" xfId="19796" xr:uid="{00000000-0005-0000-0000-0000B2000000}"/>
    <cellStyle name="Normal GHG Textfiels Bold 3 3 7 3" xfId="15272" xr:uid="{00000000-0005-0000-0000-0000B2000000}"/>
    <cellStyle name="Normal GHG Textfiels Bold 3 3 8" xfId="6400" xr:uid="{00000000-0005-0000-0000-0000B2000000}"/>
    <cellStyle name="Normal GHG Textfiels Bold 3 3 8 2" xfId="15108" xr:uid="{00000000-0005-0000-0000-0000B2000000}"/>
    <cellStyle name="Normal GHG Textfiels Bold 3 3 8 2 2" xfId="16945" xr:uid="{00000000-0005-0000-0000-0000B2000000}"/>
    <cellStyle name="Normal GHG Textfiels Bold 3 3 8 3" xfId="10689" xr:uid="{00000000-0005-0000-0000-0000B2000000}"/>
    <cellStyle name="Normal GHG Textfiels Bold 3 3 9" xfId="5131" xr:uid="{00000000-0005-0000-0000-0000B2000000}"/>
    <cellStyle name="Normal GHG Textfiels Bold 3 3 9 2" xfId="12730" xr:uid="{00000000-0005-0000-0000-0000B2000000}"/>
    <cellStyle name="Normal GHG Textfiels Bold 3 4" xfId="785" xr:uid="{00000000-0005-0000-0000-0000B2000000}"/>
    <cellStyle name="Normal GHG Textfiels Bold 3 4 2" xfId="2011" xr:uid="{00000000-0005-0000-0000-0000B2000000}"/>
    <cellStyle name="Normal GHG Textfiels Bold 3 4 2 2" xfId="3250" xr:uid="{00000000-0005-0000-0000-0000B2000000}"/>
    <cellStyle name="Normal GHG Textfiels Bold 3 4 2 2 2" xfId="8820" xr:uid="{00000000-0005-0000-0000-0000B2000000}"/>
    <cellStyle name="Normal GHG Textfiels Bold 3 4 2 2 2 2" xfId="19365" xr:uid="{00000000-0005-0000-0000-0000B2000000}"/>
    <cellStyle name="Normal GHG Textfiels Bold 3 4 2 2 3" xfId="10999" xr:uid="{00000000-0005-0000-0000-0000B2000000}"/>
    <cellStyle name="Normal GHG Textfiels Bold 3 4 2 3" xfId="4662" xr:uid="{00000000-0005-0000-0000-0000B2000000}"/>
    <cellStyle name="Normal GHG Textfiels Bold 3 4 2 3 2" xfId="10156" xr:uid="{00000000-0005-0000-0000-0000B2000000}"/>
    <cellStyle name="Normal GHG Textfiels Bold 3 4 2 3 2 2" xfId="20711" xr:uid="{00000000-0005-0000-0000-0000B2000000}"/>
    <cellStyle name="Normal GHG Textfiels Bold 3 4 2 3 3" xfId="15075" xr:uid="{00000000-0005-0000-0000-0000B2000000}"/>
    <cellStyle name="Normal GHG Textfiels Bold 3 4 2 4" xfId="7583" xr:uid="{00000000-0005-0000-0000-0000B2000000}"/>
    <cellStyle name="Normal GHG Textfiels Bold 3 4 2 4 2" xfId="18128" xr:uid="{00000000-0005-0000-0000-0000B2000000}"/>
    <cellStyle name="Normal GHG Textfiels Bold 3 4 2 5" xfId="6040" xr:uid="{00000000-0005-0000-0000-0000B2000000}"/>
    <cellStyle name="Normal GHG Textfiels Bold 3 4 2 5 2" xfId="16562" xr:uid="{00000000-0005-0000-0000-0000B2000000}"/>
    <cellStyle name="Normal GHG Textfiels Bold 3 4 2 6" xfId="15656" xr:uid="{00000000-0005-0000-0000-0000B2000000}"/>
    <cellStyle name="Normal GHG Textfiels Bold 3 4 3" xfId="1693" xr:uid="{00000000-0005-0000-0000-0000B2000000}"/>
    <cellStyle name="Normal GHG Textfiels Bold 3 4 3 2" xfId="2933" xr:uid="{00000000-0005-0000-0000-0000B2000000}"/>
    <cellStyle name="Normal GHG Textfiels Bold 3 4 3 2 2" xfId="8503" xr:uid="{00000000-0005-0000-0000-0000B2000000}"/>
    <cellStyle name="Normal GHG Textfiels Bold 3 4 3 2 2 2" xfId="19048" xr:uid="{00000000-0005-0000-0000-0000B2000000}"/>
    <cellStyle name="Normal GHG Textfiels Bold 3 4 3 2 3" xfId="11959" xr:uid="{00000000-0005-0000-0000-0000B2000000}"/>
    <cellStyle name="Normal GHG Textfiels Bold 3 4 3 3" xfId="4346" xr:uid="{00000000-0005-0000-0000-0000B2000000}"/>
    <cellStyle name="Normal GHG Textfiels Bold 3 4 3 3 2" xfId="9859" xr:uid="{00000000-0005-0000-0000-0000B2000000}"/>
    <cellStyle name="Normal GHG Textfiels Bold 3 4 3 3 2 2" xfId="20415" xr:uid="{00000000-0005-0000-0000-0000B2000000}"/>
    <cellStyle name="Normal GHG Textfiels Bold 3 4 3 3 3" xfId="11370" xr:uid="{00000000-0005-0000-0000-0000B2000000}"/>
    <cellStyle name="Normal GHG Textfiels Bold 3 4 3 4" xfId="7299" xr:uid="{00000000-0005-0000-0000-0000B2000000}"/>
    <cellStyle name="Normal GHG Textfiels Bold 3 4 3 4 2" xfId="17844" xr:uid="{00000000-0005-0000-0000-0000B2000000}"/>
    <cellStyle name="Normal GHG Textfiels Bold 3 4 3 5" xfId="5743" xr:uid="{00000000-0005-0000-0000-0000B2000000}"/>
    <cellStyle name="Normal GHG Textfiels Bold 3 4 3 5 2" xfId="16266" xr:uid="{00000000-0005-0000-0000-0000B2000000}"/>
    <cellStyle name="Normal GHG Textfiels Bold 3 4 3 6" xfId="11622" xr:uid="{00000000-0005-0000-0000-0000B2000000}"/>
    <cellStyle name="Normal GHG Textfiels Bold 3 4 4" xfId="1085" xr:uid="{00000000-0005-0000-0000-0000B2000000}"/>
    <cellStyle name="Normal GHG Textfiels Bold 3 4 4 2" xfId="6742" xr:uid="{00000000-0005-0000-0000-0000B2000000}"/>
    <cellStyle name="Normal GHG Textfiels Bold 3 4 4 2 2" xfId="17287" xr:uid="{00000000-0005-0000-0000-0000B2000000}"/>
    <cellStyle name="Normal GHG Textfiels Bold 3 4 4 3" xfId="12400" xr:uid="{00000000-0005-0000-0000-0000B2000000}"/>
    <cellStyle name="Normal GHG Textfiels Bold 3 4 5" xfId="2328" xr:uid="{00000000-0005-0000-0000-0000B2000000}"/>
    <cellStyle name="Normal GHG Textfiels Bold 3 4 5 2" xfId="7898" xr:uid="{00000000-0005-0000-0000-0000B2000000}"/>
    <cellStyle name="Normal GHG Textfiels Bold 3 4 5 2 2" xfId="18443" xr:uid="{00000000-0005-0000-0000-0000B2000000}"/>
    <cellStyle name="Normal GHG Textfiels Bold 3 4 5 3" xfId="12666" xr:uid="{00000000-0005-0000-0000-0000B2000000}"/>
    <cellStyle name="Normal GHG Textfiels Bold 3 4 6" xfId="3753" xr:uid="{00000000-0005-0000-0000-0000B2000000}"/>
    <cellStyle name="Normal GHG Textfiels Bold 3 4 6 2" xfId="9307" xr:uid="{00000000-0005-0000-0000-0000B2000000}"/>
    <cellStyle name="Normal GHG Textfiels Bold 3 4 6 2 2" xfId="19858" xr:uid="{00000000-0005-0000-0000-0000B2000000}"/>
    <cellStyle name="Normal GHG Textfiels Bold 3 4 6 3" xfId="15630" xr:uid="{00000000-0005-0000-0000-0000B2000000}"/>
    <cellStyle name="Normal GHG Textfiels Bold 3 4 7" xfId="6447" xr:uid="{00000000-0005-0000-0000-0000B2000000}"/>
    <cellStyle name="Normal GHG Textfiels Bold 3 4 7 2" xfId="15155" xr:uid="{00000000-0005-0000-0000-0000B2000000}"/>
    <cellStyle name="Normal GHG Textfiels Bold 3 4 7 2 2" xfId="16992" xr:uid="{00000000-0005-0000-0000-0000B2000000}"/>
    <cellStyle name="Normal GHG Textfiels Bold 3 4 7 3" xfId="13277" xr:uid="{00000000-0005-0000-0000-0000B2000000}"/>
    <cellStyle name="Normal GHG Textfiels Bold 3 4 8" xfId="5191" xr:uid="{00000000-0005-0000-0000-0000B2000000}"/>
    <cellStyle name="Normal GHG Textfiels Bold 3 4 8 2" xfId="12784" xr:uid="{00000000-0005-0000-0000-0000B2000000}"/>
    <cellStyle name="Normal GHG Textfiels Bold 3 4 9" xfId="16201" xr:uid="{00000000-0005-0000-0000-0000B2000000}"/>
    <cellStyle name="Normal GHG Textfiels Bold 3 5" xfId="846" xr:uid="{00000000-0005-0000-0000-0000B2000000}"/>
    <cellStyle name="Normal GHG Textfiels Bold 3 5 2" xfId="2072" xr:uid="{00000000-0005-0000-0000-0000B2000000}"/>
    <cellStyle name="Normal GHG Textfiels Bold 3 5 2 2" xfId="3311" xr:uid="{00000000-0005-0000-0000-0000B2000000}"/>
    <cellStyle name="Normal GHG Textfiels Bold 3 5 2 2 2" xfId="8881" xr:uid="{00000000-0005-0000-0000-0000B2000000}"/>
    <cellStyle name="Normal GHG Textfiels Bold 3 5 2 2 2 2" xfId="19426" xr:uid="{00000000-0005-0000-0000-0000B2000000}"/>
    <cellStyle name="Normal GHG Textfiels Bold 3 5 2 2 3" xfId="10662" xr:uid="{00000000-0005-0000-0000-0000B2000000}"/>
    <cellStyle name="Normal GHG Textfiels Bold 3 5 2 3" xfId="4723" xr:uid="{00000000-0005-0000-0000-0000B2000000}"/>
    <cellStyle name="Normal GHG Textfiels Bold 3 5 2 3 2" xfId="10215" xr:uid="{00000000-0005-0000-0000-0000B2000000}"/>
    <cellStyle name="Normal GHG Textfiels Bold 3 5 2 3 2 2" xfId="20770" xr:uid="{00000000-0005-0000-0000-0000B2000000}"/>
    <cellStyle name="Normal GHG Textfiels Bold 3 5 2 3 3" xfId="10593" xr:uid="{00000000-0005-0000-0000-0000B2000000}"/>
    <cellStyle name="Normal GHG Textfiels Bold 3 5 2 4" xfId="7642" xr:uid="{00000000-0005-0000-0000-0000B2000000}"/>
    <cellStyle name="Normal GHG Textfiels Bold 3 5 2 4 2" xfId="18187" xr:uid="{00000000-0005-0000-0000-0000B2000000}"/>
    <cellStyle name="Normal GHG Textfiels Bold 3 5 2 5" xfId="6099" xr:uid="{00000000-0005-0000-0000-0000B2000000}"/>
    <cellStyle name="Normal GHG Textfiels Bold 3 5 2 5 2" xfId="16621" xr:uid="{00000000-0005-0000-0000-0000B2000000}"/>
    <cellStyle name="Normal GHG Textfiels Bold 3 5 2 6" xfId="13491" xr:uid="{00000000-0005-0000-0000-0000B2000000}"/>
    <cellStyle name="Normal GHG Textfiels Bold 3 5 3" xfId="1750" xr:uid="{00000000-0005-0000-0000-0000B2000000}"/>
    <cellStyle name="Normal GHG Textfiels Bold 3 5 3 2" xfId="2989" xr:uid="{00000000-0005-0000-0000-0000B2000000}"/>
    <cellStyle name="Normal GHG Textfiels Bold 3 5 3 2 2" xfId="8559" xr:uid="{00000000-0005-0000-0000-0000B2000000}"/>
    <cellStyle name="Normal GHG Textfiels Bold 3 5 3 2 2 2" xfId="19104" xr:uid="{00000000-0005-0000-0000-0000B2000000}"/>
    <cellStyle name="Normal GHG Textfiels Bold 3 5 3 2 3" xfId="14638" xr:uid="{00000000-0005-0000-0000-0000B2000000}"/>
    <cellStyle name="Normal GHG Textfiels Bold 3 5 3 3" xfId="4401" xr:uid="{00000000-0005-0000-0000-0000B2000000}"/>
    <cellStyle name="Normal GHG Textfiels Bold 3 5 3 3 2" xfId="9912" xr:uid="{00000000-0005-0000-0000-0000B2000000}"/>
    <cellStyle name="Normal GHG Textfiels Bold 3 5 3 3 2 2" xfId="20468" xr:uid="{00000000-0005-0000-0000-0000B2000000}"/>
    <cellStyle name="Normal GHG Textfiels Bold 3 5 3 3 3" xfId="10256" xr:uid="{00000000-0005-0000-0000-0000B2000000}"/>
    <cellStyle name="Normal GHG Textfiels Bold 3 5 3 4" xfId="7353" xr:uid="{00000000-0005-0000-0000-0000B2000000}"/>
    <cellStyle name="Normal GHG Textfiels Bold 3 5 3 4 2" xfId="17898" xr:uid="{00000000-0005-0000-0000-0000B2000000}"/>
    <cellStyle name="Normal GHG Textfiels Bold 3 5 3 5" xfId="5796" xr:uid="{00000000-0005-0000-0000-0000B2000000}"/>
    <cellStyle name="Normal GHG Textfiels Bold 3 5 3 5 2" xfId="16319" xr:uid="{00000000-0005-0000-0000-0000B2000000}"/>
    <cellStyle name="Normal GHG Textfiels Bold 3 5 3 6" xfId="13665" xr:uid="{00000000-0005-0000-0000-0000B2000000}"/>
    <cellStyle name="Normal GHG Textfiels Bold 3 5 4" xfId="1146" xr:uid="{00000000-0005-0000-0000-0000B2000000}"/>
    <cellStyle name="Normal GHG Textfiels Bold 3 5 4 2" xfId="6803" xr:uid="{00000000-0005-0000-0000-0000B2000000}"/>
    <cellStyle name="Normal GHG Textfiels Bold 3 5 4 2 2" xfId="17348" xr:uid="{00000000-0005-0000-0000-0000B2000000}"/>
    <cellStyle name="Normal GHG Textfiels Bold 3 5 4 3" xfId="10280" xr:uid="{00000000-0005-0000-0000-0000B2000000}"/>
    <cellStyle name="Normal GHG Textfiels Bold 3 5 5" xfId="2389" xr:uid="{00000000-0005-0000-0000-0000B2000000}"/>
    <cellStyle name="Normal GHG Textfiels Bold 3 5 5 2" xfId="7959" xr:uid="{00000000-0005-0000-0000-0000B2000000}"/>
    <cellStyle name="Normal GHG Textfiels Bold 3 5 5 2 2" xfId="18504" xr:uid="{00000000-0005-0000-0000-0000B2000000}"/>
    <cellStyle name="Normal GHG Textfiels Bold 3 5 5 3" xfId="12394" xr:uid="{00000000-0005-0000-0000-0000B2000000}"/>
    <cellStyle name="Normal GHG Textfiels Bold 3 5 6" xfId="3814" xr:uid="{00000000-0005-0000-0000-0000B2000000}"/>
    <cellStyle name="Normal GHG Textfiels Bold 3 5 6 2" xfId="9366" xr:uid="{00000000-0005-0000-0000-0000B2000000}"/>
    <cellStyle name="Normal GHG Textfiels Bold 3 5 6 2 2" xfId="19919" xr:uid="{00000000-0005-0000-0000-0000B2000000}"/>
    <cellStyle name="Normal GHG Textfiels Bold 3 5 6 3" xfId="11782" xr:uid="{00000000-0005-0000-0000-0000B2000000}"/>
    <cellStyle name="Normal GHG Textfiels Bold 3 5 7" xfId="6506" xr:uid="{00000000-0005-0000-0000-0000B2000000}"/>
    <cellStyle name="Normal GHG Textfiels Bold 3 5 7 2" xfId="15214" xr:uid="{00000000-0005-0000-0000-0000B2000000}"/>
    <cellStyle name="Normal GHG Textfiels Bold 3 5 7 2 2" xfId="17051" xr:uid="{00000000-0005-0000-0000-0000B2000000}"/>
    <cellStyle name="Normal GHG Textfiels Bold 3 5 7 3" xfId="12690" xr:uid="{00000000-0005-0000-0000-0000B2000000}"/>
    <cellStyle name="Normal GHG Textfiels Bold 3 5 8" xfId="5250" xr:uid="{00000000-0005-0000-0000-0000B2000000}"/>
    <cellStyle name="Normal GHG Textfiels Bold 3 5 8 2" xfId="11591" xr:uid="{00000000-0005-0000-0000-0000B2000000}"/>
    <cellStyle name="Normal GHG Textfiels Bold 3 5 9" xfId="12988" xr:uid="{00000000-0005-0000-0000-0000B2000000}"/>
    <cellStyle name="Normal GHG Textfiels Bold 3 6" xfId="589" xr:uid="{00000000-0005-0000-0000-0000B2000000}"/>
    <cellStyle name="Normal GHG Textfiels Bold 3 6 2" xfId="1516" xr:uid="{00000000-0005-0000-0000-0000B2000000}"/>
    <cellStyle name="Normal GHG Textfiels Bold 3 6 2 2" xfId="7134" xr:uid="{00000000-0005-0000-0000-0000B2000000}"/>
    <cellStyle name="Normal GHG Textfiels Bold 3 6 2 2 2" xfId="17679" xr:uid="{00000000-0005-0000-0000-0000B2000000}"/>
    <cellStyle name="Normal GHG Textfiels Bold 3 6 2 3" xfId="14467" xr:uid="{00000000-0005-0000-0000-0000B2000000}"/>
    <cellStyle name="Normal GHG Textfiels Bold 3 6 3" xfId="2756" xr:uid="{00000000-0005-0000-0000-0000B2000000}"/>
    <cellStyle name="Normal GHG Textfiels Bold 3 6 3 2" xfId="8326" xr:uid="{00000000-0005-0000-0000-0000B2000000}"/>
    <cellStyle name="Normal GHG Textfiels Bold 3 6 3 2 2" xfId="18871" xr:uid="{00000000-0005-0000-0000-0000B2000000}"/>
    <cellStyle name="Normal GHG Textfiels Bold 3 6 3 3" xfId="10914" xr:uid="{00000000-0005-0000-0000-0000B2000000}"/>
    <cellStyle name="Normal GHG Textfiels Bold 3 6 4" xfId="4170" xr:uid="{00000000-0005-0000-0000-0000B2000000}"/>
    <cellStyle name="Normal GHG Textfiels Bold 3 6 4 2" xfId="9692" xr:uid="{00000000-0005-0000-0000-0000B2000000}"/>
    <cellStyle name="Normal GHG Textfiels Bold 3 6 4 2 2" xfId="20246" xr:uid="{00000000-0005-0000-0000-0000B2000000}"/>
    <cellStyle name="Normal GHG Textfiels Bold 3 6 4 3" xfId="13846" xr:uid="{00000000-0005-0000-0000-0000B2000000}"/>
    <cellStyle name="Normal GHG Textfiels Bold 3 6 5" xfId="6286" xr:uid="{00000000-0005-0000-0000-0000B2000000}"/>
    <cellStyle name="Normal GHG Textfiels Bold 3 6 5 2" xfId="16831" xr:uid="{00000000-0005-0000-0000-0000B2000000}"/>
    <cellStyle name="Normal GHG Textfiels Bold 3 6 6" xfId="5576" xr:uid="{00000000-0005-0000-0000-0000B2000000}"/>
    <cellStyle name="Normal GHG Textfiels Bold 3 6 6 2" xfId="15516" xr:uid="{00000000-0005-0000-0000-0000B2000000}"/>
    <cellStyle name="Normal GHG Textfiels Bold 3 6 7" xfId="14318" xr:uid="{00000000-0005-0000-0000-0000B2000000}"/>
    <cellStyle name="Normal GHG Textfiels Bold 3 7" xfId="1471" xr:uid="{00000000-0005-0000-0000-0000B0000000}"/>
    <cellStyle name="Normal GHG Textfiels Bold 3 7 2" xfId="2712" xr:uid="{00000000-0005-0000-0000-0000B0000000}"/>
    <cellStyle name="Normal GHG Textfiels Bold 3 7 2 2" xfId="8282" xr:uid="{00000000-0005-0000-0000-0000B0000000}"/>
    <cellStyle name="Normal GHG Textfiels Bold 3 7 2 2 2" xfId="18827" xr:uid="{00000000-0005-0000-0000-0000B0000000}"/>
    <cellStyle name="Normal GHG Textfiels Bold 3 7 2 3" xfId="15001" xr:uid="{00000000-0005-0000-0000-0000B0000000}"/>
    <cellStyle name="Normal GHG Textfiels Bold 3 7 3" xfId="4129" xr:uid="{00000000-0005-0000-0000-0000B0000000}"/>
    <cellStyle name="Normal GHG Textfiels Bold 3 7 3 2" xfId="9656" xr:uid="{00000000-0005-0000-0000-0000B0000000}"/>
    <cellStyle name="Normal GHG Textfiels Bold 3 7 3 2 2" xfId="20210" xr:uid="{00000000-0005-0000-0000-0000B0000000}"/>
    <cellStyle name="Normal GHG Textfiels Bold 3 7 3 3" xfId="14665" xr:uid="{00000000-0005-0000-0000-0000B0000000}"/>
    <cellStyle name="Normal GHG Textfiels Bold 3 7 4" xfId="7097" xr:uid="{00000000-0005-0000-0000-0000B0000000}"/>
    <cellStyle name="Normal GHG Textfiels Bold 3 7 4 2" xfId="17642" xr:uid="{00000000-0005-0000-0000-0000B0000000}"/>
    <cellStyle name="Normal GHG Textfiels Bold 3 7 5" xfId="5540" xr:uid="{00000000-0005-0000-0000-0000B0000000}"/>
    <cellStyle name="Normal GHG Textfiels Bold 3 7 5 2" xfId="11500" xr:uid="{00000000-0005-0000-0000-0000B0000000}"/>
    <cellStyle name="Normal GHG Textfiels Bold 3 7 6" xfId="10978" xr:uid="{00000000-0005-0000-0000-0000B0000000}"/>
    <cellStyle name="Normal GHG Textfiels Bold 3 8" xfId="1168" xr:uid="{00000000-0005-0000-0000-0000B2000000}"/>
    <cellStyle name="Normal GHG Textfiels Bold 3 8 2" xfId="2411" xr:uid="{00000000-0005-0000-0000-0000B2000000}"/>
    <cellStyle name="Normal GHG Textfiels Bold 3 8 2 2" xfId="7981" xr:uid="{00000000-0005-0000-0000-0000B2000000}"/>
    <cellStyle name="Normal GHG Textfiels Bold 3 8 2 2 2" xfId="18526" xr:uid="{00000000-0005-0000-0000-0000B2000000}"/>
    <cellStyle name="Normal GHG Textfiels Bold 3 8 2 3" xfId="12038" xr:uid="{00000000-0005-0000-0000-0000B2000000}"/>
    <cellStyle name="Normal GHG Textfiels Bold 3 8 3" xfId="3836" xr:uid="{00000000-0005-0000-0000-0000B2000000}"/>
    <cellStyle name="Normal GHG Textfiels Bold 3 8 3 2" xfId="9387" xr:uid="{00000000-0005-0000-0000-0000B2000000}"/>
    <cellStyle name="Normal GHG Textfiels Bold 3 8 3 2 2" xfId="19940" xr:uid="{00000000-0005-0000-0000-0000B2000000}"/>
    <cellStyle name="Normal GHG Textfiels Bold 3 8 3 3" xfId="13488" xr:uid="{00000000-0005-0000-0000-0000B2000000}"/>
    <cellStyle name="Normal GHG Textfiels Bold 3 8 4" xfId="6824" xr:uid="{00000000-0005-0000-0000-0000B2000000}"/>
    <cellStyle name="Normal GHG Textfiels Bold 3 8 4 2" xfId="17369" xr:uid="{00000000-0005-0000-0000-0000B2000000}"/>
    <cellStyle name="Normal GHG Textfiels Bold 3 8 5" xfId="5271" xr:uid="{00000000-0005-0000-0000-0000B2000000}"/>
    <cellStyle name="Normal GHG Textfiels Bold 3 8 5 2" xfId="12431" xr:uid="{00000000-0005-0000-0000-0000B2000000}"/>
    <cellStyle name="Normal GHG Textfiels Bold 3 8 6" xfId="10320" xr:uid="{00000000-0005-0000-0000-0000B2000000}"/>
    <cellStyle name="Normal GHG Textfiels Bold 3 9" xfId="885" xr:uid="{00000000-0005-0000-0000-0000B2000000}"/>
    <cellStyle name="Normal GHG Textfiels Bold 3 9 2" xfId="3579" xr:uid="{00000000-0005-0000-0000-0000B2000000}"/>
    <cellStyle name="Normal GHG Textfiels Bold 3 9 2 2" xfId="9140" xr:uid="{00000000-0005-0000-0000-0000B2000000}"/>
    <cellStyle name="Normal GHG Textfiels Bold 3 9 2 2 2" xfId="19687" xr:uid="{00000000-0005-0000-0000-0000B2000000}"/>
    <cellStyle name="Normal GHG Textfiels Bold 3 9 2 3" xfId="14686" xr:uid="{00000000-0005-0000-0000-0000B2000000}"/>
    <cellStyle name="Normal GHG Textfiels Bold 3 9 3" xfId="6545" xr:uid="{00000000-0005-0000-0000-0000B2000000}"/>
    <cellStyle name="Normal GHG Textfiels Bold 3 9 3 2" xfId="17090" xr:uid="{00000000-0005-0000-0000-0000B2000000}"/>
    <cellStyle name="Normal GHG Textfiels Bold 3 9 4" xfId="5024" xr:uid="{00000000-0005-0000-0000-0000B2000000}"/>
    <cellStyle name="Normal GHG Textfiels Bold 3 9 4 2" xfId="13502" xr:uid="{00000000-0005-0000-0000-0000B2000000}"/>
    <cellStyle name="Normal GHG Textfiels Bold 3 9 5" xfId="10767" xr:uid="{00000000-0005-0000-0000-0000B2000000}"/>
    <cellStyle name="Normal GHG Textfiels Bold 4" xfId="350" xr:uid="{00000000-0005-0000-0000-0000B2000000}"/>
    <cellStyle name="Normal GHG Textfiels Bold 4 10" xfId="10366" xr:uid="{00000000-0005-0000-0000-0000B2000000}"/>
    <cellStyle name="Normal GHG Textfiels Bold 4 2" xfId="1520" xr:uid="{00000000-0005-0000-0000-0000B2000000}"/>
    <cellStyle name="Normal GHG Textfiels Bold 4 2 2" xfId="1857" xr:uid="{00000000-0005-0000-0000-0000B2000000}"/>
    <cellStyle name="Normal GHG Textfiels Bold 4 2 2 2" xfId="3096" xr:uid="{00000000-0005-0000-0000-0000B2000000}"/>
    <cellStyle name="Normal GHG Textfiels Bold 4 2 2 2 2" xfId="8666" xr:uid="{00000000-0005-0000-0000-0000B2000000}"/>
    <cellStyle name="Normal GHG Textfiels Bold 4 2 2 2 2 2" xfId="19211" xr:uid="{00000000-0005-0000-0000-0000B2000000}"/>
    <cellStyle name="Normal GHG Textfiels Bold 4 2 2 2 3" xfId="13632" xr:uid="{00000000-0005-0000-0000-0000B2000000}"/>
    <cellStyle name="Normal GHG Textfiels Bold 4 2 2 3" xfId="4508" xr:uid="{00000000-0005-0000-0000-0000B2000000}"/>
    <cellStyle name="Normal GHG Textfiels Bold 4 2 2 3 2" xfId="10011" xr:uid="{00000000-0005-0000-0000-0000B2000000}"/>
    <cellStyle name="Normal GHG Textfiels Bold 4 2 2 3 2 2" xfId="20566" xr:uid="{00000000-0005-0000-0000-0000B2000000}"/>
    <cellStyle name="Normal GHG Textfiels Bold 4 2 2 3 3" xfId="13311" xr:uid="{00000000-0005-0000-0000-0000B2000000}"/>
    <cellStyle name="Normal GHG Textfiels Bold 4 2 2 4" xfId="7444" xr:uid="{00000000-0005-0000-0000-0000B2000000}"/>
    <cellStyle name="Normal GHG Textfiels Bold 4 2 2 4 2" xfId="17989" xr:uid="{00000000-0005-0000-0000-0000B2000000}"/>
    <cellStyle name="Normal GHG Textfiels Bold 4 2 2 5" xfId="5895" xr:uid="{00000000-0005-0000-0000-0000B2000000}"/>
    <cellStyle name="Normal GHG Textfiels Bold 4 2 2 5 2" xfId="16417" xr:uid="{00000000-0005-0000-0000-0000B2000000}"/>
    <cellStyle name="Normal GHG Textfiels Bold 4 2 2 6" xfId="14781" xr:uid="{00000000-0005-0000-0000-0000B2000000}"/>
    <cellStyle name="Normal GHG Textfiels Bold 4 2 3" xfId="2760" xr:uid="{00000000-0005-0000-0000-0000B2000000}"/>
    <cellStyle name="Normal GHG Textfiels Bold 4 2 3 2" xfId="4174" xr:uid="{00000000-0005-0000-0000-0000B2000000}"/>
    <cellStyle name="Normal GHG Textfiels Bold 4 2 3 2 2" xfId="9696" xr:uid="{00000000-0005-0000-0000-0000B2000000}"/>
    <cellStyle name="Normal GHG Textfiels Bold 4 2 3 2 2 2" xfId="20250" xr:uid="{00000000-0005-0000-0000-0000B2000000}"/>
    <cellStyle name="Normal GHG Textfiels Bold 4 2 3 2 3" xfId="12890" xr:uid="{00000000-0005-0000-0000-0000B2000000}"/>
    <cellStyle name="Normal GHG Textfiels Bold 4 2 3 3" xfId="8330" xr:uid="{00000000-0005-0000-0000-0000B2000000}"/>
    <cellStyle name="Normal GHG Textfiels Bold 4 2 3 3 2" xfId="18875" xr:uid="{00000000-0005-0000-0000-0000B2000000}"/>
    <cellStyle name="Normal GHG Textfiels Bold 4 2 3 4" xfId="5580" xr:uid="{00000000-0005-0000-0000-0000B2000000}"/>
    <cellStyle name="Normal GHG Textfiels Bold 4 2 3 4 2" xfId="15828" xr:uid="{00000000-0005-0000-0000-0000B2000000}"/>
    <cellStyle name="Normal GHG Textfiels Bold 4 2 3 5" xfId="10876" xr:uid="{00000000-0005-0000-0000-0000B2000000}"/>
    <cellStyle name="Normal GHG Textfiels Bold 4 2 4" xfId="3526" xr:uid="{00000000-0005-0000-0000-0000B2000000}"/>
    <cellStyle name="Normal GHG Textfiels Bold 4 2 4 2" xfId="9090" xr:uid="{00000000-0005-0000-0000-0000B2000000}"/>
    <cellStyle name="Normal GHG Textfiels Bold 4 2 4 2 2" xfId="19636" xr:uid="{00000000-0005-0000-0000-0000B2000000}"/>
    <cellStyle name="Normal GHG Textfiels Bold 4 2 4 3" xfId="13292" xr:uid="{00000000-0005-0000-0000-0000B2000000}"/>
    <cellStyle name="Normal GHG Textfiels Bold 4 2 5" xfId="4973" xr:uid="{00000000-0005-0000-0000-0000B2000000}"/>
    <cellStyle name="Normal GHG Textfiels Bold 4 2 5 2" xfId="15837" xr:uid="{00000000-0005-0000-0000-0000B2000000}"/>
    <cellStyle name="Normal GHG Textfiels Bold 4 2 6" xfId="14769" xr:uid="{00000000-0005-0000-0000-0000B2000000}"/>
    <cellStyle name="Normal GHG Textfiels Bold 4 3" xfId="1767" xr:uid="{00000000-0005-0000-0000-0000B2000000}"/>
    <cellStyle name="Normal GHG Textfiels Bold 4 3 2" xfId="3006" xr:uid="{00000000-0005-0000-0000-0000B2000000}"/>
    <cellStyle name="Normal GHG Textfiels Bold 4 3 2 2" xfId="8576" xr:uid="{00000000-0005-0000-0000-0000B2000000}"/>
    <cellStyle name="Normal GHG Textfiels Bold 4 3 2 2 2" xfId="19121" xr:uid="{00000000-0005-0000-0000-0000B2000000}"/>
    <cellStyle name="Normal GHG Textfiels Bold 4 3 2 3" xfId="13884" xr:uid="{00000000-0005-0000-0000-0000B2000000}"/>
    <cellStyle name="Normal GHG Textfiels Bold 4 3 3" xfId="4418" xr:uid="{00000000-0005-0000-0000-0000B2000000}"/>
    <cellStyle name="Normal GHG Textfiels Bold 4 3 3 2" xfId="9929" xr:uid="{00000000-0005-0000-0000-0000B2000000}"/>
    <cellStyle name="Normal GHG Textfiels Bold 4 3 3 2 2" xfId="20485" xr:uid="{00000000-0005-0000-0000-0000B2000000}"/>
    <cellStyle name="Normal GHG Textfiels Bold 4 3 3 3" xfId="15460" xr:uid="{00000000-0005-0000-0000-0000B2000000}"/>
    <cellStyle name="Normal GHG Textfiels Bold 4 3 4" xfId="7370" xr:uid="{00000000-0005-0000-0000-0000B2000000}"/>
    <cellStyle name="Normal GHG Textfiels Bold 4 3 4 2" xfId="17915" xr:uid="{00000000-0005-0000-0000-0000B2000000}"/>
    <cellStyle name="Normal GHG Textfiels Bold 4 3 5" xfId="5813" xr:uid="{00000000-0005-0000-0000-0000B2000000}"/>
    <cellStyle name="Normal GHG Textfiels Bold 4 3 5 2" xfId="16336" xr:uid="{00000000-0005-0000-0000-0000B2000000}"/>
    <cellStyle name="Normal GHG Textfiels Bold 4 3 6" xfId="12741" xr:uid="{00000000-0005-0000-0000-0000B2000000}"/>
    <cellStyle name="Normal GHG Textfiels Bold 4 4" xfId="1196" xr:uid="{00000000-0005-0000-0000-0000B2000000}"/>
    <cellStyle name="Normal GHG Textfiels Bold 4 4 2" xfId="2439" xr:uid="{00000000-0005-0000-0000-0000B2000000}"/>
    <cellStyle name="Normal GHG Textfiels Bold 4 4 2 2" xfId="8009" xr:uid="{00000000-0005-0000-0000-0000B2000000}"/>
    <cellStyle name="Normal GHG Textfiels Bold 4 4 2 2 2" xfId="18554" xr:uid="{00000000-0005-0000-0000-0000B2000000}"/>
    <cellStyle name="Normal GHG Textfiels Bold 4 4 2 3" xfId="15020" xr:uid="{00000000-0005-0000-0000-0000B2000000}"/>
    <cellStyle name="Normal GHG Textfiels Bold 4 4 3" xfId="3864" xr:uid="{00000000-0005-0000-0000-0000B2000000}"/>
    <cellStyle name="Normal GHG Textfiels Bold 4 4 3 2" xfId="9414" xr:uid="{00000000-0005-0000-0000-0000B2000000}"/>
    <cellStyle name="Normal GHG Textfiels Bold 4 4 3 2 2" xfId="19967" xr:uid="{00000000-0005-0000-0000-0000B2000000}"/>
    <cellStyle name="Normal GHG Textfiels Bold 4 4 3 3" xfId="11335" xr:uid="{00000000-0005-0000-0000-0000B2000000}"/>
    <cellStyle name="Normal GHG Textfiels Bold 4 4 4" xfId="6851" xr:uid="{00000000-0005-0000-0000-0000B2000000}"/>
    <cellStyle name="Normal GHG Textfiels Bold 4 4 4 2" xfId="17396" xr:uid="{00000000-0005-0000-0000-0000B2000000}"/>
    <cellStyle name="Normal GHG Textfiels Bold 4 4 5" xfId="5298" xr:uid="{00000000-0005-0000-0000-0000B2000000}"/>
    <cellStyle name="Normal GHG Textfiels Bold 4 4 5 2" xfId="15681" xr:uid="{00000000-0005-0000-0000-0000B2000000}"/>
    <cellStyle name="Normal GHG Textfiels Bold 4 4 6" xfId="10278" xr:uid="{00000000-0005-0000-0000-0000B2000000}"/>
    <cellStyle name="Normal GHG Textfiels Bold 4 5" xfId="890" xr:uid="{00000000-0005-0000-0000-0000B2000000}"/>
    <cellStyle name="Normal GHG Textfiels Bold 4 5 2" xfId="3326" xr:uid="{00000000-0005-0000-0000-0000B2000000}"/>
    <cellStyle name="Normal GHG Textfiels Bold 4 5 2 2" xfId="8896" xr:uid="{00000000-0005-0000-0000-0000B2000000}"/>
    <cellStyle name="Normal GHG Textfiels Bold 4 5 2 2 2" xfId="19441" xr:uid="{00000000-0005-0000-0000-0000B2000000}"/>
    <cellStyle name="Normal GHG Textfiels Bold 4 5 2 3" xfId="11968" xr:uid="{00000000-0005-0000-0000-0000B2000000}"/>
    <cellStyle name="Normal GHG Textfiels Bold 4 5 3" xfId="6550" xr:uid="{00000000-0005-0000-0000-0000B2000000}"/>
    <cellStyle name="Normal GHG Textfiels Bold 4 5 3 2" xfId="17095" xr:uid="{00000000-0005-0000-0000-0000B2000000}"/>
    <cellStyle name="Normal GHG Textfiels Bold 4 5 4" xfId="4762" xr:uid="{00000000-0005-0000-0000-0000B2000000}"/>
    <cellStyle name="Normal GHG Textfiels Bold 4 5 4 2" xfId="15322" xr:uid="{00000000-0005-0000-0000-0000B2000000}"/>
    <cellStyle name="Normal GHG Textfiels Bold 4 5 5" xfId="11431" xr:uid="{00000000-0005-0000-0000-0000B2000000}"/>
    <cellStyle name="Normal GHG Textfiels Bold 4 6" xfId="2134" xr:uid="{00000000-0005-0000-0000-0000B2000000}"/>
    <cellStyle name="Normal GHG Textfiels Bold 4 6 2" xfId="7704" xr:uid="{00000000-0005-0000-0000-0000B2000000}"/>
    <cellStyle name="Normal GHG Textfiels Bold 4 6 2 2" xfId="18249" xr:uid="{00000000-0005-0000-0000-0000B2000000}"/>
    <cellStyle name="Normal GHG Textfiels Bold 4 6 3" xfId="11168" xr:uid="{00000000-0005-0000-0000-0000B2000000}"/>
    <cellStyle name="Normal GHG Textfiels Bold 4 7" xfId="593" xr:uid="{00000000-0005-0000-0000-0000B2000000}"/>
    <cellStyle name="Normal GHG Textfiels Bold 4 7 2" xfId="6290" xr:uid="{00000000-0005-0000-0000-0000B2000000}"/>
    <cellStyle name="Normal GHG Textfiels Bold 4 7 2 2" xfId="16835" xr:uid="{00000000-0005-0000-0000-0000B2000000}"/>
    <cellStyle name="Normal GHG Textfiels Bold 4 7 3" xfId="14614" xr:uid="{00000000-0005-0000-0000-0000B2000000}"/>
    <cellStyle name="Normal GHG Textfiels Bold 4 8" xfId="4880" xr:uid="{00000000-0005-0000-0000-0000B2000000}"/>
    <cellStyle name="Normal GHG Textfiels Bold 4 8 2" xfId="12327" xr:uid="{00000000-0005-0000-0000-0000B2000000}"/>
    <cellStyle name="Normal GHG Textfiels Bold 4 9" xfId="14867" xr:uid="{00000000-0005-0000-0000-0000B2000000}"/>
    <cellStyle name="Normal GHG Textfiels Bold 4 9 2" xfId="15250" xr:uid="{00000000-0005-0000-0000-0000B2000000}"/>
    <cellStyle name="Normal GHG Textfiels Bold 5" xfId="504" xr:uid="{00000000-0005-0000-0000-0000B2000000}"/>
    <cellStyle name="Normal GHG Textfiels Bold 5 2" xfId="1839" xr:uid="{00000000-0005-0000-0000-0000B2000000}"/>
    <cellStyle name="Normal GHG Textfiels Bold 5 2 2" xfId="3078" xr:uid="{00000000-0005-0000-0000-0000B2000000}"/>
    <cellStyle name="Normal GHG Textfiels Bold 5 2 2 2" xfId="8648" xr:uid="{00000000-0005-0000-0000-0000B2000000}"/>
    <cellStyle name="Normal GHG Textfiels Bold 5 2 2 2 2" xfId="19193" xr:uid="{00000000-0005-0000-0000-0000B2000000}"/>
    <cellStyle name="Normal GHG Textfiels Bold 5 2 2 3" xfId="12862" xr:uid="{00000000-0005-0000-0000-0000B2000000}"/>
    <cellStyle name="Normal GHG Textfiels Bold 5 2 3" xfId="4490" xr:uid="{00000000-0005-0000-0000-0000B2000000}"/>
    <cellStyle name="Normal GHG Textfiels Bold 5 2 3 2" xfId="9993" xr:uid="{00000000-0005-0000-0000-0000B2000000}"/>
    <cellStyle name="Normal GHG Textfiels Bold 5 2 3 2 2" xfId="20549" xr:uid="{00000000-0005-0000-0000-0000B2000000}"/>
    <cellStyle name="Normal GHG Textfiels Bold 5 2 3 3" xfId="13222" xr:uid="{00000000-0005-0000-0000-0000B2000000}"/>
    <cellStyle name="Normal GHG Textfiels Bold 5 2 4" xfId="7432" xr:uid="{00000000-0005-0000-0000-0000B2000000}"/>
    <cellStyle name="Normal GHG Textfiels Bold 5 2 4 2" xfId="17977" xr:uid="{00000000-0005-0000-0000-0000B2000000}"/>
    <cellStyle name="Normal GHG Textfiels Bold 5 2 5" xfId="5877" xr:uid="{00000000-0005-0000-0000-0000B2000000}"/>
    <cellStyle name="Normal GHG Textfiels Bold 5 2 5 2" xfId="16400" xr:uid="{00000000-0005-0000-0000-0000B2000000}"/>
    <cellStyle name="Normal GHG Textfiels Bold 5 2 6" xfId="15453" xr:uid="{00000000-0005-0000-0000-0000B2000000}"/>
    <cellStyle name="Normal GHG Textfiels Bold 5 3" xfId="1277" xr:uid="{00000000-0005-0000-0000-0000B0000000}"/>
    <cellStyle name="Normal GHG Textfiels Bold 5 3 2" xfId="2518" xr:uid="{00000000-0005-0000-0000-0000B0000000}"/>
    <cellStyle name="Normal GHG Textfiels Bold 5 3 2 2" xfId="8088" xr:uid="{00000000-0005-0000-0000-0000B0000000}"/>
    <cellStyle name="Normal GHG Textfiels Bold 5 3 2 2 2" xfId="18633" xr:uid="{00000000-0005-0000-0000-0000B0000000}"/>
    <cellStyle name="Normal GHG Textfiels Bold 5 3 2 3" xfId="15401" xr:uid="{00000000-0005-0000-0000-0000B0000000}"/>
    <cellStyle name="Normal GHG Textfiels Bold 5 3 3" xfId="3939" xr:uid="{00000000-0005-0000-0000-0000B0000000}"/>
    <cellStyle name="Normal GHG Textfiels Bold 5 3 3 2" xfId="9482" xr:uid="{00000000-0005-0000-0000-0000B0000000}"/>
    <cellStyle name="Normal GHG Textfiels Bold 5 3 3 2 2" xfId="20035" xr:uid="{00000000-0005-0000-0000-0000B0000000}"/>
    <cellStyle name="Normal GHG Textfiels Bold 5 3 3 3" xfId="14359" xr:uid="{00000000-0005-0000-0000-0000B0000000}"/>
    <cellStyle name="Normal GHG Textfiels Bold 5 3 4" xfId="6923" xr:uid="{00000000-0005-0000-0000-0000B0000000}"/>
    <cellStyle name="Normal GHG Textfiels Bold 5 3 4 2" xfId="17468" xr:uid="{00000000-0005-0000-0000-0000B0000000}"/>
    <cellStyle name="Normal GHG Textfiels Bold 5 3 5" xfId="5366" xr:uid="{00000000-0005-0000-0000-0000B0000000}"/>
    <cellStyle name="Normal GHG Textfiels Bold 5 3 5 2" xfId="13504" xr:uid="{00000000-0005-0000-0000-0000B0000000}"/>
    <cellStyle name="Normal GHG Textfiels Bold 5 3 6" xfId="15314" xr:uid="{00000000-0005-0000-0000-0000B0000000}"/>
    <cellStyle name="Normal GHG Textfiels Bold 5 4" xfId="505" xr:uid="{00000000-0005-0000-0000-0000B2000000}"/>
    <cellStyle name="Normal GHG Textfiels Bold 5 4 2" xfId="3341" xr:uid="{00000000-0005-0000-0000-0000B2000000}"/>
    <cellStyle name="Normal GHG Textfiels Bold 5 4 2 2" xfId="8910" xr:uid="{00000000-0005-0000-0000-0000B2000000}"/>
    <cellStyle name="Normal GHG Textfiels Bold 5 4 2 2 2" xfId="19455" xr:uid="{00000000-0005-0000-0000-0000B2000000}"/>
    <cellStyle name="Normal GHG Textfiels Bold 5 4 2 3" xfId="14788" xr:uid="{00000000-0005-0000-0000-0000B2000000}"/>
    <cellStyle name="Normal GHG Textfiels Bold 5 4 3" xfId="6241" xr:uid="{00000000-0005-0000-0000-0000B2000000}"/>
    <cellStyle name="Normal GHG Textfiels Bold 5 4 3 2" xfId="16788" xr:uid="{00000000-0005-0000-0000-0000B2000000}"/>
    <cellStyle name="Normal GHG Textfiels Bold 5 4 4" xfId="4775" xr:uid="{00000000-0005-0000-0000-0000B2000000}"/>
    <cellStyle name="Normal GHG Textfiels Bold 5 4 4 2" xfId="13057" xr:uid="{00000000-0005-0000-0000-0000B2000000}"/>
    <cellStyle name="Normal GHG Textfiels Bold 5 4 5" xfId="16044" xr:uid="{00000000-0005-0000-0000-0000B2000000}"/>
    <cellStyle name="Normal GHG Textfiels Bold 5 5" xfId="2102" xr:uid="{00000000-0005-0000-0000-0000B2000000}"/>
    <cellStyle name="Normal GHG Textfiels Bold 5 5 2" xfId="7672" xr:uid="{00000000-0005-0000-0000-0000B2000000}"/>
    <cellStyle name="Normal GHG Textfiels Bold 5 5 2 2" xfId="18217" xr:uid="{00000000-0005-0000-0000-0000B2000000}"/>
    <cellStyle name="Normal GHG Textfiels Bold 5 5 3" xfId="15017" xr:uid="{00000000-0005-0000-0000-0000B2000000}"/>
    <cellStyle name="Normal GHG Textfiels Bold 5 6" xfId="3363" xr:uid="{00000000-0005-0000-0000-0000B2000000}"/>
    <cellStyle name="Normal GHG Textfiels Bold 5 6 2" xfId="8931" xr:uid="{00000000-0005-0000-0000-0000B2000000}"/>
    <cellStyle name="Normal GHG Textfiels Bold 5 6 2 2" xfId="19475" xr:uid="{00000000-0005-0000-0000-0000B2000000}"/>
    <cellStyle name="Normal GHG Textfiels Bold 5 6 3" xfId="12095" xr:uid="{00000000-0005-0000-0000-0000B2000000}"/>
    <cellStyle name="Normal GHG Textfiels Bold 5 7" xfId="4796" xr:uid="{00000000-0005-0000-0000-0000B2000000}"/>
    <cellStyle name="Normal GHG Textfiels Bold 5 7 2" xfId="15666" xr:uid="{00000000-0005-0000-0000-0000B2000000}"/>
    <cellStyle name="Normal GHG Textfiels Bold 5 8" xfId="14845" xr:uid="{00000000-0005-0000-0000-0000B2000000}"/>
    <cellStyle name="Normal GHG Textfiels Bold 5 8 2" xfId="13586" xr:uid="{00000000-0005-0000-0000-0000B2000000}"/>
    <cellStyle name="Normal GHG Textfiels Bold 5 9" xfId="10718" xr:uid="{00000000-0005-0000-0000-0000B2000000}"/>
    <cellStyle name="Normal GHG Textfiels Bold 6" xfId="634" xr:uid="{00000000-0005-0000-0000-0000B2000000}"/>
    <cellStyle name="Normal GHG Textfiels Bold 6 2" xfId="1875" xr:uid="{00000000-0005-0000-0000-0000B2000000}"/>
    <cellStyle name="Normal GHG Textfiels Bold 6 2 2" xfId="3114" xr:uid="{00000000-0005-0000-0000-0000B2000000}"/>
    <cellStyle name="Normal GHG Textfiels Bold 6 2 2 2" xfId="8684" xr:uid="{00000000-0005-0000-0000-0000B2000000}"/>
    <cellStyle name="Normal GHG Textfiels Bold 6 2 2 2 2" xfId="19229" xr:uid="{00000000-0005-0000-0000-0000B2000000}"/>
    <cellStyle name="Normal GHG Textfiels Bold 6 2 2 3" xfId="11600" xr:uid="{00000000-0005-0000-0000-0000B2000000}"/>
    <cellStyle name="Normal GHG Textfiels Bold 6 2 3" xfId="4526" xr:uid="{00000000-0005-0000-0000-0000B2000000}"/>
    <cellStyle name="Normal GHG Textfiels Bold 6 2 3 2" xfId="10028" xr:uid="{00000000-0005-0000-0000-0000B2000000}"/>
    <cellStyle name="Normal GHG Textfiels Bold 6 2 3 2 2" xfId="20583" xr:uid="{00000000-0005-0000-0000-0000B2000000}"/>
    <cellStyle name="Normal GHG Textfiels Bold 6 2 3 3" xfId="11654" xr:uid="{00000000-0005-0000-0000-0000B2000000}"/>
    <cellStyle name="Normal GHG Textfiels Bold 6 2 4" xfId="7456" xr:uid="{00000000-0005-0000-0000-0000B2000000}"/>
    <cellStyle name="Normal GHG Textfiels Bold 6 2 4 2" xfId="18001" xr:uid="{00000000-0005-0000-0000-0000B2000000}"/>
    <cellStyle name="Normal GHG Textfiels Bold 6 2 5" xfId="5912" xr:uid="{00000000-0005-0000-0000-0000B2000000}"/>
    <cellStyle name="Normal GHG Textfiels Bold 6 2 5 2" xfId="16434" xr:uid="{00000000-0005-0000-0000-0000B2000000}"/>
    <cellStyle name="Normal GHG Textfiels Bold 6 2 6" xfId="11139" xr:uid="{00000000-0005-0000-0000-0000B2000000}"/>
    <cellStyle name="Normal GHG Textfiels Bold 6 3" xfId="1557" xr:uid="{00000000-0005-0000-0000-0000B2000000}"/>
    <cellStyle name="Normal GHG Textfiels Bold 6 3 2" xfId="2797" xr:uid="{00000000-0005-0000-0000-0000B2000000}"/>
    <cellStyle name="Normal GHG Textfiels Bold 6 3 2 2" xfId="8367" xr:uid="{00000000-0005-0000-0000-0000B2000000}"/>
    <cellStyle name="Normal GHG Textfiels Bold 6 3 2 2 2" xfId="18912" xr:uid="{00000000-0005-0000-0000-0000B2000000}"/>
    <cellStyle name="Normal GHG Textfiels Bold 6 3 2 3" xfId="13596" xr:uid="{00000000-0005-0000-0000-0000B2000000}"/>
    <cellStyle name="Normal GHG Textfiels Bold 6 3 3" xfId="4211" xr:uid="{00000000-0005-0000-0000-0000B2000000}"/>
    <cellStyle name="Normal GHG Textfiels Bold 6 3 3 2" xfId="9732" xr:uid="{00000000-0005-0000-0000-0000B2000000}"/>
    <cellStyle name="Normal GHG Textfiels Bold 6 3 3 2 2" xfId="20286" xr:uid="{00000000-0005-0000-0000-0000B2000000}"/>
    <cellStyle name="Normal GHG Textfiels Bold 6 3 3 3" xfId="15406" xr:uid="{00000000-0005-0000-0000-0000B2000000}"/>
    <cellStyle name="Normal GHG Textfiels Bold 6 3 4" xfId="7167" xr:uid="{00000000-0005-0000-0000-0000B2000000}"/>
    <cellStyle name="Normal GHG Textfiels Bold 6 3 4 2" xfId="17712" xr:uid="{00000000-0005-0000-0000-0000B2000000}"/>
    <cellStyle name="Normal GHG Textfiels Bold 6 3 5" xfId="5616" xr:uid="{00000000-0005-0000-0000-0000B2000000}"/>
    <cellStyle name="Normal GHG Textfiels Bold 6 3 5 2" xfId="14767" xr:uid="{00000000-0005-0000-0000-0000B2000000}"/>
    <cellStyle name="Normal GHG Textfiels Bold 6 3 6" xfId="13747" xr:uid="{00000000-0005-0000-0000-0000B2000000}"/>
    <cellStyle name="Normal GHG Textfiels Bold 6 4" xfId="934" xr:uid="{00000000-0005-0000-0000-0000B2000000}"/>
    <cellStyle name="Normal GHG Textfiels Bold 6 4 2" xfId="6594" xr:uid="{00000000-0005-0000-0000-0000B2000000}"/>
    <cellStyle name="Normal GHG Textfiels Bold 6 4 2 2" xfId="17139" xr:uid="{00000000-0005-0000-0000-0000B2000000}"/>
    <cellStyle name="Normal GHG Textfiels Bold 6 4 3" xfId="14613" xr:uid="{00000000-0005-0000-0000-0000B2000000}"/>
    <cellStyle name="Normal GHG Textfiels Bold 6 5" xfId="2177" xr:uid="{00000000-0005-0000-0000-0000B2000000}"/>
    <cellStyle name="Normal GHG Textfiels Bold 6 5 2" xfId="7747" xr:uid="{00000000-0005-0000-0000-0000B2000000}"/>
    <cellStyle name="Normal GHG Textfiels Bold 6 5 2 2" xfId="18292" xr:uid="{00000000-0005-0000-0000-0000B2000000}"/>
    <cellStyle name="Normal GHG Textfiels Bold 6 5 3" xfId="12521" xr:uid="{00000000-0005-0000-0000-0000B2000000}"/>
    <cellStyle name="Normal GHG Textfiels Bold 6 6" xfId="3602" xr:uid="{00000000-0005-0000-0000-0000B2000000}"/>
    <cellStyle name="Normal GHG Textfiels Bold 6 6 2" xfId="9163" xr:uid="{00000000-0005-0000-0000-0000B2000000}"/>
    <cellStyle name="Normal GHG Textfiels Bold 6 6 2 2" xfId="19710" xr:uid="{00000000-0005-0000-0000-0000B2000000}"/>
    <cellStyle name="Normal GHG Textfiels Bold 6 6 3" xfId="15243" xr:uid="{00000000-0005-0000-0000-0000B2000000}"/>
    <cellStyle name="Normal GHG Textfiels Bold 6 7" xfId="6330" xr:uid="{00000000-0005-0000-0000-0000B2000000}"/>
    <cellStyle name="Normal GHG Textfiels Bold 6 7 2" xfId="15039" xr:uid="{00000000-0005-0000-0000-0000B2000000}"/>
    <cellStyle name="Normal GHG Textfiels Bold 6 7 2 2" xfId="16875" xr:uid="{00000000-0005-0000-0000-0000B2000000}"/>
    <cellStyle name="Normal GHG Textfiels Bold 6 7 3" xfId="10512" xr:uid="{00000000-0005-0000-0000-0000B2000000}"/>
    <cellStyle name="Normal GHG Textfiels Bold 6 8" xfId="5047" xr:uid="{00000000-0005-0000-0000-0000B2000000}"/>
    <cellStyle name="Normal GHG Textfiels Bold 6 8 2" xfId="12873" xr:uid="{00000000-0005-0000-0000-0000B2000000}"/>
    <cellStyle name="Normal GHG Textfiels Bold 6 9" xfId="15066" xr:uid="{00000000-0005-0000-0000-0000B2000000}"/>
    <cellStyle name="Normal GHG Textfiels Bold 7" xfId="453" xr:uid="{00000000-0005-0000-0000-0000B0000000}"/>
    <cellStyle name="Normal GHG Textfiels Bold 7 2" xfId="1270" xr:uid="{00000000-0005-0000-0000-0000B2000000}"/>
    <cellStyle name="Normal GHG Textfiels Bold 7 2 2" xfId="2511" xr:uid="{00000000-0005-0000-0000-0000B2000000}"/>
    <cellStyle name="Normal GHG Textfiels Bold 7 2 2 2" xfId="8081" xr:uid="{00000000-0005-0000-0000-0000B2000000}"/>
    <cellStyle name="Normal GHG Textfiels Bold 7 2 2 2 2" xfId="18626" xr:uid="{00000000-0005-0000-0000-0000B2000000}"/>
    <cellStyle name="Normal GHG Textfiels Bold 7 2 2 3" xfId="10931" xr:uid="{00000000-0005-0000-0000-0000B2000000}"/>
    <cellStyle name="Normal GHG Textfiels Bold 7 2 3" xfId="3932" xr:uid="{00000000-0005-0000-0000-0000B2000000}"/>
    <cellStyle name="Normal GHG Textfiels Bold 7 2 3 2" xfId="9476" xr:uid="{00000000-0005-0000-0000-0000B2000000}"/>
    <cellStyle name="Normal GHG Textfiels Bold 7 2 3 2 2" xfId="20029" xr:uid="{00000000-0005-0000-0000-0000B2000000}"/>
    <cellStyle name="Normal GHG Textfiels Bold 7 2 3 3" xfId="12916" xr:uid="{00000000-0005-0000-0000-0000B2000000}"/>
    <cellStyle name="Normal GHG Textfiels Bold 7 2 4" xfId="6917" xr:uid="{00000000-0005-0000-0000-0000B2000000}"/>
    <cellStyle name="Normal GHG Textfiels Bold 7 2 4 2" xfId="17462" xr:uid="{00000000-0005-0000-0000-0000B2000000}"/>
    <cellStyle name="Normal GHG Textfiels Bold 7 2 5" xfId="5360" xr:uid="{00000000-0005-0000-0000-0000B2000000}"/>
    <cellStyle name="Normal GHG Textfiels Bold 7 2 5 2" xfId="15711" xr:uid="{00000000-0005-0000-0000-0000B2000000}"/>
    <cellStyle name="Normal GHG Textfiels Bold 7 2 6" xfId="13680" xr:uid="{00000000-0005-0000-0000-0000B2000000}"/>
    <cellStyle name="Normal GHG Textfiels Bold 7 3" xfId="1422" xr:uid="{00000000-0005-0000-0000-0000B0000000}"/>
    <cellStyle name="Normal GHG Textfiels Bold 7 3 2" xfId="7057" xr:uid="{00000000-0005-0000-0000-0000B0000000}"/>
    <cellStyle name="Normal GHG Textfiels Bold 7 3 2 2" xfId="17602" xr:uid="{00000000-0005-0000-0000-0000B0000000}"/>
    <cellStyle name="Normal GHG Textfiels Bold 7 3 3" xfId="11689" xr:uid="{00000000-0005-0000-0000-0000B0000000}"/>
    <cellStyle name="Normal GHG Textfiels Bold 7 4" xfId="2663" xr:uid="{00000000-0005-0000-0000-0000B0000000}"/>
    <cellStyle name="Normal GHG Textfiels Bold 7 4 2" xfId="8233" xr:uid="{00000000-0005-0000-0000-0000B0000000}"/>
    <cellStyle name="Normal GHG Textfiels Bold 7 4 2 2" xfId="18778" xr:uid="{00000000-0005-0000-0000-0000B0000000}"/>
    <cellStyle name="Normal GHG Textfiels Bold 7 4 3" xfId="12114" xr:uid="{00000000-0005-0000-0000-0000B0000000}"/>
    <cellStyle name="Normal GHG Textfiels Bold 7 5" xfId="4083" xr:uid="{00000000-0005-0000-0000-0000B0000000}"/>
    <cellStyle name="Normal GHG Textfiels Bold 7 5 2" xfId="9616" xr:uid="{00000000-0005-0000-0000-0000B0000000}"/>
    <cellStyle name="Normal GHG Textfiels Bold 7 5 2 2" xfId="20169" xr:uid="{00000000-0005-0000-0000-0000B0000000}"/>
    <cellStyle name="Normal GHG Textfiels Bold 7 5 3" xfId="11964" xr:uid="{00000000-0005-0000-0000-0000B0000000}"/>
    <cellStyle name="Normal GHG Textfiels Bold 7 6" xfId="6194" xr:uid="{00000000-0005-0000-0000-0000B0000000}"/>
    <cellStyle name="Normal GHG Textfiels Bold 7 6 2" xfId="16740" xr:uid="{00000000-0005-0000-0000-0000B0000000}"/>
    <cellStyle name="Normal GHG Textfiels Bold 7 7" xfId="5500" xr:uid="{00000000-0005-0000-0000-0000B0000000}"/>
    <cellStyle name="Normal GHG Textfiels Bold 7 7 2" xfId="14235" xr:uid="{00000000-0005-0000-0000-0000B0000000}"/>
    <cellStyle name="Normal GHG Textfiels Bold 7 8" xfId="11444" xr:uid="{00000000-0005-0000-0000-0000B0000000}"/>
    <cellStyle name="Normal GHG Textfiels Bold 8" xfId="1217" xr:uid="{00000000-0005-0000-0000-0000B2000000}"/>
    <cellStyle name="Normal GHG Textfiels Bold 8 2" xfId="2459" xr:uid="{00000000-0005-0000-0000-0000B2000000}"/>
    <cellStyle name="Normal GHG Textfiels Bold 8 2 2" xfId="8029" xr:uid="{00000000-0005-0000-0000-0000B2000000}"/>
    <cellStyle name="Normal GHG Textfiels Bold 8 2 2 2" xfId="18574" xr:uid="{00000000-0005-0000-0000-0000B2000000}"/>
    <cellStyle name="Normal GHG Textfiels Bold 8 2 3" xfId="12684" xr:uid="{00000000-0005-0000-0000-0000B2000000}"/>
    <cellStyle name="Normal GHG Textfiels Bold 8 3" xfId="3883" xr:uid="{00000000-0005-0000-0000-0000B2000000}"/>
    <cellStyle name="Normal GHG Textfiels Bold 8 3 2" xfId="9432" xr:uid="{00000000-0005-0000-0000-0000B2000000}"/>
    <cellStyle name="Normal GHG Textfiels Bold 8 3 2 2" xfId="19985" xr:uid="{00000000-0005-0000-0000-0000B2000000}"/>
    <cellStyle name="Normal GHG Textfiels Bold 8 3 3" xfId="14505" xr:uid="{00000000-0005-0000-0000-0000B2000000}"/>
    <cellStyle name="Normal GHG Textfiels Bold 8 4" xfId="6870" xr:uid="{00000000-0005-0000-0000-0000B2000000}"/>
    <cellStyle name="Normal GHG Textfiels Bold 8 4 2" xfId="17415" xr:uid="{00000000-0005-0000-0000-0000B2000000}"/>
    <cellStyle name="Normal GHG Textfiels Bold 8 5" xfId="5316" xr:uid="{00000000-0005-0000-0000-0000B2000000}"/>
    <cellStyle name="Normal GHG Textfiels Bold 8 5 2" xfId="15836" xr:uid="{00000000-0005-0000-0000-0000B2000000}"/>
    <cellStyle name="Normal GHG Textfiels Bold 8 6" xfId="10499" xr:uid="{00000000-0005-0000-0000-0000B2000000}"/>
    <cellStyle name="Normal GHG Textfiels Bold 9" xfId="414" xr:uid="{00000000-0005-0000-0000-0000B0000000}"/>
    <cellStyle name="Normal GHG Textfiels Bold 9 2" xfId="3587" xr:uid="{00000000-0005-0000-0000-0000B0000000}"/>
    <cellStyle name="Normal GHG Textfiels Bold 9 2 2" xfId="9148" xr:uid="{00000000-0005-0000-0000-0000B0000000}"/>
    <cellStyle name="Normal GHG Textfiels Bold 9 2 2 2" xfId="19695" xr:uid="{00000000-0005-0000-0000-0000B0000000}"/>
    <cellStyle name="Normal GHG Textfiels Bold 9 2 3" xfId="13784" xr:uid="{00000000-0005-0000-0000-0000B0000000}"/>
    <cellStyle name="Normal GHG Textfiels Bold 9 3" xfId="6161" xr:uid="{00000000-0005-0000-0000-0000B0000000}"/>
    <cellStyle name="Normal GHG Textfiels Bold 9 3 2" xfId="16706" xr:uid="{00000000-0005-0000-0000-0000B0000000}"/>
    <cellStyle name="Normal GHG Textfiels Bold 9 4" xfId="5032" xr:uid="{00000000-0005-0000-0000-0000B0000000}"/>
    <cellStyle name="Normal GHG Textfiels Bold 9 4 2" xfId="14146" xr:uid="{00000000-0005-0000-0000-0000B0000000}"/>
    <cellStyle name="Normal GHG Textfiels Bold 9 5" xfId="12753" xr:uid="{00000000-0005-0000-0000-0000B0000000}"/>
    <cellStyle name="Normal GHG whole table" xfId="251" xr:uid="{00000000-0005-0000-0000-0000B3000000}"/>
    <cellStyle name="Normal GHG whole table 10" xfId="463" xr:uid="{00000000-0005-0000-0000-0000B1000000}"/>
    <cellStyle name="Normal GHG whole table 10 2" xfId="6202" xr:uid="{00000000-0005-0000-0000-0000B1000000}"/>
    <cellStyle name="Normal GHG whole table 10 2 2" xfId="16748" xr:uid="{00000000-0005-0000-0000-0000B1000000}"/>
    <cellStyle name="Normal GHG whole table 10 3" xfId="13174" xr:uid="{00000000-0005-0000-0000-0000B1000000}"/>
    <cellStyle name="Normal GHG whole table 11" xfId="332" xr:uid="{00000000-0005-0000-0000-0000B3000000}"/>
    <cellStyle name="Normal GHG whole table 11 2" xfId="6142" xr:uid="{00000000-0005-0000-0000-0000B3000000}"/>
    <cellStyle name="Normal GHG whole table 11 2 2" xfId="16680" xr:uid="{00000000-0005-0000-0000-0000B3000000}"/>
    <cellStyle name="Normal GHG whole table 11 3" xfId="13772" xr:uid="{00000000-0005-0000-0000-0000B3000000}"/>
    <cellStyle name="Normal GHG whole table 12" xfId="4743" xr:uid="{00000000-0005-0000-0000-0000B3000000}"/>
    <cellStyle name="Normal GHG whole table 12 2" xfId="16127" xr:uid="{00000000-0005-0000-0000-0000B3000000}"/>
    <cellStyle name="Normal GHG whole table 13" xfId="12625" xr:uid="{00000000-0005-0000-0000-0000B3000000}"/>
    <cellStyle name="Normal GHG whole table 2" xfId="315" xr:uid="{00000000-0005-0000-0000-0000B1000000}"/>
    <cellStyle name="Normal GHG whole table 2 10" xfId="486" xr:uid="{00000000-0005-0000-0000-0000B1000000}"/>
    <cellStyle name="Normal GHG whole table 2 10 2" xfId="6224" xr:uid="{00000000-0005-0000-0000-0000B1000000}"/>
    <cellStyle name="Normal GHG whole table 2 10 2 2" xfId="16770" xr:uid="{00000000-0005-0000-0000-0000B1000000}"/>
    <cellStyle name="Normal GHG whole table 2 10 3" xfId="13650" xr:uid="{00000000-0005-0000-0000-0000B1000000}"/>
    <cellStyle name="Normal GHG whole table 2 11" xfId="3423" xr:uid="{00000000-0005-0000-0000-0000B1000000}"/>
    <cellStyle name="Normal GHG whole table 2 11 2" xfId="8988" xr:uid="{00000000-0005-0000-0000-0000B1000000}"/>
    <cellStyle name="Normal GHG whole table 2 11 2 2" xfId="19534" xr:uid="{00000000-0005-0000-0000-0000B1000000}"/>
    <cellStyle name="Normal GHG whole table 2 12" xfId="4858" xr:uid="{00000000-0005-0000-0000-0000B1000000}"/>
    <cellStyle name="Normal GHG whole table 2 12 2" xfId="12088" xr:uid="{00000000-0005-0000-0000-0000B1000000}"/>
    <cellStyle name="Normal GHG whole table 2 13" xfId="14610" xr:uid="{00000000-0005-0000-0000-0000B1000000}"/>
    <cellStyle name="Normal GHG whole table 2 2" xfId="540" xr:uid="{00000000-0005-0000-0000-0000B1000000}"/>
    <cellStyle name="Normal GHG whole table 2 2 10" xfId="10531" xr:uid="{00000000-0005-0000-0000-0000B1000000}"/>
    <cellStyle name="Normal GHG whole table 2 2 2" xfId="637" xr:uid="{00000000-0005-0000-0000-0000B1000000}"/>
    <cellStyle name="Normal GHG whole table 2 2 2 2" xfId="1879" xr:uid="{00000000-0005-0000-0000-0000B1000000}"/>
    <cellStyle name="Normal GHG whole table 2 2 2 2 2" xfId="3118" xr:uid="{00000000-0005-0000-0000-0000B1000000}"/>
    <cellStyle name="Normal GHG whole table 2 2 2 2 2 2" xfId="8688" xr:uid="{00000000-0005-0000-0000-0000B1000000}"/>
    <cellStyle name="Normal GHG whole table 2 2 2 2 2 2 2" xfId="19233" xr:uid="{00000000-0005-0000-0000-0000B1000000}"/>
    <cellStyle name="Normal GHG whole table 2 2 2 2 2 3" xfId="11779" xr:uid="{00000000-0005-0000-0000-0000B1000000}"/>
    <cellStyle name="Normal GHG whole table 2 2 2 2 3" xfId="4530" xr:uid="{00000000-0005-0000-0000-0000B1000000}"/>
    <cellStyle name="Normal GHG whole table 2 2 2 2 3 2" xfId="10032" xr:uid="{00000000-0005-0000-0000-0000B1000000}"/>
    <cellStyle name="Normal GHG whole table 2 2 2 2 3 2 2" xfId="20587" xr:uid="{00000000-0005-0000-0000-0000B1000000}"/>
    <cellStyle name="Normal GHG whole table 2 2 2 2 3 3" xfId="11898" xr:uid="{00000000-0005-0000-0000-0000B1000000}"/>
    <cellStyle name="Normal GHG whole table 2 2 2 2 4" xfId="7459" xr:uid="{00000000-0005-0000-0000-0000B1000000}"/>
    <cellStyle name="Normal GHG whole table 2 2 2 2 4 2" xfId="18004" xr:uid="{00000000-0005-0000-0000-0000B1000000}"/>
    <cellStyle name="Normal GHG whole table 2 2 2 2 5" xfId="5916" xr:uid="{00000000-0005-0000-0000-0000B1000000}"/>
    <cellStyle name="Normal GHG whole table 2 2 2 2 5 2" xfId="16438" xr:uid="{00000000-0005-0000-0000-0000B1000000}"/>
    <cellStyle name="Normal GHG whole table 2 2 2 2 6" xfId="14153" xr:uid="{00000000-0005-0000-0000-0000B1000000}"/>
    <cellStyle name="Normal GHG whole table 2 2 2 3" xfId="1559" xr:uid="{00000000-0005-0000-0000-0000B1000000}"/>
    <cellStyle name="Normal GHG whole table 2 2 2 3 2" xfId="7169" xr:uid="{00000000-0005-0000-0000-0000B1000000}"/>
    <cellStyle name="Normal GHG whole table 2 2 2 3 2 2" xfId="17714" xr:uid="{00000000-0005-0000-0000-0000B1000000}"/>
    <cellStyle name="Normal GHG whole table 2 2 2 3 3" xfId="15481" xr:uid="{00000000-0005-0000-0000-0000B1000000}"/>
    <cellStyle name="Normal GHG whole table 2 2 2 4" xfId="2799" xr:uid="{00000000-0005-0000-0000-0000B1000000}"/>
    <cellStyle name="Normal GHG whole table 2 2 2 4 2" xfId="8369" xr:uid="{00000000-0005-0000-0000-0000B1000000}"/>
    <cellStyle name="Normal GHG whole table 2 2 2 4 2 2" xfId="18914" xr:uid="{00000000-0005-0000-0000-0000B1000000}"/>
    <cellStyle name="Normal GHG whole table 2 2 2 4 3" xfId="10851" xr:uid="{00000000-0005-0000-0000-0000B1000000}"/>
    <cellStyle name="Normal GHG whole table 2 2 2 5" xfId="4213" xr:uid="{00000000-0005-0000-0000-0000B1000000}"/>
    <cellStyle name="Normal GHG whole table 2 2 2 5 2" xfId="9734" xr:uid="{00000000-0005-0000-0000-0000B1000000}"/>
    <cellStyle name="Normal GHG whole table 2 2 2 5 2 2" xfId="20288" xr:uid="{00000000-0005-0000-0000-0000B1000000}"/>
    <cellStyle name="Normal GHG whole table 2 2 2 5 3" xfId="15370" xr:uid="{00000000-0005-0000-0000-0000B1000000}"/>
    <cellStyle name="Normal GHG whole table 2 2 2 6" xfId="6332" xr:uid="{00000000-0005-0000-0000-0000B1000000}"/>
    <cellStyle name="Normal GHG whole table 2 2 2 6 2" xfId="15041" xr:uid="{00000000-0005-0000-0000-0000B1000000}"/>
    <cellStyle name="Normal GHG whole table 2 2 2 6 2 2" xfId="16877" xr:uid="{00000000-0005-0000-0000-0000B1000000}"/>
    <cellStyle name="Normal GHG whole table 2 2 2 6 3" xfId="12789" xr:uid="{00000000-0005-0000-0000-0000B1000000}"/>
    <cellStyle name="Normal GHG whole table 2 2 2 7" xfId="5618" xr:uid="{00000000-0005-0000-0000-0000B1000000}"/>
    <cellStyle name="Normal GHG whole table 2 2 2 7 2" xfId="12395" xr:uid="{00000000-0005-0000-0000-0000B1000000}"/>
    <cellStyle name="Normal GHG whole table 2 2 2 8" xfId="11973" xr:uid="{00000000-0005-0000-0000-0000B1000000}"/>
    <cellStyle name="Normal GHG whole table 2 2 3" xfId="1476" xr:uid="{00000000-0005-0000-0000-0000B1000000}"/>
    <cellStyle name="Normal GHG whole table 2 2 3 2" xfId="2716" xr:uid="{00000000-0005-0000-0000-0000B1000000}"/>
    <cellStyle name="Normal GHG whole table 2 2 3 2 2" xfId="8286" xr:uid="{00000000-0005-0000-0000-0000B1000000}"/>
    <cellStyle name="Normal GHG whole table 2 2 3 2 2 2" xfId="18831" xr:uid="{00000000-0005-0000-0000-0000B1000000}"/>
    <cellStyle name="Normal GHG whole table 2 2 3 2 3" xfId="15610" xr:uid="{00000000-0005-0000-0000-0000B1000000}"/>
    <cellStyle name="Normal GHG whole table 2 2 3 3" xfId="4132" xr:uid="{00000000-0005-0000-0000-0000B1000000}"/>
    <cellStyle name="Normal GHG whole table 2 2 3 3 2" xfId="9659" xr:uid="{00000000-0005-0000-0000-0000B1000000}"/>
    <cellStyle name="Normal GHG whole table 2 2 3 3 2 2" xfId="20213" xr:uid="{00000000-0005-0000-0000-0000B1000000}"/>
    <cellStyle name="Normal GHG whole table 2 2 3 3 3" xfId="10591" xr:uid="{00000000-0005-0000-0000-0000B1000000}"/>
    <cellStyle name="Normal GHG whole table 2 2 3 4" xfId="7101" xr:uid="{00000000-0005-0000-0000-0000B1000000}"/>
    <cellStyle name="Normal GHG whole table 2 2 3 4 2" xfId="17646" xr:uid="{00000000-0005-0000-0000-0000B1000000}"/>
    <cellStyle name="Normal GHG whole table 2 2 3 5" xfId="5543" xr:uid="{00000000-0005-0000-0000-0000B1000000}"/>
    <cellStyle name="Normal GHG whole table 2 2 3 5 2" xfId="13227" xr:uid="{00000000-0005-0000-0000-0000B1000000}"/>
    <cellStyle name="Normal GHG whole table 2 2 3 6" xfId="15529" xr:uid="{00000000-0005-0000-0000-0000B1000000}"/>
    <cellStyle name="Normal GHG whole table 2 2 4" xfId="1382" xr:uid="{00000000-0005-0000-0000-0000B1000000}"/>
    <cellStyle name="Normal GHG whole table 2 2 4 2" xfId="2623" xr:uid="{00000000-0005-0000-0000-0000B1000000}"/>
    <cellStyle name="Normal GHG whole table 2 2 4 2 2" xfId="8193" xr:uid="{00000000-0005-0000-0000-0000B1000000}"/>
    <cellStyle name="Normal GHG whole table 2 2 4 2 2 2" xfId="18738" xr:uid="{00000000-0005-0000-0000-0000B1000000}"/>
    <cellStyle name="Normal GHG whole table 2 2 4 2 3" xfId="13622" xr:uid="{00000000-0005-0000-0000-0000B1000000}"/>
    <cellStyle name="Normal GHG whole table 2 2 4 3" xfId="4043" xr:uid="{00000000-0005-0000-0000-0000B1000000}"/>
    <cellStyle name="Normal GHG whole table 2 2 4 3 2" xfId="9577" xr:uid="{00000000-0005-0000-0000-0000B1000000}"/>
    <cellStyle name="Normal GHG whole table 2 2 4 3 2 2" xfId="20130" xr:uid="{00000000-0005-0000-0000-0000B1000000}"/>
    <cellStyle name="Normal GHG whole table 2 2 4 3 3" xfId="11704" xr:uid="{00000000-0005-0000-0000-0000B1000000}"/>
    <cellStyle name="Normal GHG whole table 2 2 4 4" xfId="7018" xr:uid="{00000000-0005-0000-0000-0000B1000000}"/>
    <cellStyle name="Normal GHG whole table 2 2 4 4 2" xfId="17563" xr:uid="{00000000-0005-0000-0000-0000B1000000}"/>
    <cellStyle name="Normal GHG whole table 2 2 4 5" xfId="5461" xr:uid="{00000000-0005-0000-0000-0000B1000000}"/>
    <cellStyle name="Normal GHG whole table 2 2 4 5 2" xfId="10859" xr:uid="{00000000-0005-0000-0000-0000B1000000}"/>
    <cellStyle name="Normal GHG whole table 2 2 4 6" xfId="12858" xr:uid="{00000000-0005-0000-0000-0000B1000000}"/>
    <cellStyle name="Normal GHG whole table 2 2 5" xfId="1298" xr:uid="{00000000-0005-0000-0000-0000B1000000}"/>
    <cellStyle name="Normal GHG whole table 2 2 5 2" xfId="2539" xr:uid="{00000000-0005-0000-0000-0000B1000000}"/>
    <cellStyle name="Normal GHG whole table 2 2 5 2 2" xfId="8109" xr:uid="{00000000-0005-0000-0000-0000B1000000}"/>
    <cellStyle name="Normal GHG whole table 2 2 5 2 2 2" xfId="18654" xr:uid="{00000000-0005-0000-0000-0000B1000000}"/>
    <cellStyle name="Normal GHG whole table 2 2 5 2 3" xfId="10825" xr:uid="{00000000-0005-0000-0000-0000B1000000}"/>
    <cellStyle name="Normal GHG whole table 2 2 5 3" xfId="3959" xr:uid="{00000000-0005-0000-0000-0000B1000000}"/>
    <cellStyle name="Normal GHG whole table 2 2 5 3 2" xfId="9499" xr:uid="{00000000-0005-0000-0000-0000B1000000}"/>
    <cellStyle name="Normal GHG whole table 2 2 5 3 2 2" xfId="20052" xr:uid="{00000000-0005-0000-0000-0000B1000000}"/>
    <cellStyle name="Normal GHG whole table 2 2 5 3 3" xfId="11939" xr:uid="{00000000-0005-0000-0000-0000B1000000}"/>
    <cellStyle name="Normal GHG whole table 2 2 5 4" xfId="6941" xr:uid="{00000000-0005-0000-0000-0000B1000000}"/>
    <cellStyle name="Normal GHG whole table 2 2 5 4 2" xfId="17486" xr:uid="{00000000-0005-0000-0000-0000B1000000}"/>
    <cellStyle name="Normal GHG whole table 2 2 5 5" xfId="5383" xr:uid="{00000000-0005-0000-0000-0000B1000000}"/>
    <cellStyle name="Normal GHG whole table 2 2 5 5 2" xfId="12540" xr:uid="{00000000-0005-0000-0000-0000B1000000}"/>
    <cellStyle name="Normal GHG whole table 2 2 5 6" xfId="11269" xr:uid="{00000000-0005-0000-0000-0000B1000000}"/>
    <cellStyle name="Normal GHG whole table 2 2 6" xfId="938" xr:uid="{00000000-0005-0000-0000-0000B1000000}"/>
    <cellStyle name="Normal GHG whole table 2 2 6 2" xfId="3606" xr:uid="{00000000-0005-0000-0000-0000B1000000}"/>
    <cellStyle name="Normal GHG whole table 2 2 6 2 2" xfId="9167" xr:uid="{00000000-0005-0000-0000-0000B1000000}"/>
    <cellStyle name="Normal GHG whole table 2 2 6 2 2 2" xfId="19714" xr:uid="{00000000-0005-0000-0000-0000B1000000}"/>
    <cellStyle name="Normal GHG whole table 2 2 6 2 3" xfId="10600" xr:uid="{00000000-0005-0000-0000-0000B1000000}"/>
    <cellStyle name="Normal GHG whole table 2 2 6 3" xfId="6598" xr:uid="{00000000-0005-0000-0000-0000B1000000}"/>
    <cellStyle name="Normal GHG whole table 2 2 6 3 2" xfId="17143" xr:uid="{00000000-0005-0000-0000-0000B1000000}"/>
    <cellStyle name="Normal GHG whole table 2 2 6 4" xfId="5051" xr:uid="{00000000-0005-0000-0000-0000B1000000}"/>
    <cellStyle name="Normal GHG whole table 2 2 6 4 2" xfId="12986" xr:uid="{00000000-0005-0000-0000-0000B1000000}"/>
    <cellStyle name="Normal GHG whole table 2 2 6 5" xfId="11077" xr:uid="{00000000-0005-0000-0000-0000B1000000}"/>
    <cellStyle name="Normal GHG whole table 2 2 7" xfId="2181" xr:uid="{00000000-0005-0000-0000-0000B1000000}"/>
    <cellStyle name="Normal GHG whole table 2 2 7 2" xfId="7751" xr:uid="{00000000-0005-0000-0000-0000B1000000}"/>
    <cellStyle name="Normal GHG whole table 2 2 7 2 2" xfId="18296" xr:uid="{00000000-0005-0000-0000-0000B1000000}"/>
    <cellStyle name="Normal GHG whole table 2 2 7 3" xfId="15429" xr:uid="{00000000-0005-0000-0000-0000B1000000}"/>
    <cellStyle name="Normal GHG whole table 2 2 8" xfId="3502" xr:uid="{00000000-0005-0000-0000-0000B1000000}"/>
    <cellStyle name="Normal GHG whole table 2 2 8 2" xfId="9066" xr:uid="{00000000-0005-0000-0000-0000B1000000}"/>
    <cellStyle name="Normal GHG whole table 2 2 8 2 2" xfId="19612" xr:uid="{00000000-0005-0000-0000-0000B1000000}"/>
    <cellStyle name="Normal GHG whole table 2 2 8 3" xfId="15480" xr:uid="{00000000-0005-0000-0000-0000B1000000}"/>
    <cellStyle name="Normal GHG whole table 2 2 9" xfId="4949" xr:uid="{00000000-0005-0000-0000-0000B1000000}"/>
    <cellStyle name="Normal GHG whole table 2 2 9 2" xfId="12971" xr:uid="{00000000-0005-0000-0000-0000B1000000}"/>
    <cellStyle name="Normal GHG whole table 2 3" xfId="686" xr:uid="{00000000-0005-0000-0000-0000B1000000}"/>
    <cellStyle name="Normal GHG whole table 2 3 2" xfId="1912" xr:uid="{00000000-0005-0000-0000-0000B1000000}"/>
    <cellStyle name="Normal GHG whole table 2 3 2 2" xfId="3151" xr:uid="{00000000-0005-0000-0000-0000B1000000}"/>
    <cellStyle name="Normal GHG whole table 2 3 2 2 2" xfId="8721" xr:uid="{00000000-0005-0000-0000-0000B1000000}"/>
    <cellStyle name="Normal GHG whole table 2 3 2 2 2 2" xfId="19266" xr:uid="{00000000-0005-0000-0000-0000B1000000}"/>
    <cellStyle name="Normal GHG whole table 2 3 2 2 3" xfId="11170" xr:uid="{00000000-0005-0000-0000-0000B1000000}"/>
    <cellStyle name="Normal GHG whole table 2 3 2 3" xfId="4563" xr:uid="{00000000-0005-0000-0000-0000B1000000}"/>
    <cellStyle name="Normal GHG whole table 2 3 2 3 2" xfId="10063" xr:uid="{00000000-0005-0000-0000-0000B1000000}"/>
    <cellStyle name="Normal GHG whole table 2 3 2 3 2 2" xfId="20618" xr:uid="{00000000-0005-0000-0000-0000B1000000}"/>
    <cellStyle name="Normal GHG whole table 2 3 2 3 3" xfId="10864" xr:uid="{00000000-0005-0000-0000-0000B1000000}"/>
    <cellStyle name="Normal GHG whole table 2 3 2 4" xfId="7490" xr:uid="{00000000-0005-0000-0000-0000B1000000}"/>
    <cellStyle name="Normal GHG whole table 2 3 2 4 2" xfId="18035" xr:uid="{00000000-0005-0000-0000-0000B1000000}"/>
    <cellStyle name="Normal GHG whole table 2 3 2 5" xfId="5947" xr:uid="{00000000-0005-0000-0000-0000B1000000}"/>
    <cellStyle name="Normal GHG whole table 2 3 2 5 2" xfId="16469" xr:uid="{00000000-0005-0000-0000-0000B1000000}"/>
    <cellStyle name="Normal GHG whole table 2 3 2 6" xfId="10708" xr:uid="{00000000-0005-0000-0000-0000B1000000}"/>
    <cellStyle name="Normal GHG whole table 2 3 3" xfId="1360" xr:uid="{00000000-0005-0000-0000-0000B1000000}"/>
    <cellStyle name="Normal GHG whole table 2 3 3 2" xfId="2601" xr:uid="{00000000-0005-0000-0000-0000B1000000}"/>
    <cellStyle name="Normal GHG whole table 2 3 3 2 2" xfId="8171" xr:uid="{00000000-0005-0000-0000-0000B1000000}"/>
    <cellStyle name="Normal GHG whole table 2 3 3 2 2 2" xfId="18716" xr:uid="{00000000-0005-0000-0000-0000B1000000}"/>
    <cellStyle name="Normal GHG whole table 2 3 3 2 3" xfId="13965" xr:uid="{00000000-0005-0000-0000-0000B1000000}"/>
    <cellStyle name="Normal GHG whole table 2 3 3 3" xfId="4021" xr:uid="{00000000-0005-0000-0000-0000B1000000}"/>
    <cellStyle name="Normal GHG whole table 2 3 3 3 2" xfId="9556" xr:uid="{00000000-0005-0000-0000-0000B1000000}"/>
    <cellStyle name="Normal GHG whole table 2 3 3 3 2 2" xfId="20109" xr:uid="{00000000-0005-0000-0000-0000B1000000}"/>
    <cellStyle name="Normal GHG whole table 2 3 3 3 3" xfId="15904" xr:uid="{00000000-0005-0000-0000-0000B1000000}"/>
    <cellStyle name="Normal GHG whole table 2 3 3 4" xfId="6997" xr:uid="{00000000-0005-0000-0000-0000B1000000}"/>
    <cellStyle name="Normal GHG whole table 2 3 3 4 2" xfId="17542" xr:uid="{00000000-0005-0000-0000-0000B1000000}"/>
    <cellStyle name="Normal GHG whole table 2 3 3 5" xfId="5440" xr:uid="{00000000-0005-0000-0000-0000B1000000}"/>
    <cellStyle name="Normal GHG whole table 2 3 3 5 2" xfId="10417" xr:uid="{00000000-0005-0000-0000-0000B1000000}"/>
    <cellStyle name="Normal GHG whole table 2 3 3 6" xfId="11630" xr:uid="{00000000-0005-0000-0000-0000B1000000}"/>
    <cellStyle name="Normal GHG whole table 2 3 4" xfId="986" xr:uid="{00000000-0005-0000-0000-0000B1000000}"/>
    <cellStyle name="Normal GHG whole table 2 3 4 2" xfId="6646" xr:uid="{00000000-0005-0000-0000-0000B1000000}"/>
    <cellStyle name="Normal GHG whole table 2 3 4 2 2" xfId="17191" xr:uid="{00000000-0005-0000-0000-0000B1000000}"/>
    <cellStyle name="Normal GHG whole table 2 3 4 3" xfId="14996" xr:uid="{00000000-0005-0000-0000-0000B1000000}"/>
    <cellStyle name="Normal GHG whole table 2 3 5" xfId="2229" xr:uid="{00000000-0005-0000-0000-0000B1000000}"/>
    <cellStyle name="Normal GHG whole table 2 3 5 2" xfId="7799" xr:uid="{00000000-0005-0000-0000-0000B1000000}"/>
    <cellStyle name="Normal GHG whole table 2 3 5 2 2" xfId="18344" xr:uid="{00000000-0005-0000-0000-0000B1000000}"/>
    <cellStyle name="Normal GHG whole table 2 3 5 3" xfId="14661" xr:uid="{00000000-0005-0000-0000-0000B1000000}"/>
    <cellStyle name="Normal GHG whole table 2 3 6" xfId="3654" xr:uid="{00000000-0005-0000-0000-0000B1000000}"/>
    <cellStyle name="Normal GHG whole table 2 3 6 2" xfId="9214" xr:uid="{00000000-0005-0000-0000-0000B1000000}"/>
    <cellStyle name="Normal GHG whole table 2 3 6 2 2" xfId="19762" xr:uid="{00000000-0005-0000-0000-0000B1000000}"/>
    <cellStyle name="Normal GHG whole table 2 3 6 3" xfId="13345" xr:uid="{00000000-0005-0000-0000-0000B1000000}"/>
    <cellStyle name="Normal GHG whole table 2 3 7" xfId="6380" xr:uid="{00000000-0005-0000-0000-0000B1000000}"/>
    <cellStyle name="Normal GHG whole table 2 3 7 2" xfId="15088" xr:uid="{00000000-0005-0000-0000-0000B1000000}"/>
    <cellStyle name="Normal GHG whole table 2 3 7 2 2" xfId="16925" xr:uid="{00000000-0005-0000-0000-0000B1000000}"/>
    <cellStyle name="Normal GHG whole table 2 3 7 3" xfId="15931" xr:uid="{00000000-0005-0000-0000-0000B1000000}"/>
    <cellStyle name="Normal GHG whole table 2 3 8" xfId="5098" xr:uid="{00000000-0005-0000-0000-0000B1000000}"/>
    <cellStyle name="Normal GHG whole table 2 3 8 2" xfId="11747" xr:uid="{00000000-0005-0000-0000-0000B1000000}"/>
    <cellStyle name="Normal GHG whole table 2 3 9" xfId="10359" xr:uid="{00000000-0005-0000-0000-0000B1000000}"/>
    <cellStyle name="Normal GHG whole table 2 4" xfId="750" xr:uid="{00000000-0005-0000-0000-0000B1000000}"/>
    <cellStyle name="Normal GHG whole table 2 4 2" xfId="1976" xr:uid="{00000000-0005-0000-0000-0000B1000000}"/>
    <cellStyle name="Normal GHG whole table 2 4 2 2" xfId="3215" xr:uid="{00000000-0005-0000-0000-0000B1000000}"/>
    <cellStyle name="Normal GHG whole table 2 4 2 2 2" xfId="8785" xr:uid="{00000000-0005-0000-0000-0000B1000000}"/>
    <cellStyle name="Normal GHG whole table 2 4 2 2 2 2" xfId="19330" xr:uid="{00000000-0005-0000-0000-0000B1000000}"/>
    <cellStyle name="Normal GHG whole table 2 4 2 2 3" xfId="16058" xr:uid="{00000000-0005-0000-0000-0000B1000000}"/>
    <cellStyle name="Normal GHG whole table 2 4 2 3" xfId="4627" xr:uid="{00000000-0005-0000-0000-0000B1000000}"/>
    <cellStyle name="Normal GHG whole table 2 4 2 3 2" xfId="10123" xr:uid="{00000000-0005-0000-0000-0000B1000000}"/>
    <cellStyle name="Normal GHG whole table 2 4 2 3 2 2" xfId="20678" xr:uid="{00000000-0005-0000-0000-0000B1000000}"/>
    <cellStyle name="Normal GHG whole table 2 4 2 3 3" xfId="10784" xr:uid="{00000000-0005-0000-0000-0000B1000000}"/>
    <cellStyle name="Normal GHG whole table 2 4 2 4" xfId="7550" xr:uid="{00000000-0005-0000-0000-0000B1000000}"/>
    <cellStyle name="Normal GHG whole table 2 4 2 4 2" xfId="18095" xr:uid="{00000000-0005-0000-0000-0000B1000000}"/>
    <cellStyle name="Normal GHG whole table 2 4 2 5" xfId="6007" xr:uid="{00000000-0005-0000-0000-0000B1000000}"/>
    <cellStyle name="Normal GHG whole table 2 4 2 5 2" xfId="16529" xr:uid="{00000000-0005-0000-0000-0000B1000000}"/>
    <cellStyle name="Normal GHG whole table 2 4 2 6" xfId="13936" xr:uid="{00000000-0005-0000-0000-0000B1000000}"/>
    <cellStyle name="Normal GHG whole table 2 4 3" xfId="1658" xr:uid="{00000000-0005-0000-0000-0000B1000000}"/>
    <cellStyle name="Normal GHG whole table 2 4 3 2" xfId="2898" xr:uid="{00000000-0005-0000-0000-0000B1000000}"/>
    <cellStyle name="Normal GHG whole table 2 4 3 2 2" xfId="8468" xr:uid="{00000000-0005-0000-0000-0000B1000000}"/>
    <cellStyle name="Normal GHG whole table 2 4 3 2 2 2" xfId="19013" xr:uid="{00000000-0005-0000-0000-0000B1000000}"/>
    <cellStyle name="Normal GHG whole table 2 4 3 2 3" xfId="12590" xr:uid="{00000000-0005-0000-0000-0000B1000000}"/>
    <cellStyle name="Normal GHG whole table 2 4 3 3" xfId="4311" xr:uid="{00000000-0005-0000-0000-0000B1000000}"/>
    <cellStyle name="Normal GHG whole table 2 4 3 3 2" xfId="9826" xr:uid="{00000000-0005-0000-0000-0000B1000000}"/>
    <cellStyle name="Normal GHG whole table 2 4 3 3 2 2" xfId="20382" xr:uid="{00000000-0005-0000-0000-0000B1000000}"/>
    <cellStyle name="Normal GHG whole table 2 4 3 3 3" xfId="16047" xr:uid="{00000000-0005-0000-0000-0000B1000000}"/>
    <cellStyle name="Normal GHG whole table 2 4 3 4" xfId="7266" xr:uid="{00000000-0005-0000-0000-0000B1000000}"/>
    <cellStyle name="Normal GHG whole table 2 4 3 4 2" xfId="17811" xr:uid="{00000000-0005-0000-0000-0000B1000000}"/>
    <cellStyle name="Normal GHG whole table 2 4 3 5" xfId="5710" xr:uid="{00000000-0005-0000-0000-0000B1000000}"/>
    <cellStyle name="Normal GHG whole table 2 4 3 5 2" xfId="16233" xr:uid="{00000000-0005-0000-0000-0000B1000000}"/>
    <cellStyle name="Normal GHG whole table 2 4 3 6" xfId="12366" xr:uid="{00000000-0005-0000-0000-0000B1000000}"/>
    <cellStyle name="Normal GHG whole table 2 4 4" xfId="1050" xr:uid="{00000000-0005-0000-0000-0000B1000000}"/>
    <cellStyle name="Normal GHG whole table 2 4 4 2" xfId="6707" xr:uid="{00000000-0005-0000-0000-0000B1000000}"/>
    <cellStyle name="Normal GHG whole table 2 4 4 2 2" xfId="17252" xr:uid="{00000000-0005-0000-0000-0000B1000000}"/>
    <cellStyle name="Normal GHG whole table 2 4 4 3" xfId="12164" xr:uid="{00000000-0005-0000-0000-0000B1000000}"/>
    <cellStyle name="Normal GHG whole table 2 4 5" xfId="2293" xr:uid="{00000000-0005-0000-0000-0000B1000000}"/>
    <cellStyle name="Normal GHG whole table 2 4 5 2" xfId="7863" xr:uid="{00000000-0005-0000-0000-0000B1000000}"/>
    <cellStyle name="Normal GHG whole table 2 4 5 2 2" xfId="18408" xr:uid="{00000000-0005-0000-0000-0000B1000000}"/>
    <cellStyle name="Normal GHG whole table 2 4 5 3" xfId="15318" xr:uid="{00000000-0005-0000-0000-0000B1000000}"/>
    <cellStyle name="Normal GHG whole table 2 4 6" xfId="3718" xr:uid="{00000000-0005-0000-0000-0000B1000000}"/>
    <cellStyle name="Normal GHG whole table 2 4 6 2" xfId="9274" xr:uid="{00000000-0005-0000-0000-0000B1000000}"/>
    <cellStyle name="Normal GHG whole table 2 4 6 2 2" xfId="19823" xr:uid="{00000000-0005-0000-0000-0000B1000000}"/>
    <cellStyle name="Normal GHG whole table 2 4 6 3" xfId="15705" xr:uid="{00000000-0005-0000-0000-0000B1000000}"/>
    <cellStyle name="Normal GHG whole table 2 4 7" xfId="6414" xr:uid="{00000000-0005-0000-0000-0000B1000000}"/>
    <cellStyle name="Normal GHG whole table 2 4 7 2" xfId="15122" xr:uid="{00000000-0005-0000-0000-0000B1000000}"/>
    <cellStyle name="Normal GHG whole table 2 4 7 2 2" xfId="16959" xr:uid="{00000000-0005-0000-0000-0000B1000000}"/>
    <cellStyle name="Normal GHG whole table 2 4 7 3" xfId="16112" xr:uid="{00000000-0005-0000-0000-0000B1000000}"/>
    <cellStyle name="Normal GHG whole table 2 4 8" xfId="5158" xr:uid="{00000000-0005-0000-0000-0000B1000000}"/>
    <cellStyle name="Normal GHG whole table 2 4 8 2" xfId="13827" xr:uid="{00000000-0005-0000-0000-0000B1000000}"/>
    <cellStyle name="Normal GHG whole table 2 4 9" xfId="10615" xr:uid="{00000000-0005-0000-0000-0000B1000000}"/>
    <cellStyle name="Normal GHG whole table 2 5" xfId="812" xr:uid="{00000000-0005-0000-0000-0000B1000000}"/>
    <cellStyle name="Normal GHG whole table 2 5 2" xfId="2038" xr:uid="{00000000-0005-0000-0000-0000B1000000}"/>
    <cellStyle name="Normal GHG whole table 2 5 2 2" xfId="3277" xr:uid="{00000000-0005-0000-0000-0000B1000000}"/>
    <cellStyle name="Normal GHG whole table 2 5 2 2 2" xfId="8847" xr:uid="{00000000-0005-0000-0000-0000B1000000}"/>
    <cellStyle name="Normal GHG whole table 2 5 2 2 2 2" xfId="19392" xr:uid="{00000000-0005-0000-0000-0000B1000000}"/>
    <cellStyle name="Normal GHG whole table 2 5 2 2 3" xfId="10495" xr:uid="{00000000-0005-0000-0000-0000B1000000}"/>
    <cellStyle name="Normal GHG whole table 2 5 2 3" xfId="4689" xr:uid="{00000000-0005-0000-0000-0000B1000000}"/>
    <cellStyle name="Normal GHG whole table 2 5 2 3 2" xfId="10182" xr:uid="{00000000-0005-0000-0000-0000B1000000}"/>
    <cellStyle name="Normal GHG whole table 2 5 2 3 2 2" xfId="20737" xr:uid="{00000000-0005-0000-0000-0000B1000000}"/>
    <cellStyle name="Normal GHG whole table 2 5 2 3 3" xfId="15766" xr:uid="{00000000-0005-0000-0000-0000B1000000}"/>
    <cellStyle name="Normal GHG whole table 2 5 2 4" xfId="7609" xr:uid="{00000000-0005-0000-0000-0000B1000000}"/>
    <cellStyle name="Normal GHG whole table 2 5 2 4 2" xfId="18154" xr:uid="{00000000-0005-0000-0000-0000B1000000}"/>
    <cellStyle name="Normal GHG whole table 2 5 2 5" xfId="6066" xr:uid="{00000000-0005-0000-0000-0000B1000000}"/>
    <cellStyle name="Normal GHG whole table 2 5 2 5 2" xfId="16588" xr:uid="{00000000-0005-0000-0000-0000B1000000}"/>
    <cellStyle name="Normal GHG whole table 2 5 2 6" xfId="12818" xr:uid="{00000000-0005-0000-0000-0000B1000000}"/>
    <cellStyle name="Normal GHG whole table 2 5 3" xfId="1716" xr:uid="{00000000-0005-0000-0000-0000B1000000}"/>
    <cellStyle name="Normal GHG whole table 2 5 3 2" xfId="2955" xr:uid="{00000000-0005-0000-0000-0000B1000000}"/>
    <cellStyle name="Normal GHG whole table 2 5 3 2 2" xfId="8525" xr:uid="{00000000-0005-0000-0000-0000B1000000}"/>
    <cellStyle name="Normal GHG whole table 2 5 3 2 2 2" xfId="19070" xr:uid="{00000000-0005-0000-0000-0000B1000000}"/>
    <cellStyle name="Normal GHG whole table 2 5 3 2 3" xfId="13371" xr:uid="{00000000-0005-0000-0000-0000B1000000}"/>
    <cellStyle name="Normal GHG whole table 2 5 3 3" xfId="4367" xr:uid="{00000000-0005-0000-0000-0000B1000000}"/>
    <cellStyle name="Normal GHG whole table 2 5 3 3 2" xfId="9879" xr:uid="{00000000-0005-0000-0000-0000B1000000}"/>
    <cellStyle name="Normal GHG whole table 2 5 3 3 2 2" xfId="20435" xr:uid="{00000000-0005-0000-0000-0000B1000000}"/>
    <cellStyle name="Normal GHG whole table 2 5 3 3 3" xfId="10699" xr:uid="{00000000-0005-0000-0000-0000B1000000}"/>
    <cellStyle name="Normal GHG whole table 2 5 3 4" xfId="7320" xr:uid="{00000000-0005-0000-0000-0000B1000000}"/>
    <cellStyle name="Normal GHG whole table 2 5 3 4 2" xfId="17865" xr:uid="{00000000-0005-0000-0000-0000B1000000}"/>
    <cellStyle name="Normal GHG whole table 2 5 3 5" xfId="5763" xr:uid="{00000000-0005-0000-0000-0000B1000000}"/>
    <cellStyle name="Normal GHG whole table 2 5 3 5 2" xfId="16286" xr:uid="{00000000-0005-0000-0000-0000B1000000}"/>
    <cellStyle name="Normal GHG whole table 2 5 3 6" xfId="11470" xr:uid="{00000000-0005-0000-0000-0000B1000000}"/>
    <cellStyle name="Normal GHG whole table 2 5 4" xfId="1112" xr:uid="{00000000-0005-0000-0000-0000B1000000}"/>
    <cellStyle name="Normal GHG whole table 2 5 4 2" xfId="6769" xr:uid="{00000000-0005-0000-0000-0000B1000000}"/>
    <cellStyle name="Normal GHG whole table 2 5 4 2 2" xfId="17314" xr:uid="{00000000-0005-0000-0000-0000B1000000}"/>
    <cellStyle name="Normal GHG whole table 2 5 4 3" xfId="10549" xr:uid="{00000000-0005-0000-0000-0000B1000000}"/>
    <cellStyle name="Normal GHG whole table 2 5 5" xfId="2355" xr:uid="{00000000-0005-0000-0000-0000B1000000}"/>
    <cellStyle name="Normal GHG whole table 2 5 5 2" xfId="7925" xr:uid="{00000000-0005-0000-0000-0000B1000000}"/>
    <cellStyle name="Normal GHG whole table 2 5 5 2 2" xfId="18470" xr:uid="{00000000-0005-0000-0000-0000B1000000}"/>
    <cellStyle name="Normal GHG whole table 2 5 5 3" xfId="15953" xr:uid="{00000000-0005-0000-0000-0000B1000000}"/>
    <cellStyle name="Normal GHG whole table 2 5 6" xfId="3780" xr:uid="{00000000-0005-0000-0000-0000B1000000}"/>
    <cellStyle name="Normal GHG whole table 2 5 6 2" xfId="9333" xr:uid="{00000000-0005-0000-0000-0000B1000000}"/>
    <cellStyle name="Normal GHG whole table 2 5 6 2 2" xfId="19885" xr:uid="{00000000-0005-0000-0000-0000B1000000}"/>
    <cellStyle name="Normal GHG whole table 2 5 6 3" xfId="13612" xr:uid="{00000000-0005-0000-0000-0000B1000000}"/>
    <cellStyle name="Normal GHG whole table 2 5 7" xfId="6473" xr:uid="{00000000-0005-0000-0000-0000B1000000}"/>
    <cellStyle name="Normal GHG whole table 2 5 7 2" xfId="15181" xr:uid="{00000000-0005-0000-0000-0000B1000000}"/>
    <cellStyle name="Normal GHG whole table 2 5 7 2 2" xfId="17018" xr:uid="{00000000-0005-0000-0000-0000B1000000}"/>
    <cellStyle name="Normal GHG whole table 2 5 7 3" xfId="13166" xr:uid="{00000000-0005-0000-0000-0000B1000000}"/>
    <cellStyle name="Normal GHG whole table 2 5 8" xfId="5217" xr:uid="{00000000-0005-0000-0000-0000B1000000}"/>
    <cellStyle name="Normal GHG whole table 2 5 8 2" xfId="14697" xr:uid="{00000000-0005-0000-0000-0000B1000000}"/>
    <cellStyle name="Normal GHG whole table 2 5 9" xfId="15653" xr:uid="{00000000-0005-0000-0000-0000B1000000}"/>
    <cellStyle name="Normal GHG whole table 2 6" xfId="617" xr:uid="{00000000-0005-0000-0000-0000B1000000}"/>
    <cellStyle name="Normal GHG whole table 2 6 2" xfId="1540" xr:uid="{00000000-0005-0000-0000-0000B1000000}"/>
    <cellStyle name="Normal GHG whole table 2 6 2 2" xfId="7150" xr:uid="{00000000-0005-0000-0000-0000B1000000}"/>
    <cellStyle name="Normal GHG whole table 2 6 2 2 2" xfId="17695" xr:uid="{00000000-0005-0000-0000-0000B1000000}"/>
    <cellStyle name="Normal GHG whole table 2 6 2 3" xfId="11415" xr:uid="{00000000-0005-0000-0000-0000B1000000}"/>
    <cellStyle name="Normal GHG whole table 2 6 3" xfId="2780" xr:uid="{00000000-0005-0000-0000-0000B1000000}"/>
    <cellStyle name="Normal GHG whole table 2 6 3 2" xfId="8350" xr:uid="{00000000-0005-0000-0000-0000B1000000}"/>
    <cellStyle name="Normal GHG whole table 2 6 3 2 2" xfId="18895" xr:uid="{00000000-0005-0000-0000-0000B1000000}"/>
    <cellStyle name="Normal GHG whole table 2 6 3 3" xfId="12800" xr:uid="{00000000-0005-0000-0000-0000B1000000}"/>
    <cellStyle name="Normal GHG whole table 2 6 4" xfId="4194" xr:uid="{00000000-0005-0000-0000-0000B1000000}"/>
    <cellStyle name="Normal GHG whole table 2 6 4 2" xfId="9715" xr:uid="{00000000-0005-0000-0000-0000B1000000}"/>
    <cellStyle name="Normal GHG whole table 2 6 4 2 2" xfId="20269" xr:uid="{00000000-0005-0000-0000-0000B1000000}"/>
    <cellStyle name="Normal GHG whole table 2 6 4 3" xfId="13688" xr:uid="{00000000-0005-0000-0000-0000B1000000}"/>
    <cellStyle name="Normal GHG whole table 2 6 5" xfId="6313" xr:uid="{00000000-0005-0000-0000-0000B1000000}"/>
    <cellStyle name="Normal GHG whole table 2 6 5 2" xfId="16858" xr:uid="{00000000-0005-0000-0000-0000B1000000}"/>
    <cellStyle name="Normal GHG whole table 2 6 6" xfId="5599" xr:uid="{00000000-0005-0000-0000-0000B1000000}"/>
    <cellStyle name="Normal GHG whole table 2 6 6 2" xfId="14018" xr:uid="{00000000-0005-0000-0000-0000B1000000}"/>
    <cellStyle name="Normal GHG whole table 2 6 7" xfId="13999" xr:uid="{00000000-0005-0000-0000-0000B1000000}"/>
    <cellStyle name="Normal GHG whole table 2 7" xfId="1211" xr:uid="{00000000-0005-0000-0000-0000B1000000}"/>
    <cellStyle name="Normal GHG whole table 2 7 2" xfId="2453" xr:uid="{00000000-0005-0000-0000-0000B1000000}"/>
    <cellStyle name="Normal GHG whole table 2 7 2 2" xfId="8023" xr:uid="{00000000-0005-0000-0000-0000B1000000}"/>
    <cellStyle name="Normal GHG whole table 2 7 2 2 2" xfId="18568" xr:uid="{00000000-0005-0000-0000-0000B1000000}"/>
    <cellStyle name="Normal GHG whole table 2 7 2 3" xfId="14813" xr:uid="{00000000-0005-0000-0000-0000B1000000}"/>
    <cellStyle name="Normal GHG whole table 2 7 3" xfId="3877" xr:uid="{00000000-0005-0000-0000-0000B1000000}"/>
    <cellStyle name="Normal GHG whole table 2 7 3 2" xfId="9427" xr:uid="{00000000-0005-0000-0000-0000B1000000}"/>
    <cellStyle name="Normal GHG whole table 2 7 3 2 2" xfId="19980" xr:uid="{00000000-0005-0000-0000-0000B1000000}"/>
    <cellStyle name="Normal GHG whole table 2 7 3 3" xfId="11050" xr:uid="{00000000-0005-0000-0000-0000B1000000}"/>
    <cellStyle name="Normal GHG whole table 2 7 4" xfId="6865" xr:uid="{00000000-0005-0000-0000-0000B1000000}"/>
    <cellStyle name="Normal GHG whole table 2 7 4 2" xfId="17410" xr:uid="{00000000-0005-0000-0000-0000B1000000}"/>
    <cellStyle name="Normal GHG whole table 2 7 5" xfId="5311" xr:uid="{00000000-0005-0000-0000-0000B1000000}"/>
    <cellStyle name="Normal GHG whole table 2 7 5 2" xfId="11402" xr:uid="{00000000-0005-0000-0000-0000B1000000}"/>
    <cellStyle name="Normal GHG whole table 2 7 6" xfId="10501" xr:uid="{00000000-0005-0000-0000-0000B1000000}"/>
    <cellStyle name="Normal GHG whole table 2 8" xfId="915" xr:uid="{00000000-0005-0000-0000-0000B1000000}"/>
    <cellStyle name="Normal GHG whole table 2 8 2" xfId="3386" xr:uid="{00000000-0005-0000-0000-0000B1000000}"/>
    <cellStyle name="Normal GHG whole table 2 8 2 2" xfId="8954" xr:uid="{00000000-0005-0000-0000-0000B1000000}"/>
    <cellStyle name="Normal GHG whole table 2 8 2 2 2" xfId="19498" xr:uid="{00000000-0005-0000-0000-0000B1000000}"/>
    <cellStyle name="Normal GHG whole table 2 8 2 3" xfId="16158" xr:uid="{00000000-0005-0000-0000-0000B1000000}"/>
    <cellStyle name="Normal GHG whole table 2 8 3" xfId="6575" xr:uid="{00000000-0005-0000-0000-0000B1000000}"/>
    <cellStyle name="Normal GHG whole table 2 8 3 2" xfId="17120" xr:uid="{00000000-0005-0000-0000-0000B1000000}"/>
    <cellStyle name="Normal GHG whole table 2 8 4" xfId="4819" xr:uid="{00000000-0005-0000-0000-0000B1000000}"/>
    <cellStyle name="Normal GHG whole table 2 8 4 2" xfId="13175" xr:uid="{00000000-0005-0000-0000-0000B1000000}"/>
    <cellStyle name="Normal GHG whole table 2 8 5" xfId="11605" xr:uid="{00000000-0005-0000-0000-0000B1000000}"/>
    <cellStyle name="Normal GHG whole table 2 9" xfId="2158" xr:uid="{00000000-0005-0000-0000-0000B1000000}"/>
    <cellStyle name="Normal GHG whole table 2 9 2" xfId="7728" xr:uid="{00000000-0005-0000-0000-0000B1000000}"/>
    <cellStyle name="Normal GHG whole table 2 9 2 2" xfId="18273" xr:uid="{00000000-0005-0000-0000-0000B1000000}"/>
    <cellStyle name="Normal GHG whole table 2 9 3" xfId="11758" xr:uid="{00000000-0005-0000-0000-0000B1000000}"/>
    <cellStyle name="Normal GHG whole table 3" xfId="371" xr:uid="{00000000-0005-0000-0000-0000B3000000}"/>
    <cellStyle name="Normal GHG whole table 3 10" xfId="2123" xr:uid="{00000000-0005-0000-0000-0000B3000000}"/>
    <cellStyle name="Normal GHG whole table 3 10 2" xfId="7693" xr:uid="{00000000-0005-0000-0000-0000B3000000}"/>
    <cellStyle name="Normal GHG whole table 3 10 2 2" xfId="18238" xr:uid="{00000000-0005-0000-0000-0000B3000000}"/>
    <cellStyle name="Normal GHG whole table 3 10 3" xfId="11516" xr:uid="{00000000-0005-0000-0000-0000B3000000}"/>
    <cellStyle name="Normal GHG whole table 3 11" xfId="448" xr:uid="{00000000-0005-0000-0000-0000B3000000}"/>
    <cellStyle name="Normal GHG whole table 3 11 2" xfId="6191" xr:uid="{00000000-0005-0000-0000-0000B3000000}"/>
    <cellStyle name="Normal GHG whole table 3 11 2 2" xfId="16736" xr:uid="{00000000-0005-0000-0000-0000B3000000}"/>
    <cellStyle name="Normal GHG whole table 3 11 3" xfId="10780" xr:uid="{00000000-0005-0000-0000-0000B3000000}"/>
    <cellStyle name="Normal GHG whole table 3 12" xfId="3458" xr:uid="{00000000-0005-0000-0000-0000B3000000}"/>
    <cellStyle name="Normal GHG whole table 3 12 2" xfId="9022" xr:uid="{00000000-0005-0000-0000-0000B3000000}"/>
    <cellStyle name="Normal GHG whole table 3 12 2 2" xfId="19568" xr:uid="{00000000-0005-0000-0000-0000B3000000}"/>
    <cellStyle name="Normal GHG whole table 3 13" xfId="4901" xr:uid="{00000000-0005-0000-0000-0000B3000000}"/>
    <cellStyle name="Normal GHG whole table 3 13 2" xfId="15258" xr:uid="{00000000-0005-0000-0000-0000B3000000}"/>
    <cellStyle name="Normal GHG whole table 3 14" xfId="10393" xr:uid="{00000000-0005-0000-0000-0000B1000000}"/>
    <cellStyle name="Normal GHG whole table 3 2" xfId="522" xr:uid="{00000000-0005-0000-0000-0000B3000000}"/>
    <cellStyle name="Normal GHG whole table 3 2 2" xfId="668" xr:uid="{00000000-0005-0000-0000-0000B3000000}"/>
    <cellStyle name="Normal GHG whole table 3 2 2 2" xfId="1590" xr:uid="{00000000-0005-0000-0000-0000B3000000}"/>
    <cellStyle name="Normal GHG whole table 3 2 2 2 2" xfId="7200" xr:uid="{00000000-0005-0000-0000-0000B3000000}"/>
    <cellStyle name="Normal GHG whole table 3 2 2 2 2 2" xfId="17745" xr:uid="{00000000-0005-0000-0000-0000B3000000}"/>
    <cellStyle name="Normal GHG whole table 3 2 2 2 3" xfId="12838" xr:uid="{00000000-0005-0000-0000-0000B3000000}"/>
    <cellStyle name="Normal GHG whole table 3 2 2 3" xfId="2830" xr:uid="{00000000-0005-0000-0000-0000B3000000}"/>
    <cellStyle name="Normal GHG whole table 3 2 2 3 2" xfId="8400" xr:uid="{00000000-0005-0000-0000-0000B3000000}"/>
    <cellStyle name="Normal GHG whole table 3 2 2 3 2 2" xfId="18945" xr:uid="{00000000-0005-0000-0000-0000B3000000}"/>
    <cellStyle name="Normal GHG whole table 3 2 2 3 3" xfId="10979" xr:uid="{00000000-0005-0000-0000-0000B3000000}"/>
    <cellStyle name="Normal GHG whole table 3 2 2 4" xfId="4244" xr:uid="{00000000-0005-0000-0000-0000B3000000}"/>
    <cellStyle name="Normal GHG whole table 3 2 2 4 2" xfId="9764" xr:uid="{00000000-0005-0000-0000-0000B3000000}"/>
    <cellStyle name="Normal GHG whole table 3 2 2 4 2 2" xfId="20318" xr:uid="{00000000-0005-0000-0000-0000B3000000}"/>
    <cellStyle name="Normal GHG whole table 3 2 2 4 3" xfId="12375" xr:uid="{00000000-0005-0000-0000-0000B3000000}"/>
    <cellStyle name="Normal GHG whole table 3 2 2 5" xfId="6362" xr:uid="{00000000-0005-0000-0000-0000B3000000}"/>
    <cellStyle name="Normal GHG whole table 3 2 2 5 2" xfId="16907" xr:uid="{00000000-0005-0000-0000-0000B3000000}"/>
    <cellStyle name="Normal GHG whole table 3 2 2 6" xfId="5648" xr:uid="{00000000-0005-0000-0000-0000B3000000}"/>
    <cellStyle name="Normal GHG whole table 3 2 2 6 2" xfId="15290" xr:uid="{00000000-0005-0000-0000-0000B3000000}"/>
    <cellStyle name="Normal GHG whole table 3 2 2 7" xfId="14447" xr:uid="{00000000-0005-0000-0000-0000B3000000}"/>
    <cellStyle name="Normal GHG whole table 3 2 3" xfId="1791" xr:uid="{00000000-0005-0000-0000-0000B3000000}"/>
    <cellStyle name="Normal GHG whole table 3 2 3 2" xfId="3030" xr:uid="{00000000-0005-0000-0000-0000B3000000}"/>
    <cellStyle name="Normal GHG whole table 3 2 3 2 2" xfId="8600" xr:uid="{00000000-0005-0000-0000-0000B3000000}"/>
    <cellStyle name="Normal GHG whole table 3 2 3 2 2 2" xfId="19145" xr:uid="{00000000-0005-0000-0000-0000B3000000}"/>
    <cellStyle name="Normal GHG whole table 3 2 3 2 3" xfId="13340" xr:uid="{00000000-0005-0000-0000-0000B3000000}"/>
    <cellStyle name="Normal GHG whole table 3 2 3 3" xfId="4442" xr:uid="{00000000-0005-0000-0000-0000B3000000}"/>
    <cellStyle name="Normal GHG whole table 3 2 3 3 2" xfId="9951" xr:uid="{00000000-0005-0000-0000-0000B3000000}"/>
    <cellStyle name="Normal GHG whole table 3 2 3 3 2 2" xfId="20507" xr:uid="{00000000-0005-0000-0000-0000B3000000}"/>
    <cellStyle name="Normal GHG whole table 3 2 3 3 3" xfId="16113" xr:uid="{00000000-0005-0000-0000-0000B3000000}"/>
    <cellStyle name="Normal GHG whole table 3 2 3 4" xfId="7392" xr:uid="{00000000-0005-0000-0000-0000B3000000}"/>
    <cellStyle name="Normal GHG whole table 3 2 3 4 2" xfId="17937" xr:uid="{00000000-0005-0000-0000-0000B3000000}"/>
    <cellStyle name="Normal GHG whole table 3 2 3 5" xfId="5835" xr:uid="{00000000-0005-0000-0000-0000B3000000}"/>
    <cellStyle name="Normal GHG whole table 3 2 3 5 2" xfId="16358" xr:uid="{00000000-0005-0000-0000-0000B3000000}"/>
    <cellStyle name="Normal GHG whole table 3 2 3 6" xfId="13838" xr:uid="{00000000-0005-0000-0000-0000B3000000}"/>
    <cellStyle name="Normal GHG whole table 3 2 4" xfId="1342" xr:uid="{00000000-0005-0000-0000-0000B3000000}"/>
    <cellStyle name="Normal GHG whole table 3 2 4 2" xfId="2583" xr:uid="{00000000-0005-0000-0000-0000B3000000}"/>
    <cellStyle name="Normal GHG whole table 3 2 4 2 2" xfId="8153" xr:uid="{00000000-0005-0000-0000-0000B3000000}"/>
    <cellStyle name="Normal GHG whole table 3 2 4 2 2 2" xfId="18698" xr:uid="{00000000-0005-0000-0000-0000B3000000}"/>
    <cellStyle name="Normal GHG whole table 3 2 4 2 3" xfId="15642" xr:uid="{00000000-0005-0000-0000-0000B3000000}"/>
    <cellStyle name="Normal GHG whole table 3 2 4 3" xfId="4003" xr:uid="{00000000-0005-0000-0000-0000B3000000}"/>
    <cellStyle name="Normal GHG whole table 3 2 4 3 2" xfId="9538" xr:uid="{00000000-0005-0000-0000-0000B3000000}"/>
    <cellStyle name="Normal GHG whole table 3 2 4 3 2 2" xfId="20091" xr:uid="{00000000-0005-0000-0000-0000B3000000}"/>
    <cellStyle name="Normal GHG whole table 3 2 4 3 3" xfId="13756" xr:uid="{00000000-0005-0000-0000-0000B3000000}"/>
    <cellStyle name="Normal GHG whole table 3 2 4 4" xfId="6979" xr:uid="{00000000-0005-0000-0000-0000B3000000}"/>
    <cellStyle name="Normal GHG whole table 3 2 4 4 2" xfId="17524" xr:uid="{00000000-0005-0000-0000-0000B3000000}"/>
    <cellStyle name="Normal GHG whole table 3 2 4 5" xfId="5422" xr:uid="{00000000-0005-0000-0000-0000B3000000}"/>
    <cellStyle name="Normal GHG whole table 3 2 4 5 2" xfId="10254" xr:uid="{00000000-0005-0000-0000-0000B3000000}"/>
    <cellStyle name="Normal GHG whole table 3 2 4 6" xfId="12300" xr:uid="{00000000-0005-0000-0000-0000B3000000}"/>
    <cellStyle name="Normal GHG whole table 3 2 5" xfId="969" xr:uid="{00000000-0005-0000-0000-0000B3000000}"/>
    <cellStyle name="Normal GHG whole table 3 2 5 2" xfId="3637" xr:uid="{00000000-0005-0000-0000-0000B3000000}"/>
    <cellStyle name="Normal GHG whole table 3 2 5 2 2" xfId="9197" xr:uid="{00000000-0005-0000-0000-0000B3000000}"/>
    <cellStyle name="Normal GHG whole table 3 2 5 2 2 2" xfId="19745" xr:uid="{00000000-0005-0000-0000-0000B3000000}"/>
    <cellStyle name="Normal GHG whole table 3 2 5 2 3" xfId="15708" xr:uid="{00000000-0005-0000-0000-0000B3000000}"/>
    <cellStyle name="Normal GHG whole table 3 2 5 3" xfId="6629" xr:uid="{00000000-0005-0000-0000-0000B3000000}"/>
    <cellStyle name="Normal GHG whole table 3 2 5 3 2" xfId="17174" xr:uid="{00000000-0005-0000-0000-0000B3000000}"/>
    <cellStyle name="Normal GHG whole table 3 2 5 4" xfId="5081" xr:uid="{00000000-0005-0000-0000-0000B3000000}"/>
    <cellStyle name="Normal GHG whole table 3 2 5 4 2" xfId="13631" xr:uid="{00000000-0005-0000-0000-0000B3000000}"/>
    <cellStyle name="Normal GHG whole table 3 2 5 5" xfId="15889" xr:uid="{00000000-0005-0000-0000-0000B3000000}"/>
    <cellStyle name="Normal GHG whole table 3 2 6" xfId="2212" xr:uid="{00000000-0005-0000-0000-0000B3000000}"/>
    <cellStyle name="Normal GHG whole table 3 2 6 2" xfId="7782" xr:uid="{00000000-0005-0000-0000-0000B3000000}"/>
    <cellStyle name="Normal GHG whole table 3 2 6 2 2" xfId="18327" xr:uid="{00000000-0005-0000-0000-0000B3000000}"/>
    <cellStyle name="Normal GHG whole table 3 2 6 3" xfId="14721" xr:uid="{00000000-0005-0000-0000-0000B3000000}"/>
    <cellStyle name="Normal GHG whole table 3 2 7" xfId="3547" xr:uid="{00000000-0005-0000-0000-0000B3000000}"/>
    <cellStyle name="Normal GHG whole table 3 2 7 2" xfId="9111" xr:uid="{00000000-0005-0000-0000-0000B3000000}"/>
    <cellStyle name="Normal GHG whole table 3 2 7 2 2" xfId="19657" xr:uid="{00000000-0005-0000-0000-0000B3000000}"/>
    <cellStyle name="Normal GHG whole table 3 2 7 3" xfId="13794" xr:uid="{00000000-0005-0000-0000-0000B3000000}"/>
    <cellStyle name="Normal GHG whole table 3 2 8" xfId="4994" xr:uid="{00000000-0005-0000-0000-0000B3000000}"/>
    <cellStyle name="Normal GHG whole table 3 2 8 2" xfId="11675" xr:uid="{00000000-0005-0000-0000-0000B3000000}"/>
    <cellStyle name="Normal GHG whole table 3 2 9" xfId="13280" xr:uid="{00000000-0005-0000-0000-0000B3000000}"/>
    <cellStyle name="Normal GHG whole table 3 3" xfId="717" xr:uid="{00000000-0005-0000-0000-0000B3000000}"/>
    <cellStyle name="Normal GHG whole table 3 3 10" xfId="12102" xr:uid="{00000000-0005-0000-0000-0000B3000000}"/>
    <cellStyle name="Normal GHG whole table 3 3 2" xfId="1628" xr:uid="{00000000-0005-0000-0000-0000B3000000}"/>
    <cellStyle name="Normal GHG whole table 3 3 2 2" xfId="1943" xr:uid="{00000000-0005-0000-0000-0000B3000000}"/>
    <cellStyle name="Normal GHG whole table 3 3 2 2 2" xfId="3182" xr:uid="{00000000-0005-0000-0000-0000B3000000}"/>
    <cellStyle name="Normal GHG whole table 3 3 2 2 2 2" xfId="8752" xr:uid="{00000000-0005-0000-0000-0000B3000000}"/>
    <cellStyle name="Normal GHG whole table 3 3 2 2 2 2 2" xfId="19297" xr:uid="{00000000-0005-0000-0000-0000B3000000}"/>
    <cellStyle name="Normal GHG whole table 3 3 2 2 2 3" xfId="13152" xr:uid="{00000000-0005-0000-0000-0000B3000000}"/>
    <cellStyle name="Normal GHG whole table 3 3 2 2 3" xfId="4594" xr:uid="{00000000-0005-0000-0000-0000B3000000}"/>
    <cellStyle name="Normal GHG whole table 3 3 2 2 3 2" xfId="10093" xr:uid="{00000000-0005-0000-0000-0000B3000000}"/>
    <cellStyle name="Normal GHG whole table 3 3 2 2 3 2 2" xfId="20648" xr:uid="{00000000-0005-0000-0000-0000B3000000}"/>
    <cellStyle name="Normal GHG whole table 3 3 2 2 3 3" xfId="14223" xr:uid="{00000000-0005-0000-0000-0000B3000000}"/>
    <cellStyle name="Normal GHG whole table 3 3 2 2 4" xfId="7520" xr:uid="{00000000-0005-0000-0000-0000B3000000}"/>
    <cellStyle name="Normal GHG whole table 3 3 2 2 4 2" xfId="18065" xr:uid="{00000000-0005-0000-0000-0000B3000000}"/>
    <cellStyle name="Normal GHG whole table 3 3 2 2 5" xfId="5977" xr:uid="{00000000-0005-0000-0000-0000B3000000}"/>
    <cellStyle name="Normal GHG whole table 3 3 2 2 5 2" xfId="16499" xr:uid="{00000000-0005-0000-0000-0000B3000000}"/>
    <cellStyle name="Normal GHG whole table 3 3 2 2 6" xfId="13644" xr:uid="{00000000-0005-0000-0000-0000B3000000}"/>
    <cellStyle name="Normal GHG whole table 3 3 2 3" xfId="2868" xr:uid="{00000000-0005-0000-0000-0000B3000000}"/>
    <cellStyle name="Normal GHG whole table 3 3 2 3 2" xfId="8438" xr:uid="{00000000-0005-0000-0000-0000B3000000}"/>
    <cellStyle name="Normal GHG whole table 3 3 2 3 2 2" xfId="18983" xr:uid="{00000000-0005-0000-0000-0000B3000000}"/>
    <cellStyle name="Normal GHG whole table 3 3 2 3 3" xfId="11940" xr:uid="{00000000-0005-0000-0000-0000B3000000}"/>
    <cellStyle name="Normal GHG whole table 3 3 2 4" xfId="4281" xr:uid="{00000000-0005-0000-0000-0000B3000000}"/>
    <cellStyle name="Normal GHG whole table 3 3 2 4 2" xfId="9799" xr:uid="{00000000-0005-0000-0000-0000B3000000}"/>
    <cellStyle name="Normal GHG whole table 3 3 2 4 2 2" xfId="20353" xr:uid="{00000000-0005-0000-0000-0000B3000000}"/>
    <cellStyle name="Normal GHG whole table 3 3 2 4 3" xfId="14358" xr:uid="{00000000-0005-0000-0000-0000B3000000}"/>
    <cellStyle name="Normal GHG whole table 3 3 2 5" xfId="7236" xr:uid="{00000000-0005-0000-0000-0000B3000000}"/>
    <cellStyle name="Normal GHG whole table 3 3 2 5 2" xfId="17781" xr:uid="{00000000-0005-0000-0000-0000B3000000}"/>
    <cellStyle name="Normal GHG whole table 3 3 2 6" xfId="5683" xr:uid="{00000000-0005-0000-0000-0000B3000000}"/>
    <cellStyle name="Normal GHG whole table 3 3 2 6 2" xfId="10416" xr:uid="{00000000-0005-0000-0000-0000B3000000}"/>
    <cellStyle name="Normal GHG whole table 3 3 2 7" xfId="11977" xr:uid="{00000000-0005-0000-0000-0000B3000000}"/>
    <cellStyle name="Normal GHG whole table 3 3 3" xfId="1809" xr:uid="{00000000-0005-0000-0000-0000B3000000}"/>
    <cellStyle name="Normal GHG whole table 3 3 3 2" xfId="3048" xr:uid="{00000000-0005-0000-0000-0000B3000000}"/>
    <cellStyle name="Normal GHG whole table 3 3 3 2 2" xfId="8618" xr:uid="{00000000-0005-0000-0000-0000B3000000}"/>
    <cellStyle name="Normal GHG whole table 3 3 3 2 2 2" xfId="19163" xr:uid="{00000000-0005-0000-0000-0000B3000000}"/>
    <cellStyle name="Normal GHG whole table 3 3 3 2 3" xfId="10963" xr:uid="{00000000-0005-0000-0000-0000B3000000}"/>
    <cellStyle name="Normal GHG whole table 3 3 3 3" xfId="4460" xr:uid="{00000000-0005-0000-0000-0000B3000000}"/>
    <cellStyle name="Normal GHG whole table 3 3 3 3 2" xfId="9968" xr:uid="{00000000-0005-0000-0000-0000B3000000}"/>
    <cellStyle name="Normal GHG whole table 3 3 3 3 2 2" xfId="20524" xr:uid="{00000000-0005-0000-0000-0000B3000000}"/>
    <cellStyle name="Normal GHG whole table 3 3 3 3 3" xfId="13054" xr:uid="{00000000-0005-0000-0000-0000B3000000}"/>
    <cellStyle name="Normal GHG whole table 3 3 3 4" xfId="7409" xr:uid="{00000000-0005-0000-0000-0000B3000000}"/>
    <cellStyle name="Normal GHG whole table 3 3 3 4 2" xfId="17954" xr:uid="{00000000-0005-0000-0000-0000B3000000}"/>
    <cellStyle name="Normal GHG whole table 3 3 3 5" xfId="5852" xr:uid="{00000000-0005-0000-0000-0000B3000000}"/>
    <cellStyle name="Normal GHG whole table 3 3 3 5 2" xfId="16375" xr:uid="{00000000-0005-0000-0000-0000B3000000}"/>
    <cellStyle name="Normal GHG whole table 3 3 3 6" xfId="12575" xr:uid="{00000000-0005-0000-0000-0000B3000000}"/>
    <cellStyle name="Normal GHG whole table 3 3 4" xfId="1401" xr:uid="{00000000-0005-0000-0000-0000B3000000}"/>
    <cellStyle name="Normal GHG whole table 3 3 4 2" xfId="2642" xr:uid="{00000000-0005-0000-0000-0000B3000000}"/>
    <cellStyle name="Normal GHG whole table 3 3 4 2 2" xfId="8212" xr:uid="{00000000-0005-0000-0000-0000B3000000}"/>
    <cellStyle name="Normal GHG whole table 3 3 4 2 2 2" xfId="18757" xr:uid="{00000000-0005-0000-0000-0000B3000000}"/>
    <cellStyle name="Normal GHG whole table 3 3 4 2 3" xfId="11650" xr:uid="{00000000-0005-0000-0000-0000B3000000}"/>
    <cellStyle name="Normal GHG whole table 3 3 4 3" xfId="4062" xr:uid="{00000000-0005-0000-0000-0000B3000000}"/>
    <cellStyle name="Normal GHG whole table 3 3 4 3 2" xfId="9595" xr:uid="{00000000-0005-0000-0000-0000B3000000}"/>
    <cellStyle name="Normal GHG whole table 3 3 4 3 2 2" xfId="20148" xr:uid="{00000000-0005-0000-0000-0000B3000000}"/>
    <cellStyle name="Normal GHG whole table 3 3 4 3 3" xfId="13373" xr:uid="{00000000-0005-0000-0000-0000B3000000}"/>
    <cellStyle name="Normal GHG whole table 3 3 4 4" xfId="7036" xr:uid="{00000000-0005-0000-0000-0000B3000000}"/>
    <cellStyle name="Normal GHG whole table 3 3 4 4 2" xfId="17581" xr:uid="{00000000-0005-0000-0000-0000B3000000}"/>
    <cellStyle name="Normal GHG whole table 3 3 4 5" xfId="5479" xr:uid="{00000000-0005-0000-0000-0000B3000000}"/>
    <cellStyle name="Normal GHG whole table 3 3 4 5 2" xfId="11657" xr:uid="{00000000-0005-0000-0000-0000B3000000}"/>
    <cellStyle name="Normal GHG whole table 3 3 4 6" xfId="11319" xr:uid="{00000000-0005-0000-0000-0000B3000000}"/>
    <cellStyle name="Normal GHG whole table 3 3 5" xfId="1017" xr:uid="{00000000-0005-0000-0000-0000B3000000}"/>
    <cellStyle name="Normal GHG whole table 3 3 5 2" xfId="6677" xr:uid="{00000000-0005-0000-0000-0000B3000000}"/>
    <cellStyle name="Normal GHG whole table 3 3 5 2 2" xfId="17222" xr:uid="{00000000-0005-0000-0000-0000B3000000}"/>
    <cellStyle name="Normal GHG whole table 3 3 5 3" xfId="13819" xr:uid="{00000000-0005-0000-0000-0000B3000000}"/>
    <cellStyle name="Normal GHG whole table 3 3 6" xfId="2260" xr:uid="{00000000-0005-0000-0000-0000B3000000}"/>
    <cellStyle name="Normal GHG whole table 3 3 6 2" xfId="7830" xr:uid="{00000000-0005-0000-0000-0000B3000000}"/>
    <cellStyle name="Normal GHG whole table 3 3 6 2 2" xfId="18375" xr:uid="{00000000-0005-0000-0000-0000B3000000}"/>
    <cellStyle name="Normal GHG whole table 3 3 6 3" xfId="10493" xr:uid="{00000000-0005-0000-0000-0000B3000000}"/>
    <cellStyle name="Normal GHG whole table 3 3 7" xfId="3685" xr:uid="{00000000-0005-0000-0000-0000B3000000}"/>
    <cellStyle name="Normal GHG whole table 3 3 7 2" xfId="9244" xr:uid="{00000000-0005-0000-0000-0000B3000000}"/>
    <cellStyle name="Normal GHG whole table 3 3 7 2 2" xfId="19793" xr:uid="{00000000-0005-0000-0000-0000B3000000}"/>
    <cellStyle name="Normal GHG whole table 3 3 7 3" xfId="10902" xr:uid="{00000000-0005-0000-0000-0000B3000000}"/>
    <cellStyle name="Normal GHG whole table 3 3 8" xfId="6399" xr:uid="{00000000-0005-0000-0000-0000B3000000}"/>
    <cellStyle name="Normal GHG whole table 3 3 8 2" xfId="15107" xr:uid="{00000000-0005-0000-0000-0000B3000000}"/>
    <cellStyle name="Normal GHG whole table 3 3 8 2 2" xfId="16944" xr:uid="{00000000-0005-0000-0000-0000B3000000}"/>
    <cellStyle name="Normal GHG whole table 3 3 8 3" xfId="10626" xr:uid="{00000000-0005-0000-0000-0000B3000000}"/>
    <cellStyle name="Normal GHG whole table 3 3 9" xfId="5128" xr:uid="{00000000-0005-0000-0000-0000B3000000}"/>
    <cellStyle name="Normal GHG whole table 3 3 9 2" xfId="11112" xr:uid="{00000000-0005-0000-0000-0000B3000000}"/>
    <cellStyle name="Normal GHG whole table 3 4" xfId="781" xr:uid="{00000000-0005-0000-0000-0000B3000000}"/>
    <cellStyle name="Normal GHG whole table 3 4 2" xfId="2007" xr:uid="{00000000-0005-0000-0000-0000B3000000}"/>
    <cellStyle name="Normal GHG whole table 3 4 2 2" xfId="3246" xr:uid="{00000000-0005-0000-0000-0000B3000000}"/>
    <cellStyle name="Normal GHG whole table 3 4 2 2 2" xfId="8816" xr:uid="{00000000-0005-0000-0000-0000B3000000}"/>
    <cellStyle name="Normal GHG whole table 3 4 2 2 2 2" xfId="19361" xr:uid="{00000000-0005-0000-0000-0000B3000000}"/>
    <cellStyle name="Normal GHG whole table 3 4 2 2 3" xfId="14663" xr:uid="{00000000-0005-0000-0000-0000B3000000}"/>
    <cellStyle name="Normal GHG whole table 3 4 2 3" xfId="4658" xr:uid="{00000000-0005-0000-0000-0000B3000000}"/>
    <cellStyle name="Normal GHG whole table 3 4 2 3 2" xfId="10153" xr:uid="{00000000-0005-0000-0000-0000B3000000}"/>
    <cellStyle name="Normal GHG whole table 3 4 2 3 2 2" xfId="20708" xr:uid="{00000000-0005-0000-0000-0000B3000000}"/>
    <cellStyle name="Normal GHG whole table 3 4 2 3 3" xfId="15835" xr:uid="{00000000-0005-0000-0000-0000B3000000}"/>
    <cellStyle name="Normal GHG whole table 3 4 2 4" xfId="7580" xr:uid="{00000000-0005-0000-0000-0000B3000000}"/>
    <cellStyle name="Normal GHG whole table 3 4 2 4 2" xfId="18125" xr:uid="{00000000-0005-0000-0000-0000B3000000}"/>
    <cellStyle name="Normal GHG whole table 3 4 2 5" xfId="6037" xr:uid="{00000000-0005-0000-0000-0000B3000000}"/>
    <cellStyle name="Normal GHG whole table 3 4 2 5 2" xfId="16559" xr:uid="{00000000-0005-0000-0000-0000B3000000}"/>
    <cellStyle name="Normal GHG whole table 3 4 2 6" xfId="15563" xr:uid="{00000000-0005-0000-0000-0000B3000000}"/>
    <cellStyle name="Normal GHG whole table 3 4 3" xfId="1689" xr:uid="{00000000-0005-0000-0000-0000B3000000}"/>
    <cellStyle name="Normal GHG whole table 3 4 3 2" xfId="2929" xr:uid="{00000000-0005-0000-0000-0000B3000000}"/>
    <cellStyle name="Normal GHG whole table 3 4 3 2 2" xfId="8499" xr:uid="{00000000-0005-0000-0000-0000B3000000}"/>
    <cellStyle name="Normal GHG whole table 3 4 3 2 2 2" xfId="19044" xr:uid="{00000000-0005-0000-0000-0000B3000000}"/>
    <cellStyle name="Normal GHG whole table 3 4 3 2 3" xfId="11882" xr:uid="{00000000-0005-0000-0000-0000B3000000}"/>
    <cellStyle name="Normal GHG whole table 3 4 3 3" xfId="4342" xr:uid="{00000000-0005-0000-0000-0000B3000000}"/>
    <cellStyle name="Normal GHG whole table 3 4 3 3 2" xfId="9856" xr:uid="{00000000-0005-0000-0000-0000B3000000}"/>
    <cellStyle name="Normal GHG whole table 3 4 3 3 2 2" xfId="20412" xr:uid="{00000000-0005-0000-0000-0000B3000000}"/>
    <cellStyle name="Normal GHG whole table 3 4 3 3 3" xfId="10988" xr:uid="{00000000-0005-0000-0000-0000B3000000}"/>
    <cellStyle name="Normal GHG whole table 3 4 3 4" xfId="7296" xr:uid="{00000000-0005-0000-0000-0000B3000000}"/>
    <cellStyle name="Normal GHG whole table 3 4 3 4 2" xfId="17841" xr:uid="{00000000-0005-0000-0000-0000B3000000}"/>
    <cellStyle name="Normal GHG whole table 3 4 3 5" xfId="5740" xr:uid="{00000000-0005-0000-0000-0000B3000000}"/>
    <cellStyle name="Normal GHG whole table 3 4 3 5 2" xfId="16263" xr:uid="{00000000-0005-0000-0000-0000B3000000}"/>
    <cellStyle name="Normal GHG whole table 3 4 3 6" xfId="10879" xr:uid="{00000000-0005-0000-0000-0000B3000000}"/>
    <cellStyle name="Normal GHG whole table 3 4 4" xfId="1081" xr:uid="{00000000-0005-0000-0000-0000B3000000}"/>
    <cellStyle name="Normal GHG whole table 3 4 4 2" xfId="6738" xr:uid="{00000000-0005-0000-0000-0000B3000000}"/>
    <cellStyle name="Normal GHG whole table 3 4 4 2 2" xfId="17283" xr:uid="{00000000-0005-0000-0000-0000B3000000}"/>
    <cellStyle name="Normal GHG whole table 3 4 4 3" xfId="12099" xr:uid="{00000000-0005-0000-0000-0000B3000000}"/>
    <cellStyle name="Normal GHG whole table 3 4 5" xfId="2324" xr:uid="{00000000-0005-0000-0000-0000B3000000}"/>
    <cellStyle name="Normal GHG whole table 3 4 5 2" xfId="7894" xr:uid="{00000000-0005-0000-0000-0000B3000000}"/>
    <cellStyle name="Normal GHG whole table 3 4 5 2 2" xfId="18439" xr:uid="{00000000-0005-0000-0000-0000B3000000}"/>
    <cellStyle name="Normal GHG whole table 3 4 5 3" xfId="12423" xr:uid="{00000000-0005-0000-0000-0000B3000000}"/>
    <cellStyle name="Normal GHG whole table 3 4 6" xfId="3749" xr:uid="{00000000-0005-0000-0000-0000B3000000}"/>
    <cellStyle name="Normal GHG whole table 3 4 6 2" xfId="9304" xr:uid="{00000000-0005-0000-0000-0000B3000000}"/>
    <cellStyle name="Normal GHG whole table 3 4 6 2 2" xfId="19854" xr:uid="{00000000-0005-0000-0000-0000B3000000}"/>
    <cellStyle name="Normal GHG whole table 3 4 6 3" xfId="15512" xr:uid="{00000000-0005-0000-0000-0000B3000000}"/>
    <cellStyle name="Normal GHG whole table 3 4 7" xfId="6444" xr:uid="{00000000-0005-0000-0000-0000B3000000}"/>
    <cellStyle name="Normal GHG whole table 3 4 7 2" xfId="15152" xr:uid="{00000000-0005-0000-0000-0000B3000000}"/>
    <cellStyle name="Normal GHG whole table 3 4 7 2 2" xfId="16989" xr:uid="{00000000-0005-0000-0000-0000B3000000}"/>
    <cellStyle name="Normal GHG whole table 3 4 7 3" xfId="12720" xr:uid="{00000000-0005-0000-0000-0000B3000000}"/>
    <cellStyle name="Normal GHG whole table 3 4 8" xfId="5188" xr:uid="{00000000-0005-0000-0000-0000B3000000}"/>
    <cellStyle name="Normal GHG whole table 3 4 8 2" xfId="11834" xr:uid="{00000000-0005-0000-0000-0000B3000000}"/>
    <cellStyle name="Normal GHG whole table 3 4 9" xfId="10570" xr:uid="{00000000-0005-0000-0000-0000B3000000}"/>
    <cellStyle name="Normal GHG whole table 3 5" xfId="843" xr:uid="{00000000-0005-0000-0000-0000B3000000}"/>
    <cellStyle name="Normal GHG whole table 3 5 2" xfId="2069" xr:uid="{00000000-0005-0000-0000-0000B3000000}"/>
    <cellStyle name="Normal GHG whole table 3 5 2 2" xfId="3308" xr:uid="{00000000-0005-0000-0000-0000B3000000}"/>
    <cellStyle name="Normal GHG whole table 3 5 2 2 2" xfId="8878" xr:uid="{00000000-0005-0000-0000-0000B3000000}"/>
    <cellStyle name="Normal GHG whole table 3 5 2 2 2 2" xfId="19423" xr:uid="{00000000-0005-0000-0000-0000B3000000}"/>
    <cellStyle name="Normal GHG whole table 3 5 2 2 3" xfId="14596" xr:uid="{00000000-0005-0000-0000-0000B3000000}"/>
    <cellStyle name="Normal GHG whole table 3 5 2 3" xfId="4720" xr:uid="{00000000-0005-0000-0000-0000B3000000}"/>
    <cellStyle name="Normal GHG whole table 3 5 2 3 2" xfId="10212" xr:uid="{00000000-0005-0000-0000-0000B3000000}"/>
    <cellStyle name="Normal GHG whole table 3 5 2 3 2 2" xfId="20767" xr:uid="{00000000-0005-0000-0000-0000B3000000}"/>
    <cellStyle name="Normal GHG whole table 3 5 2 3 3" xfId="14658" xr:uid="{00000000-0005-0000-0000-0000B3000000}"/>
    <cellStyle name="Normal GHG whole table 3 5 2 4" xfId="7639" xr:uid="{00000000-0005-0000-0000-0000B3000000}"/>
    <cellStyle name="Normal GHG whole table 3 5 2 4 2" xfId="18184" xr:uid="{00000000-0005-0000-0000-0000B3000000}"/>
    <cellStyle name="Normal GHG whole table 3 5 2 5" xfId="6096" xr:uid="{00000000-0005-0000-0000-0000B3000000}"/>
    <cellStyle name="Normal GHG whole table 3 5 2 5 2" xfId="16618" xr:uid="{00000000-0005-0000-0000-0000B3000000}"/>
    <cellStyle name="Normal GHG whole table 3 5 2 6" xfId="13196" xr:uid="{00000000-0005-0000-0000-0000B3000000}"/>
    <cellStyle name="Normal GHG whole table 3 5 3" xfId="1747" xr:uid="{00000000-0005-0000-0000-0000B3000000}"/>
    <cellStyle name="Normal GHG whole table 3 5 3 2" xfId="2986" xr:uid="{00000000-0005-0000-0000-0000B3000000}"/>
    <cellStyle name="Normal GHG whole table 3 5 3 2 2" xfId="8556" xr:uid="{00000000-0005-0000-0000-0000B3000000}"/>
    <cellStyle name="Normal GHG whole table 3 5 3 2 2 2" xfId="19101" xr:uid="{00000000-0005-0000-0000-0000B3000000}"/>
    <cellStyle name="Normal GHG whole table 3 5 3 2 3" xfId="13136" xr:uid="{00000000-0005-0000-0000-0000B3000000}"/>
    <cellStyle name="Normal GHG whole table 3 5 3 3" xfId="4398" xr:uid="{00000000-0005-0000-0000-0000B3000000}"/>
    <cellStyle name="Normal GHG whole table 3 5 3 3 2" xfId="9909" xr:uid="{00000000-0005-0000-0000-0000B3000000}"/>
    <cellStyle name="Normal GHG whole table 3 5 3 3 2 2" xfId="20465" xr:uid="{00000000-0005-0000-0000-0000B3000000}"/>
    <cellStyle name="Normal GHG whole table 3 5 3 3 3" xfId="10460" xr:uid="{00000000-0005-0000-0000-0000B3000000}"/>
    <cellStyle name="Normal GHG whole table 3 5 3 4" xfId="7350" xr:uid="{00000000-0005-0000-0000-0000B3000000}"/>
    <cellStyle name="Normal GHG whole table 3 5 3 4 2" xfId="17895" xr:uid="{00000000-0005-0000-0000-0000B3000000}"/>
    <cellStyle name="Normal GHG whole table 3 5 3 5" xfId="5793" xr:uid="{00000000-0005-0000-0000-0000B3000000}"/>
    <cellStyle name="Normal GHG whole table 3 5 3 5 2" xfId="16316" xr:uid="{00000000-0005-0000-0000-0000B3000000}"/>
    <cellStyle name="Normal GHG whole table 3 5 3 6" xfId="11907" xr:uid="{00000000-0005-0000-0000-0000B3000000}"/>
    <cellStyle name="Normal GHG whole table 3 5 4" xfId="1143" xr:uid="{00000000-0005-0000-0000-0000B3000000}"/>
    <cellStyle name="Normal GHG whole table 3 5 4 2" xfId="6800" xr:uid="{00000000-0005-0000-0000-0000B3000000}"/>
    <cellStyle name="Normal GHG whole table 3 5 4 2 2" xfId="17345" xr:uid="{00000000-0005-0000-0000-0000B3000000}"/>
    <cellStyle name="Normal GHG whole table 3 5 4 3" xfId="10681" xr:uid="{00000000-0005-0000-0000-0000B3000000}"/>
    <cellStyle name="Normal GHG whole table 3 5 5" xfId="2386" xr:uid="{00000000-0005-0000-0000-0000B3000000}"/>
    <cellStyle name="Normal GHG whole table 3 5 5 2" xfId="7956" xr:uid="{00000000-0005-0000-0000-0000B3000000}"/>
    <cellStyle name="Normal GHG whole table 3 5 5 2 2" xfId="18501" xr:uid="{00000000-0005-0000-0000-0000B3000000}"/>
    <cellStyle name="Normal GHG whole table 3 5 5 3" xfId="16042" xr:uid="{00000000-0005-0000-0000-0000B3000000}"/>
    <cellStyle name="Normal GHG whole table 3 5 6" xfId="3811" xr:uid="{00000000-0005-0000-0000-0000B3000000}"/>
    <cellStyle name="Normal GHG whole table 3 5 6 2" xfId="9363" xr:uid="{00000000-0005-0000-0000-0000B3000000}"/>
    <cellStyle name="Normal GHG whole table 3 5 6 2 2" xfId="19916" xr:uid="{00000000-0005-0000-0000-0000B3000000}"/>
    <cellStyle name="Normal GHG whole table 3 5 6 3" xfId="15555" xr:uid="{00000000-0005-0000-0000-0000B3000000}"/>
    <cellStyle name="Normal GHG whole table 3 5 7" xfId="6503" xr:uid="{00000000-0005-0000-0000-0000B3000000}"/>
    <cellStyle name="Normal GHG whole table 3 5 7 2" xfId="15211" xr:uid="{00000000-0005-0000-0000-0000B3000000}"/>
    <cellStyle name="Normal GHG whole table 3 5 7 2 2" xfId="17048" xr:uid="{00000000-0005-0000-0000-0000B3000000}"/>
    <cellStyle name="Normal GHG whole table 3 5 7 3" xfId="10956" xr:uid="{00000000-0005-0000-0000-0000B3000000}"/>
    <cellStyle name="Normal GHG whole table 3 5 8" xfId="5247" xr:uid="{00000000-0005-0000-0000-0000B3000000}"/>
    <cellStyle name="Normal GHG whole table 3 5 8 2" xfId="15374" xr:uid="{00000000-0005-0000-0000-0000B3000000}"/>
    <cellStyle name="Normal GHG whole table 3 5 9" xfId="11681" xr:uid="{00000000-0005-0000-0000-0000B3000000}"/>
    <cellStyle name="Normal GHG whole table 3 6" xfId="585" xr:uid="{00000000-0005-0000-0000-0000B3000000}"/>
    <cellStyle name="Normal GHG whole table 3 6 2" xfId="1512" xr:uid="{00000000-0005-0000-0000-0000B3000000}"/>
    <cellStyle name="Normal GHG whole table 3 6 2 2" xfId="7133" xr:uid="{00000000-0005-0000-0000-0000B3000000}"/>
    <cellStyle name="Normal GHG whole table 3 6 2 2 2" xfId="17678" xr:uid="{00000000-0005-0000-0000-0000B3000000}"/>
    <cellStyle name="Normal GHG whole table 3 6 2 3" xfId="11247" xr:uid="{00000000-0005-0000-0000-0000B3000000}"/>
    <cellStyle name="Normal GHG whole table 3 6 3" xfId="2752" xr:uid="{00000000-0005-0000-0000-0000B3000000}"/>
    <cellStyle name="Normal GHG whole table 3 6 3 2" xfId="8322" xr:uid="{00000000-0005-0000-0000-0000B3000000}"/>
    <cellStyle name="Normal GHG whole table 3 6 3 2 2" xfId="18867" xr:uid="{00000000-0005-0000-0000-0000B3000000}"/>
    <cellStyle name="Normal GHG whole table 3 6 3 3" xfId="13490" xr:uid="{00000000-0005-0000-0000-0000B3000000}"/>
    <cellStyle name="Normal GHG whole table 3 6 4" xfId="4166" xr:uid="{00000000-0005-0000-0000-0000B3000000}"/>
    <cellStyle name="Normal GHG whole table 3 6 4 2" xfId="9689" xr:uid="{00000000-0005-0000-0000-0000B3000000}"/>
    <cellStyle name="Normal GHG whole table 3 6 4 2 2" xfId="20243" xr:uid="{00000000-0005-0000-0000-0000B3000000}"/>
    <cellStyle name="Normal GHG whole table 3 6 4 3" xfId="10801" xr:uid="{00000000-0005-0000-0000-0000B3000000}"/>
    <cellStyle name="Normal GHG whole table 3 6 5" xfId="6283" xr:uid="{00000000-0005-0000-0000-0000B3000000}"/>
    <cellStyle name="Normal GHG whole table 3 6 5 2" xfId="16828" xr:uid="{00000000-0005-0000-0000-0000B3000000}"/>
    <cellStyle name="Normal GHG whole table 3 6 6" xfId="5573" xr:uid="{00000000-0005-0000-0000-0000B3000000}"/>
    <cellStyle name="Normal GHG whole table 3 6 6 2" xfId="15317" xr:uid="{00000000-0005-0000-0000-0000B3000000}"/>
    <cellStyle name="Normal GHG whole table 3 6 7" xfId="11076" xr:uid="{00000000-0005-0000-0000-0000B3000000}"/>
    <cellStyle name="Normal GHG whole table 3 7" xfId="1215" xr:uid="{00000000-0005-0000-0000-0000B1000000}"/>
    <cellStyle name="Normal GHG whole table 3 7 2" xfId="2457" xr:uid="{00000000-0005-0000-0000-0000B1000000}"/>
    <cellStyle name="Normal GHG whole table 3 7 2 2" xfId="8027" xr:uid="{00000000-0005-0000-0000-0000B1000000}"/>
    <cellStyle name="Normal GHG whole table 3 7 2 2 2" xfId="18572" xr:uid="{00000000-0005-0000-0000-0000B1000000}"/>
    <cellStyle name="Normal GHG whole table 3 7 2 3" xfId="13902" xr:uid="{00000000-0005-0000-0000-0000B1000000}"/>
    <cellStyle name="Normal GHG whole table 3 7 3" xfId="3881" xr:uid="{00000000-0005-0000-0000-0000B1000000}"/>
    <cellStyle name="Normal GHG whole table 3 7 3 2" xfId="9430" xr:uid="{00000000-0005-0000-0000-0000B1000000}"/>
    <cellStyle name="Normal GHG whole table 3 7 3 2 2" xfId="19983" xr:uid="{00000000-0005-0000-0000-0000B1000000}"/>
    <cellStyle name="Normal GHG whole table 3 7 3 3" xfId="11572" xr:uid="{00000000-0005-0000-0000-0000B1000000}"/>
    <cellStyle name="Normal GHG whole table 3 7 4" xfId="6868" xr:uid="{00000000-0005-0000-0000-0000B1000000}"/>
    <cellStyle name="Normal GHG whole table 3 7 4 2" xfId="17413" xr:uid="{00000000-0005-0000-0000-0000B1000000}"/>
    <cellStyle name="Normal GHG whole table 3 7 5" xfId="5314" xr:uid="{00000000-0005-0000-0000-0000B1000000}"/>
    <cellStyle name="Normal GHG whole table 3 7 5 2" xfId="12912" xr:uid="{00000000-0005-0000-0000-0000B1000000}"/>
    <cellStyle name="Normal GHG whole table 3 7 6" xfId="10275" xr:uid="{00000000-0005-0000-0000-0000B1000000}"/>
    <cellStyle name="Normal GHG whole table 3 8" xfId="1169" xr:uid="{00000000-0005-0000-0000-0000B3000000}"/>
    <cellStyle name="Normal GHG whole table 3 8 2" xfId="2412" xr:uid="{00000000-0005-0000-0000-0000B3000000}"/>
    <cellStyle name="Normal GHG whole table 3 8 2 2" xfId="7982" xr:uid="{00000000-0005-0000-0000-0000B3000000}"/>
    <cellStyle name="Normal GHG whole table 3 8 2 2 2" xfId="18527" xr:uid="{00000000-0005-0000-0000-0000B3000000}"/>
    <cellStyle name="Normal GHG whole table 3 8 2 3" xfId="10748" xr:uid="{00000000-0005-0000-0000-0000B3000000}"/>
    <cellStyle name="Normal GHG whole table 3 8 3" xfId="3837" xr:uid="{00000000-0005-0000-0000-0000B3000000}"/>
    <cellStyle name="Normal GHG whole table 3 8 3 2" xfId="9388" xr:uid="{00000000-0005-0000-0000-0000B3000000}"/>
    <cellStyle name="Normal GHG whole table 3 8 3 2 2" xfId="19941" xr:uid="{00000000-0005-0000-0000-0000B3000000}"/>
    <cellStyle name="Normal GHG whole table 3 8 3 3" xfId="12329" xr:uid="{00000000-0005-0000-0000-0000B3000000}"/>
    <cellStyle name="Normal GHG whole table 3 8 4" xfId="6825" xr:uid="{00000000-0005-0000-0000-0000B3000000}"/>
    <cellStyle name="Normal GHG whole table 3 8 4 2" xfId="17370" xr:uid="{00000000-0005-0000-0000-0000B3000000}"/>
    <cellStyle name="Normal GHG whole table 3 8 5" xfId="5272" xr:uid="{00000000-0005-0000-0000-0000B3000000}"/>
    <cellStyle name="Normal GHG whole table 3 8 5 2" xfId="10845" xr:uid="{00000000-0005-0000-0000-0000B3000000}"/>
    <cellStyle name="Normal GHG whole table 3 8 6" xfId="10319" xr:uid="{00000000-0005-0000-0000-0000B3000000}"/>
    <cellStyle name="Normal GHG whole table 3 9" xfId="879" xr:uid="{00000000-0005-0000-0000-0000B3000000}"/>
    <cellStyle name="Normal GHG whole table 3 9 2" xfId="3594" xr:uid="{00000000-0005-0000-0000-0000B3000000}"/>
    <cellStyle name="Normal GHG whole table 3 9 2 2" xfId="9155" xr:uid="{00000000-0005-0000-0000-0000B3000000}"/>
    <cellStyle name="Normal GHG whole table 3 9 2 2 2" xfId="19702" xr:uid="{00000000-0005-0000-0000-0000B3000000}"/>
    <cellStyle name="Normal GHG whole table 3 9 2 3" xfId="14547" xr:uid="{00000000-0005-0000-0000-0000B3000000}"/>
    <cellStyle name="Normal GHG whole table 3 9 3" xfId="6539" xr:uid="{00000000-0005-0000-0000-0000B3000000}"/>
    <cellStyle name="Normal GHG whole table 3 9 3 2" xfId="17084" xr:uid="{00000000-0005-0000-0000-0000B3000000}"/>
    <cellStyle name="Normal GHG whole table 3 9 4" xfId="5039" xr:uid="{00000000-0005-0000-0000-0000B3000000}"/>
    <cellStyle name="Normal GHG whole table 3 9 4 2" xfId="10588" xr:uid="{00000000-0005-0000-0000-0000B3000000}"/>
    <cellStyle name="Normal GHG whole table 3 9 5" xfId="13218" xr:uid="{00000000-0005-0000-0000-0000B3000000}"/>
    <cellStyle name="Normal GHG whole table 4" xfId="323" xr:uid="{00000000-0005-0000-0000-0000B3000000}"/>
    <cellStyle name="Normal GHG whole table 4 10" xfId="10372" xr:uid="{00000000-0005-0000-0000-0000B3000000}"/>
    <cellStyle name="Normal GHG whole table 4 2" xfId="1282" xr:uid="{00000000-0005-0000-0000-0000B3000000}"/>
    <cellStyle name="Normal GHG whole table 4 2 2" xfId="1835" xr:uid="{00000000-0005-0000-0000-0000B3000000}"/>
    <cellStyle name="Normal GHG whole table 4 2 2 2" xfId="3074" xr:uid="{00000000-0005-0000-0000-0000B3000000}"/>
    <cellStyle name="Normal GHG whole table 4 2 2 2 2" xfId="8644" xr:uid="{00000000-0005-0000-0000-0000B3000000}"/>
    <cellStyle name="Normal GHG whole table 4 2 2 2 2 2" xfId="19189" xr:uid="{00000000-0005-0000-0000-0000B3000000}"/>
    <cellStyle name="Normal GHG whole table 4 2 2 2 3" xfId="13852" xr:uid="{00000000-0005-0000-0000-0000B3000000}"/>
    <cellStyle name="Normal GHG whole table 4 2 2 3" xfId="4486" xr:uid="{00000000-0005-0000-0000-0000B3000000}"/>
    <cellStyle name="Normal GHG whole table 4 2 2 3 2" xfId="9991" xr:uid="{00000000-0005-0000-0000-0000B3000000}"/>
    <cellStyle name="Normal GHG whole table 4 2 2 3 2 2" xfId="20547" xr:uid="{00000000-0005-0000-0000-0000B3000000}"/>
    <cellStyle name="Normal GHG whole table 4 2 2 3 3" xfId="12660" xr:uid="{00000000-0005-0000-0000-0000B3000000}"/>
    <cellStyle name="Normal GHG whole table 4 2 2 4" xfId="7430" xr:uid="{00000000-0005-0000-0000-0000B3000000}"/>
    <cellStyle name="Normal GHG whole table 4 2 2 4 2" xfId="17975" xr:uid="{00000000-0005-0000-0000-0000B3000000}"/>
    <cellStyle name="Normal GHG whole table 4 2 2 5" xfId="5875" xr:uid="{00000000-0005-0000-0000-0000B3000000}"/>
    <cellStyle name="Normal GHG whole table 4 2 2 5 2" xfId="16398" xr:uid="{00000000-0005-0000-0000-0000B3000000}"/>
    <cellStyle name="Normal GHG whole table 4 2 2 6" xfId="12522" xr:uid="{00000000-0005-0000-0000-0000B3000000}"/>
    <cellStyle name="Normal GHG whole table 4 2 3" xfId="2523" xr:uid="{00000000-0005-0000-0000-0000B3000000}"/>
    <cellStyle name="Normal GHG whole table 4 2 3 2" xfId="3944" xr:uid="{00000000-0005-0000-0000-0000B3000000}"/>
    <cellStyle name="Normal GHG whole table 4 2 3 2 2" xfId="9485" xr:uid="{00000000-0005-0000-0000-0000B3000000}"/>
    <cellStyle name="Normal GHG whole table 4 2 3 2 2 2" xfId="20038" xr:uid="{00000000-0005-0000-0000-0000B3000000}"/>
    <cellStyle name="Normal GHG whole table 4 2 3 2 3" xfId="16177" xr:uid="{00000000-0005-0000-0000-0000B3000000}"/>
    <cellStyle name="Normal GHG whole table 4 2 3 3" xfId="8093" xr:uid="{00000000-0005-0000-0000-0000B3000000}"/>
    <cellStyle name="Normal GHG whole table 4 2 3 3 2" xfId="18638" xr:uid="{00000000-0005-0000-0000-0000B3000000}"/>
    <cellStyle name="Normal GHG whole table 4 2 3 4" xfId="5369" xr:uid="{00000000-0005-0000-0000-0000B3000000}"/>
    <cellStyle name="Normal GHG whole table 4 2 3 4 2" xfId="13802" xr:uid="{00000000-0005-0000-0000-0000B3000000}"/>
    <cellStyle name="Normal GHG whole table 4 2 3 5" xfId="14316" xr:uid="{00000000-0005-0000-0000-0000B3000000}"/>
    <cellStyle name="Normal GHG whole table 4 2 4" xfId="3509" xr:uid="{00000000-0005-0000-0000-0000B3000000}"/>
    <cellStyle name="Normal GHG whole table 4 2 4 2" xfId="9073" xr:uid="{00000000-0005-0000-0000-0000B3000000}"/>
    <cellStyle name="Normal GHG whole table 4 2 4 2 2" xfId="19619" xr:uid="{00000000-0005-0000-0000-0000B3000000}"/>
    <cellStyle name="Normal GHG whole table 4 2 4 3" xfId="11918" xr:uid="{00000000-0005-0000-0000-0000B3000000}"/>
    <cellStyle name="Normal GHG whole table 4 2 5" xfId="4956" xr:uid="{00000000-0005-0000-0000-0000B3000000}"/>
    <cellStyle name="Normal GHG whole table 4 2 5 2" xfId="14392" xr:uid="{00000000-0005-0000-0000-0000B3000000}"/>
    <cellStyle name="Normal GHG whole table 4 2 6" xfId="12828" xr:uid="{00000000-0005-0000-0000-0000B3000000}"/>
    <cellStyle name="Normal GHG whole table 4 3" xfId="1426" xr:uid="{00000000-0005-0000-0000-0000B3000000}"/>
    <cellStyle name="Normal GHG whole table 4 3 2" xfId="2667" xr:uid="{00000000-0005-0000-0000-0000B3000000}"/>
    <cellStyle name="Normal GHG whole table 4 3 2 2" xfId="8237" xr:uid="{00000000-0005-0000-0000-0000B3000000}"/>
    <cellStyle name="Normal GHG whole table 4 3 2 2 2" xfId="18782" xr:uid="{00000000-0005-0000-0000-0000B3000000}"/>
    <cellStyle name="Normal GHG whole table 4 3 2 3" xfId="12415" xr:uid="{00000000-0005-0000-0000-0000B3000000}"/>
    <cellStyle name="Normal GHG whole table 4 3 3" xfId="4087" xr:uid="{00000000-0005-0000-0000-0000B3000000}"/>
    <cellStyle name="Normal GHG whole table 4 3 3 2" xfId="9620" xr:uid="{00000000-0005-0000-0000-0000B3000000}"/>
    <cellStyle name="Normal GHG whole table 4 3 3 2 2" xfId="20173" xr:uid="{00000000-0005-0000-0000-0000B3000000}"/>
    <cellStyle name="Normal GHG whole table 4 3 3 3" xfId="12257" xr:uid="{00000000-0005-0000-0000-0000B3000000}"/>
    <cellStyle name="Normal GHG whole table 4 3 4" xfId="7061" xr:uid="{00000000-0005-0000-0000-0000B3000000}"/>
    <cellStyle name="Normal GHG whole table 4 3 4 2" xfId="17606" xr:uid="{00000000-0005-0000-0000-0000B3000000}"/>
    <cellStyle name="Normal GHG whole table 4 3 5" xfId="5504" xr:uid="{00000000-0005-0000-0000-0000B3000000}"/>
    <cellStyle name="Normal GHG whole table 4 3 5 2" xfId="13369" xr:uid="{00000000-0005-0000-0000-0000B3000000}"/>
    <cellStyle name="Normal GHG whole table 4 3 6" xfId="11921" xr:uid="{00000000-0005-0000-0000-0000B3000000}"/>
    <cellStyle name="Normal GHG whole table 4 4" xfId="1269" xr:uid="{00000000-0005-0000-0000-0000B3000000}"/>
    <cellStyle name="Normal GHG whole table 4 4 2" xfId="2510" xr:uid="{00000000-0005-0000-0000-0000B3000000}"/>
    <cellStyle name="Normal GHG whole table 4 4 2 2" xfId="8080" xr:uid="{00000000-0005-0000-0000-0000B3000000}"/>
    <cellStyle name="Normal GHG whole table 4 4 2 2 2" xfId="18625" xr:uid="{00000000-0005-0000-0000-0000B3000000}"/>
    <cellStyle name="Normal GHG whole table 4 4 2 3" xfId="16183" xr:uid="{00000000-0005-0000-0000-0000B3000000}"/>
    <cellStyle name="Normal GHG whole table 4 4 3" xfId="3931" xr:uid="{00000000-0005-0000-0000-0000B3000000}"/>
    <cellStyle name="Normal GHG whole table 4 4 3 2" xfId="9475" xr:uid="{00000000-0005-0000-0000-0000B3000000}"/>
    <cellStyle name="Normal GHG whole table 4 4 3 2 2" xfId="20028" xr:uid="{00000000-0005-0000-0000-0000B3000000}"/>
    <cellStyle name="Normal GHG whole table 4 4 3 3" xfId="14132" xr:uid="{00000000-0005-0000-0000-0000B3000000}"/>
    <cellStyle name="Normal GHG whole table 4 4 4" xfId="6916" xr:uid="{00000000-0005-0000-0000-0000B3000000}"/>
    <cellStyle name="Normal GHG whole table 4 4 4 2" xfId="17461" xr:uid="{00000000-0005-0000-0000-0000B3000000}"/>
    <cellStyle name="Normal GHG whole table 4 4 5" xfId="5359" xr:uid="{00000000-0005-0000-0000-0000B3000000}"/>
    <cellStyle name="Normal GHG whole table 4 4 5 2" xfId="11482" xr:uid="{00000000-0005-0000-0000-0000B3000000}"/>
    <cellStyle name="Normal GHG whole table 4 4 6" xfId="11836" xr:uid="{00000000-0005-0000-0000-0000B3000000}"/>
    <cellStyle name="Normal GHG whole table 4 5" xfId="454" xr:uid="{00000000-0005-0000-0000-0000B3000000}"/>
    <cellStyle name="Normal GHG whole table 4 5 2" xfId="3337" xr:uid="{00000000-0005-0000-0000-0000B3000000}"/>
    <cellStyle name="Normal GHG whole table 4 5 2 2" xfId="8906" xr:uid="{00000000-0005-0000-0000-0000B3000000}"/>
    <cellStyle name="Normal GHG whole table 4 5 2 2 2" xfId="19451" xr:uid="{00000000-0005-0000-0000-0000B3000000}"/>
    <cellStyle name="Normal GHG whole table 4 5 2 3" xfId="14486" xr:uid="{00000000-0005-0000-0000-0000B3000000}"/>
    <cellStyle name="Normal GHG whole table 4 5 3" xfId="6195" xr:uid="{00000000-0005-0000-0000-0000B3000000}"/>
    <cellStyle name="Normal GHG whole table 4 5 3 2" xfId="16741" xr:uid="{00000000-0005-0000-0000-0000B3000000}"/>
    <cellStyle name="Normal GHG whole table 4 5 4" xfId="4771" xr:uid="{00000000-0005-0000-0000-0000B3000000}"/>
    <cellStyle name="Normal GHG whole table 4 5 4 2" xfId="12773" xr:uid="{00000000-0005-0000-0000-0000B3000000}"/>
    <cellStyle name="Normal GHG whole table 4 5 5" xfId="15575" xr:uid="{00000000-0005-0000-0000-0000B3000000}"/>
    <cellStyle name="Normal GHG whole table 4 6" xfId="2096" xr:uid="{00000000-0005-0000-0000-0000B3000000}"/>
    <cellStyle name="Normal GHG whole table 4 6 2" xfId="7666" xr:uid="{00000000-0005-0000-0000-0000B3000000}"/>
    <cellStyle name="Normal GHG whole table 4 6 2 2" xfId="18211" xr:uid="{00000000-0005-0000-0000-0000B3000000}"/>
    <cellStyle name="Normal GHG whole table 4 6 3" xfId="12763" xr:uid="{00000000-0005-0000-0000-0000B3000000}"/>
    <cellStyle name="Normal GHG whole table 4 7" xfId="428" xr:uid="{00000000-0005-0000-0000-0000B3000000}"/>
    <cellStyle name="Normal GHG whole table 4 7 2" xfId="6174" xr:uid="{00000000-0005-0000-0000-0000B3000000}"/>
    <cellStyle name="Normal GHG whole table 4 7 2 2" xfId="16719" xr:uid="{00000000-0005-0000-0000-0000B3000000}"/>
    <cellStyle name="Normal GHG whole table 4 7 3" xfId="11563" xr:uid="{00000000-0005-0000-0000-0000B3000000}"/>
    <cellStyle name="Normal GHG whole table 4 8" xfId="4865" xr:uid="{00000000-0005-0000-0000-0000B3000000}"/>
    <cellStyle name="Normal GHG whole table 4 8 2" xfId="11464" xr:uid="{00000000-0005-0000-0000-0000B3000000}"/>
    <cellStyle name="Normal GHG whole table 4 9" xfId="14861" xr:uid="{00000000-0005-0000-0000-0000B3000000}"/>
    <cellStyle name="Normal GHG whole table 4 9 2" xfId="12629" xr:uid="{00000000-0005-0000-0000-0000B3000000}"/>
    <cellStyle name="Normal GHG whole table 5" xfId="440" xr:uid="{00000000-0005-0000-0000-0000B3000000}"/>
    <cellStyle name="Normal GHG whole table 5 2" xfId="1847" xr:uid="{00000000-0005-0000-0000-0000B3000000}"/>
    <cellStyle name="Normal GHG whole table 5 2 2" xfId="3086" xr:uid="{00000000-0005-0000-0000-0000B3000000}"/>
    <cellStyle name="Normal GHG whole table 5 2 2 2" xfId="8656" xr:uid="{00000000-0005-0000-0000-0000B3000000}"/>
    <cellStyle name="Normal GHG whole table 5 2 2 2 2" xfId="19201" xr:uid="{00000000-0005-0000-0000-0000B3000000}"/>
    <cellStyle name="Normal GHG whole table 5 2 2 3" xfId="13198" xr:uid="{00000000-0005-0000-0000-0000B3000000}"/>
    <cellStyle name="Normal GHG whole table 5 2 3" xfId="4498" xr:uid="{00000000-0005-0000-0000-0000B3000000}"/>
    <cellStyle name="Normal GHG whole table 5 2 3 2" xfId="10001" xr:uid="{00000000-0005-0000-0000-0000B3000000}"/>
    <cellStyle name="Normal GHG whole table 5 2 3 2 2" xfId="20557" xr:uid="{00000000-0005-0000-0000-0000B3000000}"/>
    <cellStyle name="Normal GHG whole table 5 2 3 3" xfId="12600" xr:uid="{00000000-0005-0000-0000-0000B3000000}"/>
    <cellStyle name="Normal GHG whole table 5 2 4" xfId="7437" xr:uid="{00000000-0005-0000-0000-0000B3000000}"/>
    <cellStyle name="Normal GHG whole table 5 2 4 2" xfId="17982" xr:uid="{00000000-0005-0000-0000-0000B3000000}"/>
    <cellStyle name="Normal GHG whole table 5 2 5" xfId="5885" xr:uid="{00000000-0005-0000-0000-0000B3000000}"/>
    <cellStyle name="Normal GHG whole table 5 2 5 2" xfId="16408" xr:uid="{00000000-0005-0000-0000-0000B3000000}"/>
    <cellStyle name="Normal GHG whole table 5 2 6" xfId="11072" xr:uid="{00000000-0005-0000-0000-0000B3000000}"/>
    <cellStyle name="Normal GHG whole table 5 3" xfId="1230" xr:uid="{00000000-0005-0000-0000-0000B1000000}"/>
    <cellStyle name="Normal GHG whole table 5 3 2" xfId="2472" xr:uid="{00000000-0005-0000-0000-0000B1000000}"/>
    <cellStyle name="Normal GHG whole table 5 3 2 2" xfId="8042" xr:uid="{00000000-0005-0000-0000-0000B1000000}"/>
    <cellStyle name="Normal GHG whole table 5 3 2 2 2" xfId="18587" xr:uid="{00000000-0005-0000-0000-0000B1000000}"/>
    <cellStyle name="Normal GHG whole table 5 3 2 3" xfId="12624" xr:uid="{00000000-0005-0000-0000-0000B1000000}"/>
    <cellStyle name="Normal GHG whole table 5 3 3" xfId="3896" xr:uid="{00000000-0005-0000-0000-0000B1000000}"/>
    <cellStyle name="Normal GHG whole table 5 3 3 2" xfId="9443" xr:uid="{00000000-0005-0000-0000-0000B1000000}"/>
    <cellStyle name="Normal GHG whole table 5 3 3 2 2" xfId="19996" xr:uid="{00000000-0005-0000-0000-0000B1000000}"/>
    <cellStyle name="Normal GHG whole table 5 3 3 3" xfId="14453" xr:uid="{00000000-0005-0000-0000-0000B1000000}"/>
    <cellStyle name="Normal GHG whole table 5 3 4" xfId="6880" xr:uid="{00000000-0005-0000-0000-0000B1000000}"/>
    <cellStyle name="Normal GHG whole table 5 3 4 2" xfId="17425" xr:uid="{00000000-0005-0000-0000-0000B1000000}"/>
    <cellStyle name="Normal GHG whole table 5 3 5" xfId="5327" xr:uid="{00000000-0005-0000-0000-0000B1000000}"/>
    <cellStyle name="Normal GHG whole table 5 3 5 2" xfId="10921" xr:uid="{00000000-0005-0000-0000-0000B1000000}"/>
    <cellStyle name="Normal GHG whole table 5 3 6" xfId="10388" xr:uid="{00000000-0005-0000-0000-0000B1000000}"/>
    <cellStyle name="Normal GHG whole table 5 4" xfId="872" xr:uid="{00000000-0005-0000-0000-0000B3000000}"/>
    <cellStyle name="Normal GHG whole table 5 4 2" xfId="3340" xr:uid="{00000000-0005-0000-0000-0000B3000000}"/>
    <cellStyle name="Normal GHG whole table 5 4 2 2" xfId="8909" xr:uid="{00000000-0005-0000-0000-0000B3000000}"/>
    <cellStyle name="Normal GHG whole table 5 4 2 2 2" xfId="19454" xr:uid="{00000000-0005-0000-0000-0000B3000000}"/>
    <cellStyle name="Normal GHG whole table 5 4 2 3" xfId="16064" xr:uid="{00000000-0005-0000-0000-0000B3000000}"/>
    <cellStyle name="Normal GHG whole table 5 4 3" xfId="6532" xr:uid="{00000000-0005-0000-0000-0000B3000000}"/>
    <cellStyle name="Normal GHG whole table 5 4 3 2" xfId="17077" xr:uid="{00000000-0005-0000-0000-0000B3000000}"/>
    <cellStyle name="Normal GHG whole table 5 4 4" xfId="4774" xr:uid="{00000000-0005-0000-0000-0000B3000000}"/>
    <cellStyle name="Normal GHG whole table 5 4 4 2" xfId="14268" xr:uid="{00000000-0005-0000-0000-0000B3000000}"/>
    <cellStyle name="Normal GHG whole table 5 4 5" xfId="10827" xr:uid="{00000000-0005-0000-0000-0000B3000000}"/>
    <cellStyle name="Normal GHG whole table 5 5" xfId="2116" xr:uid="{00000000-0005-0000-0000-0000B3000000}"/>
    <cellStyle name="Normal GHG whole table 5 5 2" xfId="7686" xr:uid="{00000000-0005-0000-0000-0000B3000000}"/>
    <cellStyle name="Normal GHG whole table 5 5 2 2" xfId="18231" xr:uid="{00000000-0005-0000-0000-0000B3000000}"/>
    <cellStyle name="Normal GHG whole table 5 5 3" xfId="14810" xr:uid="{00000000-0005-0000-0000-0000B3000000}"/>
    <cellStyle name="Normal GHG whole table 5 6" xfId="3362" xr:uid="{00000000-0005-0000-0000-0000B3000000}"/>
    <cellStyle name="Normal GHG whole table 5 6 2" xfId="8930" xr:uid="{00000000-0005-0000-0000-0000B3000000}"/>
    <cellStyle name="Normal GHG whole table 5 6 2 2" xfId="19474" xr:uid="{00000000-0005-0000-0000-0000B3000000}"/>
    <cellStyle name="Normal GHG whole table 5 6 3" xfId="12669" xr:uid="{00000000-0005-0000-0000-0000B3000000}"/>
    <cellStyle name="Normal GHG whole table 5 7" xfId="4795" xr:uid="{00000000-0005-0000-0000-0000B3000000}"/>
    <cellStyle name="Normal GHG whole table 5 7 2" xfId="11434" xr:uid="{00000000-0005-0000-0000-0000B3000000}"/>
    <cellStyle name="Normal GHG whole table 5 8" xfId="14844" xr:uid="{00000000-0005-0000-0000-0000B3000000}"/>
    <cellStyle name="Normal GHG whole table 5 8 2" xfId="14799" xr:uid="{00000000-0005-0000-0000-0000B3000000}"/>
    <cellStyle name="Normal GHG whole table 5 9" xfId="12557" xr:uid="{00000000-0005-0000-0000-0000B3000000}"/>
    <cellStyle name="Normal GHG whole table 6" xfId="595" xr:uid="{00000000-0005-0000-0000-0000B3000000}"/>
    <cellStyle name="Normal GHG whole table 6 2" xfId="1859" xr:uid="{00000000-0005-0000-0000-0000B3000000}"/>
    <cellStyle name="Normal GHG whole table 6 2 2" xfId="3098" xr:uid="{00000000-0005-0000-0000-0000B3000000}"/>
    <cellStyle name="Normal GHG whole table 6 2 2 2" xfId="8668" xr:uid="{00000000-0005-0000-0000-0000B3000000}"/>
    <cellStyle name="Normal GHG whole table 6 2 2 2 2" xfId="19213" xr:uid="{00000000-0005-0000-0000-0000B3000000}"/>
    <cellStyle name="Normal GHG whole table 6 2 2 3" xfId="15804" xr:uid="{00000000-0005-0000-0000-0000B3000000}"/>
    <cellStyle name="Normal GHG whole table 6 2 3" xfId="4510" xr:uid="{00000000-0005-0000-0000-0000B3000000}"/>
    <cellStyle name="Normal GHG whole table 6 2 3 2" xfId="10013" xr:uid="{00000000-0005-0000-0000-0000B3000000}"/>
    <cellStyle name="Normal GHG whole table 6 2 3 2 2" xfId="20568" xr:uid="{00000000-0005-0000-0000-0000B3000000}"/>
    <cellStyle name="Normal GHG whole table 6 2 3 3" xfId="15947" xr:uid="{00000000-0005-0000-0000-0000B3000000}"/>
    <cellStyle name="Normal GHG whole table 6 2 4" xfId="7446" xr:uid="{00000000-0005-0000-0000-0000B3000000}"/>
    <cellStyle name="Normal GHG whole table 6 2 4 2" xfId="17991" xr:uid="{00000000-0005-0000-0000-0000B3000000}"/>
    <cellStyle name="Normal GHG whole table 6 2 5" xfId="5897" xr:uid="{00000000-0005-0000-0000-0000B3000000}"/>
    <cellStyle name="Normal GHG whole table 6 2 5 2" xfId="16419" xr:uid="{00000000-0005-0000-0000-0000B3000000}"/>
    <cellStyle name="Normal GHG whole table 6 2 6" xfId="12409" xr:uid="{00000000-0005-0000-0000-0000B3000000}"/>
    <cellStyle name="Normal GHG whole table 6 3" xfId="1522" xr:uid="{00000000-0005-0000-0000-0000B3000000}"/>
    <cellStyle name="Normal GHG whole table 6 3 2" xfId="2762" xr:uid="{00000000-0005-0000-0000-0000B3000000}"/>
    <cellStyle name="Normal GHG whole table 6 3 2 2" xfId="8332" xr:uid="{00000000-0005-0000-0000-0000B3000000}"/>
    <cellStyle name="Normal GHG whole table 6 3 2 2 2" xfId="18877" xr:uid="{00000000-0005-0000-0000-0000B3000000}"/>
    <cellStyle name="Normal GHG whole table 6 3 2 3" xfId="14163" xr:uid="{00000000-0005-0000-0000-0000B3000000}"/>
    <cellStyle name="Normal GHG whole table 6 3 3" xfId="4176" xr:uid="{00000000-0005-0000-0000-0000B3000000}"/>
    <cellStyle name="Normal GHG whole table 6 3 3 2" xfId="9698" xr:uid="{00000000-0005-0000-0000-0000B3000000}"/>
    <cellStyle name="Normal GHG whole table 6 3 3 2 2" xfId="20252" xr:uid="{00000000-0005-0000-0000-0000B3000000}"/>
    <cellStyle name="Normal GHG whole table 6 3 3 3" xfId="15977" xr:uid="{00000000-0005-0000-0000-0000B3000000}"/>
    <cellStyle name="Normal GHG whole table 6 3 4" xfId="7135" xr:uid="{00000000-0005-0000-0000-0000B3000000}"/>
    <cellStyle name="Normal GHG whole table 6 3 4 2" xfId="17680" xr:uid="{00000000-0005-0000-0000-0000B3000000}"/>
    <cellStyle name="Normal GHG whole table 6 3 5" xfId="5582" xr:uid="{00000000-0005-0000-0000-0000B3000000}"/>
    <cellStyle name="Normal GHG whole table 6 3 5 2" xfId="13325" xr:uid="{00000000-0005-0000-0000-0000B3000000}"/>
    <cellStyle name="Normal GHG whole table 6 3 6" xfId="12397" xr:uid="{00000000-0005-0000-0000-0000B3000000}"/>
    <cellStyle name="Normal GHG whole table 6 4" xfId="892" xr:uid="{00000000-0005-0000-0000-0000B3000000}"/>
    <cellStyle name="Normal GHG whole table 6 4 2" xfId="6552" xr:uid="{00000000-0005-0000-0000-0000B3000000}"/>
    <cellStyle name="Normal GHG whole table 6 4 2 2" xfId="17097" xr:uid="{00000000-0005-0000-0000-0000B3000000}"/>
    <cellStyle name="Normal GHG whole table 6 4 3" xfId="14372" xr:uid="{00000000-0005-0000-0000-0000B3000000}"/>
    <cellStyle name="Normal GHG whole table 6 5" xfId="2136" xr:uid="{00000000-0005-0000-0000-0000B3000000}"/>
    <cellStyle name="Normal GHG whole table 6 5 2" xfId="7706" xr:uid="{00000000-0005-0000-0000-0000B3000000}"/>
    <cellStyle name="Normal GHG whole table 6 5 2 2" xfId="18251" xr:uid="{00000000-0005-0000-0000-0000B3000000}"/>
    <cellStyle name="Normal GHG whole table 6 5 3" xfId="11456" xr:uid="{00000000-0005-0000-0000-0000B3000000}"/>
    <cellStyle name="Normal GHG whole table 6 6" xfId="3595" xr:uid="{00000000-0005-0000-0000-0000B3000000}"/>
    <cellStyle name="Normal GHG whole table 6 6 2" xfId="9156" xr:uid="{00000000-0005-0000-0000-0000B3000000}"/>
    <cellStyle name="Normal GHG whole table 6 6 2 2" xfId="19703" xr:uid="{00000000-0005-0000-0000-0000B3000000}"/>
    <cellStyle name="Normal GHG whole table 6 6 3" xfId="12243" xr:uid="{00000000-0005-0000-0000-0000B3000000}"/>
    <cellStyle name="Normal GHG whole table 6 7" xfId="6292" xr:uid="{00000000-0005-0000-0000-0000B3000000}"/>
    <cellStyle name="Normal GHG whole table 6 7 2" xfId="15008" xr:uid="{00000000-0005-0000-0000-0000B3000000}"/>
    <cellStyle name="Normal GHG whole table 6 7 2 2" xfId="16837" xr:uid="{00000000-0005-0000-0000-0000B3000000}"/>
    <cellStyle name="Normal GHG whole table 6 7 3" xfId="13334" xr:uid="{00000000-0005-0000-0000-0000B3000000}"/>
    <cellStyle name="Normal GHG whole table 6 8" xfId="5040" xr:uid="{00000000-0005-0000-0000-0000B3000000}"/>
    <cellStyle name="Normal GHG whole table 6 8 2" xfId="10991" xr:uid="{00000000-0005-0000-0000-0000B3000000}"/>
    <cellStyle name="Normal GHG whole table 6 9" xfId="14120" xr:uid="{00000000-0005-0000-0000-0000B3000000}"/>
    <cellStyle name="Normal GHG whole table 7" xfId="510" xr:uid="{00000000-0005-0000-0000-0000B1000000}"/>
    <cellStyle name="Normal GHG whole table 7 2" xfId="1827" xr:uid="{00000000-0005-0000-0000-0000B3000000}"/>
    <cellStyle name="Normal GHG whole table 7 2 2" xfId="3066" xr:uid="{00000000-0005-0000-0000-0000B3000000}"/>
    <cellStyle name="Normal GHG whole table 7 2 2 2" xfId="8636" xr:uid="{00000000-0005-0000-0000-0000B3000000}"/>
    <cellStyle name="Normal GHG whole table 7 2 2 2 2" xfId="19181" xr:uid="{00000000-0005-0000-0000-0000B3000000}"/>
    <cellStyle name="Normal GHG whole table 7 2 2 3" xfId="16041" xr:uid="{00000000-0005-0000-0000-0000B3000000}"/>
    <cellStyle name="Normal GHG whole table 7 2 3" xfId="4478" xr:uid="{00000000-0005-0000-0000-0000B3000000}"/>
    <cellStyle name="Normal GHG whole table 7 2 3 2" xfId="9984" xr:uid="{00000000-0005-0000-0000-0000B3000000}"/>
    <cellStyle name="Normal GHG whole table 7 2 3 2 2" xfId="20540" xr:uid="{00000000-0005-0000-0000-0000B3000000}"/>
    <cellStyle name="Normal GHG whole table 7 2 3 3" xfId="12116" xr:uid="{00000000-0005-0000-0000-0000B3000000}"/>
    <cellStyle name="Normal GHG whole table 7 2 4" xfId="7425" xr:uid="{00000000-0005-0000-0000-0000B3000000}"/>
    <cellStyle name="Normal GHG whole table 7 2 4 2" xfId="17970" xr:uid="{00000000-0005-0000-0000-0000B3000000}"/>
    <cellStyle name="Normal GHG whole table 7 2 5" xfId="5868" xr:uid="{00000000-0005-0000-0000-0000B3000000}"/>
    <cellStyle name="Normal GHG whole table 7 2 5 2" xfId="16391" xr:uid="{00000000-0005-0000-0000-0000B3000000}"/>
    <cellStyle name="Normal GHG whole table 7 2 6" xfId="13432" xr:uid="{00000000-0005-0000-0000-0000B3000000}"/>
    <cellStyle name="Normal GHG whole table 7 3" xfId="1462" xr:uid="{00000000-0005-0000-0000-0000B1000000}"/>
    <cellStyle name="Normal GHG whole table 7 3 2" xfId="7091" xr:uid="{00000000-0005-0000-0000-0000B1000000}"/>
    <cellStyle name="Normal GHG whole table 7 3 2 2" xfId="17636" xr:uid="{00000000-0005-0000-0000-0000B1000000}"/>
    <cellStyle name="Normal GHG whole table 7 3 3" xfId="15966" xr:uid="{00000000-0005-0000-0000-0000B1000000}"/>
    <cellStyle name="Normal GHG whole table 7 4" xfId="2703" xr:uid="{00000000-0005-0000-0000-0000B1000000}"/>
    <cellStyle name="Normal GHG whole table 7 4 2" xfId="8273" xr:uid="{00000000-0005-0000-0000-0000B1000000}"/>
    <cellStyle name="Normal GHG whole table 7 4 2 2" xfId="18818" xr:uid="{00000000-0005-0000-0000-0000B1000000}"/>
    <cellStyle name="Normal GHG whole table 7 4 3" xfId="10642" xr:uid="{00000000-0005-0000-0000-0000B1000000}"/>
    <cellStyle name="Normal GHG whole table 7 5" xfId="4120" xr:uid="{00000000-0005-0000-0000-0000B1000000}"/>
    <cellStyle name="Normal GHG whole table 7 5 2" xfId="9649" xr:uid="{00000000-0005-0000-0000-0000B1000000}"/>
    <cellStyle name="Normal GHG whole table 7 5 2 2" xfId="20203" xr:uid="{00000000-0005-0000-0000-0000B1000000}"/>
    <cellStyle name="Normal GHG whole table 7 5 3" xfId="15662" xr:uid="{00000000-0005-0000-0000-0000B1000000}"/>
    <cellStyle name="Normal GHG whole table 7 6" xfId="6245" xr:uid="{00000000-0005-0000-0000-0000B1000000}"/>
    <cellStyle name="Normal GHG whole table 7 6 2" xfId="16792" xr:uid="{00000000-0005-0000-0000-0000B1000000}"/>
    <cellStyle name="Normal GHG whole table 7 7" xfId="5533" xr:uid="{00000000-0005-0000-0000-0000B1000000}"/>
    <cellStyle name="Normal GHG whole table 7 7 2" xfId="14794" xr:uid="{00000000-0005-0000-0000-0000B1000000}"/>
    <cellStyle name="Normal GHG whole table 7 8" xfId="11186" xr:uid="{00000000-0005-0000-0000-0000B1000000}"/>
    <cellStyle name="Normal GHG whole table 8" xfId="1249" xr:uid="{00000000-0005-0000-0000-0000B3000000}"/>
    <cellStyle name="Normal GHG whole table 8 2" xfId="2491" xr:uid="{00000000-0005-0000-0000-0000B3000000}"/>
    <cellStyle name="Normal GHG whole table 8 2 2" xfId="8061" xr:uid="{00000000-0005-0000-0000-0000B3000000}"/>
    <cellStyle name="Normal GHG whole table 8 2 2 2" xfId="18606" xr:uid="{00000000-0005-0000-0000-0000B3000000}"/>
    <cellStyle name="Normal GHG whole table 8 2 3" xfId="11412" xr:uid="{00000000-0005-0000-0000-0000B3000000}"/>
    <cellStyle name="Normal GHG whole table 8 3" xfId="3914" xr:uid="{00000000-0005-0000-0000-0000B3000000}"/>
    <cellStyle name="Normal GHG whole table 8 3 2" xfId="9459" xr:uid="{00000000-0005-0000-0000-0000B3000000}"/>
    <cellStyle name="Normal GHG whole table 8 3 2 2" xfId="20012" xr:uid="{00000000-0005-0000-0000-0000B3000000}"/>
    <cellStyle name="Normal GHG whole table 8 3 3" xfId="13351" xr:uid="{00000000-0005-0000-0000-0000B3000000}"/>
    <cellStyle name="Normal GHG whole table 8 4" xfId="6898" xr:uid="{00000000-0005-0000-0000-0000B3000000}"/>
    <cellStyle name="Normal GHG whole table 8 4 2" xfId="17443" xr:uid="{00000000-0005-0000-0000-0000B3000000}"/>
    <cellStyle name="Normal GHG whole table 8 5" xfId="5343" xr:uid="{00000000-0005-0000-0000-0000B3000000}"/>
    <cellStyle name="Normal GHG whole table 8 5 2" xfId="13925" xr:uid="{00000000-0005-0000-0000-0000B3000000}"/>
    <cellStyle name="Normal GHG whole table 8 6" xfId="12465" xr:uid="{00000000-0005-0000-0000-0000B3000000}"/>
    <cellStyle name="Normal GHG whole table 9" xfId="455" xr:uid="{00000000-0005-0000-0000-0000B1000000}"/>
    <cellStyle name="Normal GHG whole table 9 2" xfId="3345" xr:uid="{00000000-0005-0000-0000-0000B1000000}"/>
    <cellStyle name="Normal GHG whole table 9 2 2" xfId="8914" xr:uid="{00000000-0005-0000-0000-0000B1000000}"/>
    <cellStyle name="Normal GHG whole table 9 2 2 2" xfId="19459" xr:uid="{00000000-0005-0000-0000-0000B1000000}"/>
    <cellStyle name="Normal GHG whole table 9 2 3" xfId="13876" xr:uid="{00000000-0005-0000-0000-0000B1000000}"/>
    <cellStyle name="Normal GHG whole table 9 3" xfId="6196" xr:uid="{00000000-0005-0000-0000-0000B1000000}"/>
    <cellStyle name="Normal GHG whole table 9 3 2" xfId="16742" xr:uid="{00000000-0005-0000-0000-0000B1000000}"/>
    <cellStyle name="Normal GHG whole table 9 4" xfId="4779" xr:uid="{00000000-0005-0000-0000-0000B1000000}"/>
    <cellStyle name="Normal GHG whole table 9 4 2" xfId="13139" xr:uid="{00000000-0005-0000-0000-0000B1000000}"/>
    <cellStyle name="Normal GHG whole table 9 5" xfId="14179" xr:uid="{00000000-0005-0000-0000-0000B1000000}"/>
    <cellStyle name="Normal GHG-Shade" xfId="252" xr:uid="{00000000-0005-0000-0000-0000B4000000}"/>
    <cellStyle name="Normál_Munka1" xfId="253" xr:uid="{00000000-0005-0000-0000-0000B5000000}"/>
    <cellStyle name="Normal_Sheet1" xfId="5" xr:uid="{00000000-0005-0000-0000-00006A000000}"/>
    <cellStyle name="Note" xfId="183" builtinId="10" customBuiltin="1"/>
    <cellStyle name="Note 2" xfId="38" xr:uid="{00000000-0005-0000-0000-00006B000000}"/>
    <cellStyle name="Odd" xfId="10232" xr:uid="{00000000-0005-0000-0000-000004000000}"/>
    <cellStyle name="Odd 2" xfId="10236" xr:uid="{500278C1-C8F4-40FB-A7F1-E28DB3F8CFB9}"/>
    <cellStyle name="Odd 3" xfId="4739" xr:uid="{00000000-0005-0000-0000-000004000000}"/>
    <cellStyle name="Odd 3 2" xfId="14827" xr:uid="{00000000-0005-0000-0000-000004000000}"/>
    <cellStyle name="Output" xfId="178" builtinId="21" customBuiltin="1"/>
    <cellStyle name="Pattern" xfId="254" xr:uid="{00000000-0005-0000-0000-0000BA000000}"/>
    <cellStyle name="Pattern 10" xfId="894" xr:uid="{00000000-0005-0000-0000-0000B8000000}"/>
    <cellStyle name="Pattern 10 2" xfId="6554" xr:uid="{00000000-0005-0000-0000-0000B8000000}"/>
    <cellStyle name="Pattern 10 2 2" xfId="17099" xr:uid="{00000000-0005-0000-0000-0000B8000000}"/>
    <cellStyle name="Pattern 10 3" xfId="12001" xr:uid="{00000000-0005-0000-0000-0000B8000000}"/>
    <cellStyle name="Pattern 11" xfId="393" xr:uid="{00000000-0005-0000-0000-0000BA000000}"/>
    <cellStyle name="Pattern 11 2" xfId="6146" xr:uid="{00000000-0005-0000-0000-0000BA000000}"/>
    <cellStyle name="Pattern 11 2 2" xfId="16689" xr:uid="{00000000-0005-0000-0000-0000BA000000}"/>
    <cellStyle name="Pattern 11 3" xfId="12239" xr:uid="{00000000-0005-0000-0000-0000BA000000}"/>
    <cellStyle name="Pattern 12" xfId="4744" xr:uid="{00000000-0005-0000-0000-0000BA000000}"/>
    <cellStyle name="Pattern 12 2" xfId="14607" xr:uid="{00000000-0005-0000-0000-0000BA000000}"/>
    <cellStyle name="Pattern 13" xfId="14273" xr:uid="{00000000-0005-0000-0000-0000BA000000}"/>
    <cellStyle name="Pattern 2" xfId="324" xr:uid="{00000000-0005-0000-0000-0000B8000000}"/>
    <cellStyle name="Pattern 2 10" xfId="493" xr:uid="{00000000-0005-0000-0000-0000B8000000}"/>
    <cellStyle name="Pattern 2 10 2" xfId="6231" xr:uid="{00000000-0005-0000-0000-0000B8000000}"/>
    <cellStyle name="Pattern 2 10 2 2" xfId="16777" xr:uid="{00000000-0005-0000-0000-0000B8000000}"/>
    <cellStyle name="Pattern 2 10 3" xfId="14301" xr:uid="{00000000-0005-0000-0000-0000B8000000}"/>
    <cellStyle name="Pattern 2 11" xfId="3430" xr:uid="{00000000-0005-0000-0000-0000B8000000}"/>
    <cellStyle name="Pattern 2 11 2" xfId="8995" xr:uid="{00000000-0005-0000-0000-0000B8000000}"/>
    <cellStyle name="Pattern 2 11 2 2" xfId="19541" xr:uid="{00000000-0005-0000-0000-0000B8000000}"/>
    <cellStyle name="Pattern 2 12" xfId="4866" xr:uid="{00000000-0005-0000-0000-0000B8000000}"/>
    <cellStyle name="Pattern 2 12 2" xfId="15352" xr:uid="{00000000-0005-0000-0000-0000B8000000}"/>
    <cellStyle name="Pattern 2 13" xfId="13397" xr:uid="{00000000-0005-0000-0000-0000B8000000}"/>
    <cellStyle name="Pattern 2 2" xfId="547" xr:uid="{00000000-0005-0000-0000-0000B8000000}"/>
    <cellStyle name="Pattern 2 2 10" xfId="11589" xr:uid="{00000000-0005-0000-0000-0000B8000000}"/>
    <cellStyle name="Pattern 2 2 2" xfId="644" xr:uid="{00000000-0005-0000-0000-0000B8000000}"/>
    <cellStyle name="Pattern 2 2 2 2" xfId="1885" xr:uid="{00000000-0005-0000-0000-0000B8000000}"/>
    <cellStyle name="Pattern 2 2 2 2 2" xfId="3124" xr:uid="{00000000-0005-0000-0000-0000B8000000}"/>
    <cellStyle name="Pattern 2 2 2 2 2 2" xfId="8694" xr:uid="{00000000-0005-0000-0000-0000B8000000}"/>
    <cellStyle name="Pattern 2 2 2 2 2 2 2" xfId="19239" xr:uid="{00000000-0005-0000-0000-0000B8000000}"/>
    <cellStyle name="Pattern 2 2 2 2 2 3" xfId="13962" xr:uid="{00000000-0005-0000-0000-0000B8000000}"/>
    <cellStyle name="Pattern 2 2 2 2 3" xfId="4536" xr:uid="{00000000-0005-0000-0000-0000B8000000}"/>
    <cellStyle name="Pattern 2 2 2 2 3 2" xfId="10038" xr:uid="{00000000-0005-0000-0000-0000B8000000}"/>
    <cellStyle name="Pattern 2 2 2 2 3 2 2" xfId="20593" xr:uid="{00000000-0005-0000-0000-0000B8000000}"/>
    <cellStyle name="Pattern 2 2 2 2 3 3" xfId="13904" xr:uid="{00000000-0005-0000-0000-0000B8000000}"/>
    <cellStyle name="Pattern 2 2 2 2 4" xfId="7465" xr:uid="{00000000-0005-0000-0000-0000B8000000}"/>
    <cellStyle name="Pattern 2 2 2 2 4 2" xfId="18010" xr:uid="{00000000-0005-0000-0000-0000B8000000}"/>
    <cellStyle name="Pattern 2 2 2 2 5" xfId="5922" xr:uid="{00000000-0005-0000-0000-0000B8000000}"/>
    <cellStyle name="Pattern 2 2 2 2 5 2" xfId="16444" xr:uid="{00000000-0005-0000-0000-0000B8000000}"/>
    <cellStyle name="Pattern 2 2 2 2 6" xfId="11633" xr:uid="{00000000-0005-0000-0000-0000B8000000}"/>
    <cellStyle name="Pattern 2 2 2 3" xfId="1566" xr:uid="{00000000-0005-0000-0000-0000B8000000}"/>
    <cellStyle name="Pattern 2 2 2 3 2" xfId="7176" xr:uid="{00000000-0005-0000-0000-0000B8000000}"/>
    <cellStyle name="Pattern 2 2 2 3 2 2" xfId="17721" xr:uid="{00000000-0005-0000-0000-0000B8000000}"/>
    <cellStyle name="Pattern 2 2 2 3 3" xfId="12158" xr:uid="{00000000-0005-0000-0000-0000B8000000}"/>
    <cellStyle name="Pattern 2 2 2 4" xfId="2806" xr:uid="{00000000-0005-0000-0000-0000B8000000}"/>
    <cellStyle name="Pattern 2 2 2 4 2" xfId="8376" xr:uid="{00000000-0005-0000-0000-0000B8000000}"/>
    <cellStyle name="Pattern 2 2 2 4 2 2" xfId="18921" xr:uid="{00000000-0005-0000-0000-0000B8000000}"/>
    <cellStyle name="Pattern 2 2 2 4 3" xfId="13242" xr:uid="{00000000-0005-0000-0000-0000B8000000}"/>
    <cellStyle name="Pattern 2 2 2 5" xfId="4220" xr:uid="{00000000-0005-0000-0000-0000B8000000}"/>
    <cellStyle name="Pattern 2 2 2 5 2" xfId="9741" xr:uid="{00000000-0005-0000-0000-0000B8000000}"/>
    <cellStyle name="Pattern 2 2 2 5 2 2" xfId="20295" xr:uid="{00000000-0005-0000-0000-0000B8000000}"/>
    <cellStyle name="Pattern 2 2 2 5 3" xfId="11866" xr:uid="{00000000-0005-0000-0000-0000B8000000}"/>
    <cellStyle name="Pattern 2 2 2 6" xfId="6339" xr:uid="{00000000-0005-0000-0000-0000B8000000}"/>
    <cellStyle name="Pattern 2 2 2 6 2" xfId="15048" xr:uid="{00000000-0005-0000-0000-0000B8000000}"/>
    <cellStyle name="Pattern 2 2 2 6 2 2" xfId="16884" xr:uid="{00000000-0005-0000-0000-0000B8000000}"/>
    <cellStyle name="Pattern 2 2 2 6 3" xfId="13956" xr:uid="{00000000-0005-0000-0000-0000B8000000}"/>
    <cellStyle name="Pattern 2 2 2 7" xfId="5625" xr:uid="{00000000-0005-0000-0000-0000B8000000}"/>
    <cellStyle name="Pattern 2 2 2 7 2" xfId="14413" xr:uid="{00000000-0005-0000-0000-0000B8000000}"/>
    <cellStyle name="Pattern 2 2 2 8" xfId="12516" xr:uid="{00000000-0005-0000-0000-0000B8000000}"/>
    <cellStyle name="Pattern 2 2 3" xfId="1483" xr:uid="{00000000-0005-0000-0000-0000B8000000}"/>
    <cellStyle name="Pattern 2 2 3 2" xfId="2723" xr:uid="{00000000-0005-0000-0000-0000B8000000}"/>
    <cellStyle name="Pattern 2 2 3 2 2" xfId="8293" xr:uid="{00000000-0005-0000-0000-0000B8000000}"/>
    <cellStyle name="Pattern 2 2 3 2 2 2" xfId="18838" xr:uid="{00000000-0005-0000-0000-0000B8000000}"/>
    <cellStyle name="Pattern 2 2 3 2 3" xfId="12692" xr:uid="{00000000-0005-0000-0000-0000B8000000}"/>
    <cellStyle name="Pattern 2 2 3 3" xfId="4139" xr:uid="{00000000-0005-0000-0000-0000B8000000}"/>
    <cellStyle name="Pattern 2 2 3 3 2" xfId="9666" xr:uid="{00000000-0005-0000-0000-0000B8000000}"/>
    <cellStyle name="Pattern 2 2 3 3 2 2" xfId="20220" xr:uid="{00000000-0005-0000-0000-0000B8000000}"/>
    <cellStyle name="Pattern 2 2 3 3 3" xfId="13736" xr:uid="{00000000-0005-0000-0000-0000B8000000}"/>
    <cellStyle name="Pattern 2 2 3 4" xfId="7108" xr:uid="{00000000-0005-0000-0000-0000B8000000}"/>
    <cellStyle name="Pattern 2 2 3 4 2" xfId="17653" xr:uid="{00000000-0005-0000-0000-0000B8000000}"/>
    <cellStyle name="Pattern 2 2 3 5" xfId="5550" xr:uid="{00000000-0005-0000-0000-0000B8000000}"/>
    <cellStyle name="Pattern 2 2 3 5 2" xfId="13821" xr:uid="{00000000-0005-0000-0000-0000B8000000}"/>
    <cellStyle name="Pattern 2 2 3 6" xfId="12194" xr:uid="{00000000-0005-0000-0000-0000B8000000}"/>
    <cellStyle name="Pattern 2 2 4" xfId="1795" xr:uid="{00000000-0005-0000-0000-0000B8000000}"/>
    <cellStyle name="Pattern 2 2 4 2" xfId="3034" xr:uid="{00000000-0005-0000-0000-0000B8000000}"/>
    <cellStyle name="Pattern 2 2 4 2 2" xfId="8604" xr:uid="{00000000-0005-0000-0000-0000B8000000}"/>
    <cellStyle name="Pattern 2 2 4 2 2 2" xfId="19149" xr:uid="{00000000-0005-0000-0000-0000B8000000}"/>
    <cellStyle name="Pattern 2 2 4 2 3" xfId="13172" xr:uid="{00000000-0005-0000-0000-0000B8000000}"/>
    <cellStyle name="Pattern 2 2 4 3" xfId="4446" xr:uid="{00000000-0005-0000-0000-0000B8000000}"/>
    <cellStyle name="Pattern 2 2 4 3 2" xfId="9954" xr:uid="{00000000-0005-0000-0000-0000B8000000}"/>
    <cellStyle name="Pattern 2 2 4 3 2 2" xfId="20510" xr:uid="{00000000-0005-0000-0000-0000B8000000}"/>
    <cellStyle name="Pattern 2 2 4 3 3" xfId="10503" xr:uid="{00000000-0005-0000-0000-0000B8000000}"/>
    <cellStyle name="Pattern 2 2 4 4" xfId="7395" xr:uid="{00000000-0005-0000-0000-0000B8000000}"/>
    <cellStyle name="Pattern 2 2 4 4 2" xfId="17940" xr:uid="{00000000-0005-0000-0000-0000B8000000}"/>
    <cellStyle name="Pattern 2 2 4 5" xfId="5838" xr:uid="{00000000-0005-0000-0000-0000B8000000}"/>
    <cellStyle name="Pattern 2 2 4 5 2" xfId="16361" xr:uid="{00000000-0005-0000-0000-0000B8000000}"/>
    <cellStyle name="Pattern 2 2 4 6" xfId="15590" xr:uid="{00000000-0005-0000-0000-0000B8000000}"/>
    <cellStyle name="Pattern 2 2 5" xfId="1305" xr:uid="{00000000-0005-0000-0000-0000B8000000}"/>
    <cellStyle name="Pattern 2 2 5 2" xfId="2546" xr:uid="{00000000-0005-0000-0000-0000B8000000}"/>
    <cellStyle name="Pattern 2 2 5 2 2" xfId="8116" xr:uid="{00000000-0005-0000-0000-0000B8000000}"/>
    <cellStyle name="Pattern 2 2 5 2 2 2" xfId="18661" xr:uid="{00000000-0005-0000-0000-0000B8000000}"/>
    <cellStyle name="Pattern 2 2 5 2 3" xfId="13216" xr:uid="{00000000-0005-0000-0000-0000B8000000}"/>
    <cellStyle name="Pattern 2 2 5 3" xfId="3966" xr:uid="{00000000-0005-0000-0000-0000B8000000}"/>
    <cellStyle name="Pattern 2 2 5 3 2" xfId="9506" xr:uid="{00000000-0005-0000-0000-0000B8000000}"/>
    <cellStyle name="Pattern 2 2 5 3 2 2" xfId="20059" xr:uid="{00000000-0005-0000-0000-0000B8000000}"/>
    <cellStyle name="Pattern 2 2 5 3 3" xfId="14476" xr:uid="{00000000-0005-0000-0000-0000B8000000}"/>
    <cellStyle name="Pattern 2 2 5 4" xfId="6948" xr:uid="{00000000-0005-0000-0000-0000B8000000}"/>
    <cellStyle name="Pattern 2 2 5 4 2" xfId="17493" xr:uid="{00000000-0005-0000-0000-0000B8000000}"/>
    <cellStyle name="Pattern 2 2 5 5" xfId="5390" xr:uid="{00000000-0005-0000-0000-0000B8000000}"/>
    <cellStyle name="Pattern 2 2 5 5 2" xfId="11714" xr:uid="{00000000-0005-0000-0000-0000B8000000}"/>
    <cellStyle name="Pattern 2 2 5 6" xfId="16067" xr:uid="{00000000-0005-0000-0000-0000B8000000}"/>
    <cellStyle name="Pattern 2 2 6" xfId="945" xr:uid="{00000000-0005-0000-0000-0000B8000000}"/>
    <cellStyle name="Pattern 2 2 6 2" xfId="3613" xr:uid="{00000000-0005-0000-0000-0000B8000000}"/>
    <cellStyle name="Pattern 2 2 6 2 2" xfId="9174" xr:uid="{00000000-0005-0000-0000-0000B8000000}"/>
    <cellStyle name="Pattern 2 2 6 2 2 2" xfId="19721" xr:uid="{00000000-0005-0000-0000-0000B8000000}"/>
    <cellStyle name="Pattern 2 2 6 2 3" xfId="12992" xr:uid="{00000000-0005-0000-0000-0000B8000000}"/>
    <cellStyle name="Pattern 2 2 6 3" xfId="6605" xr:uid="{00000000-0005-0000-0000-0000B8000000}"/>
    <cellStyle name="Pattern 2 2 6 3 2" xfId="17150" xr:uid="{00000000-0005-0000-0000-0000B8000000}"/>
    <cellStyle name="Pattern 2 2 6 4" xfId="5058" xr:uid="{00000000-0005-0000-0000-0000B8000000}"/>
    <cellStyle name="Pattern 2 2 6 4 2" xfId="11085" xr:uid="{00000000-0005-0000-0000-0000B8000000}"/>
    <cellStyle name="Pattern 2 2 6 5" xfId="12840" xr:uid="{00000000-0005-0000-0000-0000B8000000}"/>
    <cellStyle name="Pattern 2 2 7" xfId="2188" xr:uid="{00000000-0005-0000-0000-0000B8000000}"/>
    <cellStyle name="Pattern 2 2 7 2" xfId="7758" xr:uid="{00000000-0005-0000-0000-0000B8000000}"/>
    <cellStyle name="Pattern 2 2 7 2 2" xfId="18303" xr:uid="{00000000-0005-0000-0000-0000B8000000}"/>
    <cellStyle name="Pattern 2 2 7 3" xfId="11941" xr:uid="{00000000-0005-0000-0000-0000B8000000}"/>
    <cellStyle name="Pattern 2 2 8" xfId="3510" xr:uid="{00000000-0005-0000-0000-0000B8000000}"/>
    <cellStyle name="Pattern 2 2 8 2" xfId="9074" xr:uid="{00000000-0005-0000-0000-0000B8000000}"/>
    <cellStyle name="Pattern 2 2 8 2 2" xfId="19620" xr:uid="{00000000-0005-0000-0000-0000B8000000}"/>
    <cellStyle name="Pattern 2 2 8 3" xfId="11784" xr:uid="{00000000-0005-0000-0000-0000B8000000}"/>
    <cellStyle name="Pattern 2 2 9" xfId="4957" xr:uid="{00000000-0005-0000-0000-0000B8000000}"/>
    <cellStyle name="Pattern 2 2 9 2" xfId="13180" xr:uid="{00000000-0005-0000-0000-0000B8000000}"/>
    <cellStyle name="Pattern 2 3" xfId="693" xr:uid="{00000000-0005-0000-0000-0000B8000000}"/>
    <cellStyle name="Pattern 2 3 2" xfId="1919" xr:uid="{00000000-0005-0000-0000-0000B8000000}"/>
    <cellStyle name="Pattern 2 3 2 2" xfId="3158" xr:uid="{00000000-0005-0000-0000-0000B8000000}"/>
    <cellStyle name="Pattern 2 3 2 2 2" xfId="8728" xr:uid="{00000000-0005-0000-0000-0000B8000000}"/>
    <cellStyle name="Pattern 2 3 2 2 2 2" xfId="19273" xr:uid="{00000000-0005-0000-0000-0000B8000000}"/>
    <cellStyle name="Pattern 2 3 2 2 3" xfId="15970" xr:uid="{00000000-0005-0000-0000-0000B8000000}"/>
    <cellStyle name="Pattern 2 3 2 3" xfId="4570" xr:uid="{00000000-0005-0000-0000-0000B8000000}"/>
    <cellStyle name="Pattern 2 3 2 3 2" xfId="10070" xr:uid="{00000000-0005-0000-0000-0000B8000000}"/>
    <cellStyle name="Pattern 2 3 2 3 2 2" xfId="20625" xr:uid="{00000000-0005-0000-0000-0000B8000000}"/>
    <cellStyle name="Pattern 2 3 2 3 3" xfId="12780" xr:uid="{00000000-0005-0000-0000-0000B8000000}"/>
    <cellStyle name="Pattern 2 3 2 4" xfId="7497" xr:uid="{00000000-0005-0000-0000-0000B8000000}"/>
    <cellStyle name="Pattern 2 3 2 4 2" xfId="18042" xr:uid="{00000000-0005-0000-0000-0000B8000000}"/>
    <cellStyle name="Pattern 2 3 2 5" xfId="5954" xr:uid="{00000000-0005-0000-0000-0000B8000000}"/>
    <cellStyle name="Pattern 2 3 2 5 2" xfId="16476" xr:uid="{00000000-0005-0000-0000-0000B8000000}"/>
    <cellStyle name="Pattern 2 3 2 6" xfId="10396" xr:uid="{00000000-0005-0000-0000-0000B8000000}"/>
    <cellStyle name="Pattern 2 3 3" xfId="1367" xr:uid="{00000000-0005-0000-0000-0000B8000000}"/>
    <cellStyle name="Pattern 2 3 3 2" xfId="2608" xr:uid="{00000000-0005-0000-0000-0000B8000000}"/>
    <cellStyle name="Pattern 2 3 3 2 2" xfId="8178" xr:uid="{00000000-0005-0000-0000-0000B8000000}"/>
    <cellStyle name="Pattern 2 3 3 2 2 2" xfId="18723" xr:uid="{00000000-0005-0000-0000-0000B8000000}"/>
    <cellStyle name="Pattern 2 3 3 2 3" xfId="12447" xr:uid="{00000000-0005-0000-0000-0000B8000000}"/>
    <cellStyle name="Pattern 2 3 3 3" xfId="4028" xr:uid="{00000000-0005-0000-0000-0000B8000000}"/>
    <cellStyle name="Pattern 2 3 3 3 2" xfId="9563" xr:uid="{00000000-0005-0000-0000-0000B8000000}"/>
    <cellStyle name="Pattern 2 3 3 3 2 2" xfId="20116" xr:uid="{00000000-0005-0000-0000-0000B8000000}"/>
    <cellStyle name="Pattern 2 3 3 3 3" xfId="10944" xr:uid="{00000000-0005-0000-0000-0000B8000000}"/>
    <cellStyle name="Pattern 2 3 3 4" xfId="7004" xr:uid="{00000000-0005-0000-0000-0000B8000000}"/>
    <cellStyle name="Pattern 2 3 3 4 2" xfId="17549" xr:uid="{00000000-0005-0000-0000-0000B8000000}"/>
    <cellStyle name="Pattern 2 3 3 5" xfId="5447" xr:uid="{00000000-0005-0000-0000-0000B8000000}"/>
    <cellStyle name="Pattern 2 3 3 5 2" xfId="13056" xr:uid="{00000000-0005-0000-0000-0000B8000000}"/>
    <cellStyle name="Pattern 2 3 3 6" xfId="14109" xr:uid="{00000000-0005-0000-0000-0000B8000000}"/>
    <cellStyle name="Pattern 2 3 4" xfId="993" xr:uid="{00000000-0005-0000-0000-0000B8000000}"/>
    <cellStyle name="Pattern 2 3 4 2" xfId="6653" xr:uid="{00000000-0005-0000-0000-0000B8000000}"/>
    <cellStyle name="Pattern 2 3 4 2 2" xfId="17198" xr:uid="{00000000-0005-0000-0000-0000B8000000}"/>
    <cellStyle name="Pattern 2 3 4 3" xfId="12722" xr:uid="{00000000-0005-0000-0000-0000B8000000}"/>
    <cellStyle name="Pattern 2 3 5" xfId="2236" xr:uid="{00000000-0005-0000-0000-0000B8000000}"/>
    <cellStyle name="Pattern 2 3 5 2" xfId="7806" xr:uid="{00000000-0005-0000-0000-0000B8000000}"/>
    <cellStyle name="Pattern 2 3 5 2 2" xfId="18351" xr:uid="{00000000-0005-0000-0000-0000B8000000}"/>
    <cellStyle name="Pattern 2 3 5 3" xfId="13758" xr:uid="{00000000-0005-0000-0000-0000B8000000}"/>
    <cellStyle name="Pattern 2 3 6" xfId="3661" xr:uid="{00000000-0005-0000-0000-0000B8000000}"/>
    <cellStyle name="Pattern 2 3 6 2" xfId="9221" xr:uid="{00000000-0005-0000-0000-0000B8000000}"/>
    <cellStyle name="Pattern 2 3 6 2 2" xfId="19769" xr:uid="{00000000-0005-0000-0000-0000B8000000}"/>
    <cellStyle name="Pattern 2 3 6 3" xfId="13469" xr:uid="{00000000-0005-0000-0000-0000B8000000}"/>
    <cellStyle name="Pattern 2 3 7" xfId="6387" xr:uid="{00000000-0005-0000-0000-0000B8000000}"/>
    <cellStyle name="Pattern 2 3 7 2" xfId="15095" xr:uid="{00000000-0005-0000-0000-0000B8000000}"/>
    <cellStyle name="Pattern 2 3 7 2 2" xfId="16932" xr:uid="{00000000-0005-0000-0000-0000B8000000}"/>
    <cellStyle name="Pattern 2 3 7 3" xfId="15296" xr:uid="{00000000-0005-0000-0000-0000B8000000}"/>
    <cellStyle name="Pattern 2 3 8" xfId="5105" xr:uid="{00000000-0005-0000-0000-0000B8000000}"/>
    <cellStyle name="Pattern 2 3 8 2" xfId="15323" xr:uid="{00000000-0005-0000-0000-0000B8000000}"/>
    <cellStyle name="Pattern 2 3 9" xfId="13071" xr:uid="{00000000-0005-0000-0000-0000B8000000}"/>
    <cellStyle name="Pattern 2 4" xfId="757" xr:uid="{00000000-0005-0000-0000-0000B8000000}"/>
    <cellStyle name="Pattern 2 4 2" xfId="1983" xr:uid="{00000000-0005-0000-0000-0000B8000000}"/>
    <cellStyle name="Pattern 2 4 2 2" xfId="3222" xr:uid="{00000000-0005-0000-0000-0000B8000000}"/>
    <cellStyle name="Pattern 2 4 2 2 2" xfId="8792" xr:uid="{00000000-0005-0000-0000-0000B8000000}"/>
    <cellStyle name="Pattern 2 4 2 2 2 2" xfId="19337" xr:uid="{00000000-0005-0000-0000-0000B8000000}"/>
    <cellStyle name="Pattern 2 4 2 2 3" xfId="12653" xr:uid="{00000000-0005-0000-0000-0000B8000000}"/>
    <cellStyle name="Pattern 2 4 2 3" xfId="4634" xr:uid="{00000000-0005-0000-0000-0000B8000000}"/>
    <cellStyle name="Pattern 2 4 2 3 2" xfId="10130" xr:uid="{00000000-0005-0000-0000-0000B8000000}"/>
    <cellStyle name="Pattern 2 4 2 3 2 2" xfId="20685" xr:uid="{00000000-0005-0000-0000-0000B8000000}"/>
    <cellStyle name="Pattern 2 4 2 3 3" xfId="12969" xr:uid="{00000000-0005-0000-0000-0000B8000000}"/>
    <cellStyle name="Pattern 2 4 2 4" xfId="7557" xr:uid="{00000000-0005-0000-0000-0000B8000000}"/>
    <cellStyle name="Pattern 2 4 2 4 2" xfId="18102" xr:uid="{00000000-0005-0000-0000-0000B8000000}"/>
    <cellStyle name="Pattern 2 4 2 5" xfId="6014" xr:uid="{00000000-0005-0000-0000-0000B8000000}"/>
    <cellStyle name="Pattern 2 4 2 5 2" xfId="16536" xr:uid="{00000000-0005-0000-0000-0000B8000000}"/>
    <cellStyle name="Pattern 2 4 2 6" xfId="12113" xr:uid="{00000000-0005-0000-0000-0000B8000000}"/>
    <cellStyle name="Pattern 2 4 3" xfId="1665" xr:uid="{00000000-0005-0000-0000-0000B8000000}"/>
    <cellStyle name="Pattern 2 4 3 2" xfId="2905" xr:uid="{00000000-0005-0000-0000-0000B8000000}"/>
    <cellStyle name="Pattern 2 4 3 2 2" xfId="8475" xr:uid="{00000000-0005-0000-0000-0000B8000000}"/>
    <cellStyle name="Pattern 2 4 3 2 2 2" xfId="19020" xr:uid="{00000000-0005-0000-0000-0000B8000000}"/>
    <cellStyle name="Pattern 2 4 3 2 3" xfId="14225" xr:uid="{00000000-0005-0000-0000-0000B8000000}"/>
    <cellStyle name="Pattern 2 4 3 3" xfId="4318" xr:uid="{00000000-0005-0000-0000-0000B8000000}"/>
    <cellStyle name="Pattern 2 4 3 3 2" xfId="9833" xr:uid="{00000000-0005-0000-0000-0000B8000000}"/>
    <cellStyle name="Pattern 2 4 3 3 2 2" xfId="20389" xr:uid="{00000000-0005-0000-0000-0000B8000000}"/>
    <cellStyle name="Pattern 2 4 3 3 3" xfId="12642" xr:uid="{00000000-0005-0000-0000-0000B8000000}"/>
    <cellStyle name="Pattern 2 4 3 4" xfId="7273" xr:uid="{00000000-0005-0000-0000-0000B8000000}"/>
    <cellStyle name="Pattern 2 4 3 4 2" xfId="17818" xr:uid="{00000000-0005-0000-0000-0000B8000000}"/>
    <cellStyle name="Pattern 2 4 3 5" xfId="5717" xr:uid="{00000000-0005-0000-0000-0000B8000000}"/>
    <cellStyle name="Pattern 2 4 3 5 2" xfId="16240" xr:uid="{00000000-0005-0000-0000-0000B8000000}"/>
    <cellStyle name="Pattern 2 4 3 6" xfId="15574" xr:uid="{00000000-0005-0000-0000-0000B8000000}"/>
    <cellStyle name="Pattern 2 4 4" xfId="1057" xr:uid="{00000000-0005-0000-0000-0000B8000000}"/>
    <cellStyle name="Pattern 2 4 4 2" xfId="6714" xr:uid="{00000000-0005-0000-0000-0000B8000000}"/>
    <cellStyle name="Pattern 2 4 4 2 2" xfId="17259" xr:uid="{00000000-0005-0000-0000-0000B8000000}"/>
    <cellStyle name="Pattern 2 4 4 3" xfId="16162" xr:uid="{00000000-0005-0000-0000-0000B8000000}"/>
    <cellStyle name="Pattern 2 4 5" xfId="2300" xr:uid="{00000000-0005-0000-0000-0000B8000000}"/>
    <cellStyle name="Pattern 2 4 5 2" xfId="7870" xr:uid="{00000000-0005-0000-0000-0000B8000000}"/>
    <cellStyle name="Pattern 2 4 5 2 2" xfId="18415" xr:uid="{00000000-0005-0000-0000-0000B8000000}"/>
    <cellStyle name="Pattern 2 4 5 3" xfId="15617" xr:uid="{00000000-0005-0000-0000-0000B8000000}"/>
    <cellStyle name="Pattern 2 4 6" xfId="3725" xr:uid="{00000000-0005-0000-0000-0000B8000000}"/>
    <cellStyle name="Pattern 2 4 6 2" xfId="9281" xr:uid="{00000000-0005-0000-0000-0000B8000000}"/>
    <cellStyle name="Pattern 2 4 6 2 2" xfId="19830" xr:uid="{00000000-0005-0000-0000-0000B8000000}"/>
    <cellStyle name="Pattern 2 4 6 3" xfId="12339" xr:uid="{00000000-0005-0000-0000-0000B8000000}"/>
    <cellStyle name="Pattern 2 4 7" xfId="6421" xr:uid="{00000000-0005-0000-0000-0000B8000000}"/>
    <cellStyle name="Pattern 2 4 7 2" xfId="15129" xr:uid="{00000000-0005-0000-0000-0000B8000000}"/>
    <cellStyle name="Pattern 2 4 7 2 2" xfId="16966" xr:uid="{00000000-0005-0000-0000-0000B8000000}"/>
    <cellStyle name="Pattern 2 4 7 3" xfId="11389" xr:uid="{00000000-0005-0000-0000-0000B8000000}"/>
    <cellStyle name="Pattern 2 4 8" xfId="5165" xr:uid="{00000000-0005-0000-0000-0000B8000000}"/>
    <cellStyle name="Pattern 2 4 8 2" xfId="14557" xr:uid="{00000000-0005-0000-0000-0000B8000000}"/>
    <cellStyle name="Pattern 2 4 9" xfId="14091" xr:uid="{00000000-0005-0000-0000-0000B8000000}"/>
    <cellStyle name="Pattern 2 5" xfId="819" xr:uid="{00000000-0005-0000-0000-0000B8000000}"/>
    <cellStyle name="Pattern 2 5 2" xfId="2045" xr:uid="{00000000-0005-0000-0000-0000B8000000}"/>
    <cellStyle name="Pattern 2 5 2 2" xfId="3284" xr:uid="{00000000-0005-0000-0000-0000B8000000}"/>
    <cellStyle name="Pattern 2 5 2 2 2" xfId="8854" xr:uid="{00000000-0005-0000-0000-0000B8000000}"/>
    <cellStyle name="Pattern 2 5 2 2 2 2" xfId="19399" xr:uid="{00000000-0005-0000-0000-0000B8000000}"/>
    <cellStyle name="Pattern 2 5 2 2 3" xfId="13988" xr:uid="{00000000-0005-0000-0000-0000B8000000}"/>
    <cellStyle name="Pattern 2 5 2 3" xfId="4696" xr:uid="{00000000-0005-0000-0000-0000B8000000}"/>
    <cellStyle name="Pattern 2 5 2 3 2" xfId="10189" xr:uid="{00000000-0005-0000-0000-0000B8000000}"/>
    <cellStyle name="Pattern 2 5 2 3 2 2" xfId="20744" xr:uid="{00000000-0005-0000-0000-0000B8000000}"/>
    <cellStyle name="Pattern 2 5 2 3 3" xfId="12405" xr:uid="{00000000-0005-0000-0000-0000B8000000}"/>
    <cellStyle name="Pattern 2 5 2 4" xfId="7616" xr:uid="{00000000-0005-0000-0000-0000B8000000}"/>
    <cellStyle name="Pattern 2 5 2 4 2" xfId="18161" xr:uid="{00000000-0005-0000-0000-0000B8000000}"/>
    <cellStyle name="Pattern 2 5 2 5" xfId="6073" xr:uid="{00000000-0005-0000-0000-0000B8000000}"/>
    <cellStyle name="Pattern 2 5 2 5 2" xfId="16595" xr:uid="{00000000-0005-0000-0000-0000B8000000}"/>
    <cellStyle name="Pattern 2 5 2 6" xfId="15507" xr:uid="{00000000-0005-0000-0000-0000B8000000}"/>
    <cellStyle name="Pattern 2 5 3" xfId="1723" xr:uid="{00000000-0005-0000-0000-0000B8000000}"/>
    <cellStyle name="Pattern 2 5 3 2" xfId="2962" xr:uid="{00000000-0005-0000-0000-0000B8000000}"/>
    <cellStyle name="Pattern 2 5 3 2 2" xfId="8532" xr:uid="{00000000-0005-0000-0000-0000B8000000}"/>
    <cellStyle name="Pattern 2 5 3 2 2 2" xfId="19077" xr:uid="{00000000-0005-0000-0000-0000B8000000}"/>
    <cellStyle name="Pattern 2 5 3 2 3" xfId="15607" xr:uid="{00000000-0005-0000-0000-0000B8000000}"/>
    <cellStyle name="Pattern 2 5 3 3" xfId="4374" xr:uid="{00000000-0005-0000-0000-0000B8000000}"/>
    <cellStyle name="Pattern 2 5 3 3 2" xfId="9886" xr:uid="{00000000-0005-0000-0000-0000B8000000}"/>
    <cellStyle name="Pattern 2 5 3 3 2 2" xfId="20442" xr:uid="{00000000-0005-0000-0000-0000B8000000}"/>
    <cellStyle name="Pattern 2 5 3 3 3" xfId="10489" xr:uid="{00000000-0005-0000-0000-0000B8000000}"/>
    <cellStyle name="Pattern 2 5 3 4" xfId="7327" xr:uid="{00000000-0005-0000-0000-0000B8000000}"/>
    <cellStyle name="Pattern 2 5 3 4 2" xfId="17872" xr:uid="{00000000-0005-0000-0000-0000B8000000}"/>
    <cellStyle name="Pattern 2 5 3 5" xfId="5770" xr:uid="{00000000-0005-0000-0000-0000B8000000}"/>
    <cellStyle name="Pattern 2 5 3 5 2" xfId="16293" xr:uid="{00000000-0005-0000-0000-0000B8000000}"/>
    <cellStyle name="Pattern 2 5 3 6" xfId="12981" xr:uid="{00000000-0005-0000-0000-0000B8000000}"/>
    <cellStyle name="Pattern 2 5 4" xfId="1119" xr:uid="{00000000-0005-0000-0000-0000B8000000}"/>
    <cellStyle name="Pattern 2 5 4 2" xfId="6776" xr:uid="{00000000-0005-0000-0000-0000B8000000}"/>
    <cellStyle name="Pattern 2 5 4 2 2" xfId="17321" xr:uid="{00000000-0005-0000-0000-0000B8000000}"/>
    <cellStyle name="Pattern 2 5 4 3" xfId="14088" xr:uid="{00000000-0005-0000-0000-0000B8000000}"/>
    <cellStyle name="Pattern 2 5 5" xfId="2362" xr:uid="{00000000-0005-0000-0000-0000B8000000}"/>
    <cellStyle name="Pattern 2 5 5 2" xfId="7932" xr:uid="{00000000-0005-0000-0000-0000B8000000}"/>
    <cellStyle name="Pattern 2 5 5 2 2" xfId="18477" xr:uid="{00000000-0005-0000-0000-0000B8000000}"/>
    <cellStyle name="Pattern 2 5 5 3" xfId="11013" xr:uid="{00000000-0005-0000-0000-0000B8000000}"/>
    <cellStyle name="Pattern 2 5 6" xfId="3787" xr:uid="{00000000-0005-0000-0000-0000B8000000}"/>
    <cellStyle name="Pattern 2 5 6 2" xfId="9340" xr:uid="{00000000-0005-0000-0000-0000B8000000}"/>
    <cellStyle name="Pattern 2 5 6 2 2" xfId="19892" xr:uid="{00000000-0005-0000-0000-0000B8000000}"/>
    <cellStyle name="Pattern 2 5 6 3" xfId="13393" xr:uid="{00000000-0005-0000-0000-0000B8000000}"/>
    <cellStyle name="Pattern 2 5 7" xfId="6480" xr:uid="{00000000-0005-0000-0000-0000B8000000}"/>
    <cellStyle name="Pattern 2 5 7 2" xfId="15188" xr:uid="{00000000-0005-0000-0000-0000B8000000}"/>
    <cellStyle name="Pattern 2 5 7 2 2" xfId="17025" xr:uid="{00000000-0005-0000-0000-0000B8000000}"/>
    <cellStyle name="Pattern 2 5 7 3" xfId="14671" xr:uid="{00000000-0005-0000-0000-0000B8000000}"/>
    <cellStyle name="Pattern 2 5 8" xfId="5224" xr:uid="{00000000-0005-0000-0000-0000B8000000}"/>
    <cellStyle name="Pattern 2 5 8 2" xfId="13676" xr:uid="{00000000-0005-0000-0000-0000B8000000}"/>
    <cellStyle name="Pattern 2 5 9" xfId="12228" xr:uid="{00000000-0005-0000-0000-0000B8000000}"/>
    <cellStyle name="Pattern 2 6" xfId="624" xr:uid="{00000000-0005-0000-0000-0000B8000000}"/>
    <cellStyle name="Pattern 2 6 2" xfId="1547" xr:uid="{00000000-0005-0000-0000-0000B8000000}"/>
    <cellStyle name="Pattern 2 6 2 2" xfId="7157" xr:uid="{00000000-0005-0000-0000-0000B8000000}"/>
    <cellStyle name="Pattern 2 6 2 2 2" xfId="17702" xr:uid="{00000000-0005-0000-0000-0000B8000000}"/>
    <cellStyle name="Pattern 2 6 2 3" xfId="13329" xr:uid="{00000000-0005-0000-0000-0000B8000000}"/>
    <cellStyle name="Pattern 2 6 3" xfId="2787" xr:uid="{00000000-0005-0000-0000-0000B8000000}"/>
    <cellStyle name="Pattern 2 6 3 2" xfId="8357" xr:uid="{00000000-0005-0000-0000-0000B8000000}"/>
    <cellStyle name="Pattern 2 6 3 2 2" xfId="18902" xr:uid="{00000000-0005-0000-0000-0000B8000000}"/>
    <cellStyle name="Pattern 2 6 3 3" xfId="13959" xr:uid="{00000000-0005-0000-0000-0000B8000000}"/>
    <cellStyle name="Pattern 2 6 4" xfId="4201" xr:uid="{00000000-0005-0000-0000-0000B8000000}"/>
    <cellStyle name="Pattern 2 6 4 2" xfId="9722" xr:uid="{00000000-0005-0000-0000-0000B8000000}"/>
    <cellStyle name="Pattern 2 6 4 2 2" xfId="20276" xr:uid="{00000000-0005-0000-0000-0000B8000000}"/>
    <cellStyle name="Pattern 2 6 4 3" xfId="12230" xr:uid="{00000000-0005-0000-0000-0000B8000000}"/>
    <cellStyle name="Pattern 2 6 5" xfId="6320" xr:uid="{00000000-0005-0000-0000-0000B8000000}"/>
    <cellStyle name="Pattern 2 6 5 2" xfId="16865" xr:uid="{00000000-0005-0000-0000-0000B8000000}"/>
    <cellStyle name="Pattern 2 6 6" xfId="5606" xr:uid="{00000000-0005-0000-0000-0000B8000000}"/>
    <cellStyle name="Pattern 2 6 6 2" xfId="11058" xr:uid="{00000000-0005-0000-0000-0000B8000000}"/>
    <cellStyle name="Pattern 2 6 7" xfId="13697" xr:uid="{00000000-0005-0000-0000-0000B8000000}"/>
    <cellStyle name="Pattern 2 7" xfId="1238" xr:uid="{00000000-0005-0000-0000-0000B8000000}"/>
    <cellStyle name="Pattern 2 7 2" xfId="2480" xr:uid="{00000000-0005-0000-0000-0000B8000000}"/>
    <cellStyle name="Pattern 2 7 2 2" xfId="8050" xr:uid="{00000000-0005-0000-0000-0000B8000000}"/>
    <cellStyle name="Pattern 2 7 2 2 2" xfId="18595" xr:uid="{00000000-0005-0000-0000-0000B8000000}"/>
    <cellStyle name="Pattern 2 7 2 3" xfId="13481" xr:uid="{00000000-0005-0000-0000-0000B8000000}"/>
    <cellStyle name="Pattern 2 7 3" xfId="3904" xr:uid="{00000000-0005-0000-0000-0000B8000000}"/>
    <cellStyle name="Pattern 2 7 3 2" xfId="9451" xr:uid="{00000000-0005-0000-0000-0000B8000000}"/>
    <cellStyle name="Pattern 2 7 3 2 2" xfId="20004" xr:uid="{00000000-0005-0000-0000-0000B8000000}"/>
    <cellStyle name="Pattern 2 7 3 3" xfId="13834" xr:uid="{00000000-0005-0000-0000-0000B8000000}"/>
    <cellStyle name="Pattern 2 7 4" xfId="6888" xr:uid="{00000000-0005-0000-0000-0000B8000000}"/>
    <cellStyle name="Pattern 2 7 4 2" xfId="17433" xr:uid="{00000000-0005-0000-0000-0000B8000000}"/>
    <cellStyle name="Pattern 2 7 5" xfId="5335" xr:uid="{00000000-0005-0000-0000-0000B8000000}"/>
    <cellStyle name="Pattern 2 7 5 2" xfId="14210" xr:uid="{00000000-0005-0000-0000-0000B8000000}"/>
    <cellStyle name="Pattern 2 7 6" xfId="10274" xr:uid="{00000000-0005-0000-0000-0000B8000000}"/>
    <cellStyle name="Pattern 2 8" xfId="922" xr:uid="{00000000-0005-0000-0000-0000B8000000}"/>
    <cellStyle name="Pattern 2 8 2" xfId="3574" xr:uid="{00000000-0005-0000-0000-0000B8000000}"/>
    <cellStyle name="Pattern 2 8 2 2" xfId="9135" xr:uid="{00000000-0005-0000-0000-0000B8000000}"/>
    <cellStyle name="Pattern 2 8 2 2 2" xfId="19682" xr:uid="{00000000-0005-0000-0000-0000B8000000}"/>
    <cellStyle name="Pattern 2 8 2 3" xfId="12191" xr:uid="{00000000-0005-0000-0000-0000B8000000}"/>
    <cellStyle name="Pattern 2 8 3" xfId="6582" xr:uid="{00000000-0005-0000-0000-0000B8000000}"/>
    <cellStyle name="Pattern 2 8 3 2" xfId="17127" xr:uid="{00000000-0005-0000-0000-0000B8000000}"/>
    <cellStyle name="Pattern 2 8 4" xfId="5019" xr:uid="{00000000-0005-0000-0000-0000B8000000}"/>
    <cellStyle name="Pattern 2 8 4 2" xfId="14420" xr:uid="{00000000-0005-0000-0000-0000B8000000}"/>
    <cellStyle name="Pattern 2 8 5" xfId="13316" xr:uid="{00000000-0005-0000-0000-0000B8000000}"/>
    <cellStyle name="Pattern 2 9" xfId="2165" xr:uid="{00000000-0005-0000-0000-0000B8000000}"/>
    <cellStyle name="Pattern 2 9 2" xfId="7735" xr:uid="{00000000-0005-0000-0000-0000B8000000}"/>
    <cellStyle name="Pattern 2 9 2 2" xfId="18280" xr:uid="{00000000-0005-0000-0000-0000B8000000}"/>
    <cellStyle name="Pattern 2 9 3" xfId="13150" xr:uid="{00000000-0005-0000-0000-0000B8000000}"/>
    <cellStyle name="Pattern 3" xfId="366" xr:uid="{00000000-0005-0000-0000-0000BA000000}"/>
    <cellStyle name="Pattern 3 10" xfId="2117" xr:uid="{00000000-0005-0000-0000-0000BA000000}"/>
    <cellStyle name="Pattern 3 10 2" xfId="7687" xr:uid="{00000000-0005-0000-0000-0000BA000000}"/>
    <cellStyle name="Pattern 3 10 2 2" xfId="18232" xr:uid="{00000000-0005-0000-0000-0000BA000000}"/>
    <cellStyle name="Pattern 3 10 3" xfId="13597" xr:uid="{00000000-0005-0000-0000-0000BA000000}"/>
    <cellStyle name="Pattern 3 11" xfId="445" xr:uid="{00000000-0005-0000-0000-0000BA000000}"/>
    <cellStyle name="Pattern 3 11 2" xfId="6188" xr:uid="{00000000-0005-0000-0000-0000BA000000}"/>
    <cellStyle name="Pattern 3 11 2 2" xfId="16733" xr:uid="{00000000-0005-0000-0000-0000BA000000}"/>
    <cellStyle name="Pattern 3 11 3" xfId="12070" xr:uid="{00000000-0005-0000-0000-0000BA000000}"/>
    <cellStyle name="Pattern 3 12" xfId="3453" xr:uid="{00000000-0005-0000-0000-0000BA000000}"/>
    <cellStyle name="Pattern 3 12 2" xfId="9017" xr:uid="{00000000-0005-0000-0000-0000BA000000}"/>
    <cellStyle name="Pattern 3 12 2 2" xfId="19563" xr:uid="{00000000-0005-0000-0000-0000BA000000}"/>
    <cellStyle name="Pattern 3 13" xfId="4896" xr:uid="{00000000-0005-0000-0000-0000BA000000}"/>
    <cellStyle name="Pattern 3 13 2" xfId="14600" xr:uid="{00000000-0005-0000-0000-0000BA000000}"/>
    <cellStyle name="Pattern 3 14" xfId="10338" xr:uid="{00000000-0005-0000-0000-0000B8000000}"/>
    <cellStyle name="Pattern 3 2" xfId="518" xr:uid="{00000000-0005-0000-0000-0000BA000000}"/>
    <cellStyle name="Pattern 3 2 2" xfId="663" xr:uid="{00000000-0005-0000-0000-0000BA000000}"/>
    <cellStyle name="Pattern 3 2 2 2" xfId="1585" xr:uid="{00000000-0005-0000-0000-0000BA000000}"/>
    <cellStyle name="Pattern 3 2 2 2 2" xfId="7195" xr:uid="{00000000-0005-0000-0000-0000BA000000}"/>
    <cellStyle name="Pattern 3 2 2 2 2 2" xfId="17740" xr:uid="{00000000-0005-0000-0000-0000BA000000}"/>
    <cellStyle name="Pattern 3 2 2 2 3" xfId="11582" xr:uid="{00000000-0005-0000-0000-0000BA000000}"/>
    <cellStyle name="Pattern 3 2 2 3" xfId="2825" xr:uid="{00000000-0005-0000-0000-0000BA000000}"/>
    <cellStyle name="Pattern 3 2 2 3 2" xfId="8395" xr:uid="{00000000-0005-0000-0000-0000BA000000}"/>
    <cellStyle name="Pattern 3 2 2 3 2 2" xfId="18940" xr:uid="{00000000-0005-0000-0000-0000BA000000}"/>
    <cellStyle name="Pattern 3 2 2 3 3" xfId="15687" xr:uid="{00000000-0005-0000-0000-0000BA000000}"/>
    <cellStyle name="Pattern 3 2 2 4" xfId="4239" xr:uid="{00000000-0005-0000-0000-0000BA000000}"/>
    <cellStyle name="Pattern 3 2 2 4 2" xfId="9759" xr:uid="{00000000-0005-0000-0000-0000BA000000}"/>
    <cellStyle name="Pattern 3 2 2 4 2 2" xfId="20313" xr:uid="{00000000-0005-0000-0000-0000BA000000}"/>
    <cellStyle name="Pattern 3 2 2 4 3" xfId="13239" xr:uid="{00000000-0005-0000-0000-0000BA000000}"/>
    <cellStyle name="Pattern 3 2 2 5" xfId="6357" xr:uid="{00000000-0005-0000-0000-0000BA000000}"/>
    <cellStyle name="Pattern 3 2 2 5 2" xfId="16902" xr:uid="{00000000-0005-0000-0000-0000BA000000}"/>
    <cellStyle name="Pattern 3 2 2 6" xfId="5643" xr:uid="{00000000-0005-0000-0000-0000BA000000}"/>
    <cellStyle name="Pattern 3 2 2 6 2" xfId="13435" xr:uid="{00000000-0005-0000-0000-0000BA000000}"/>
    <cellStyle name="Pattern 3 2 2 7" xfId="13890" xr:uid="{00000000-0005-0000-0000-0000BA000000}"/>
    <cellStyle name="Pattern 3 2 3" xfId="1789" xr:uid="{00000000-0005-0000-0000-0000BA000000}"/>
    <cellStyle name="Pattern 3 2 3 2" xfId="3028" xr:uid="{00000000-0005-0000-0000-0000BA000000}"/>
    <cellStyle name="Pattern 3 2 3 2 2" xfId="8598" xr:uid="{00000000-0005-0000-0000-0000BA000000}"/>
    <cellStyle name="Pattern 3 2 3 2 2 2" xfId="19143" xr:uid="{00000000-0005-0000-0000-0000BA000000}"/>
    <cellStyle name="Pattern 3 2 3 2 3" xfId="15844" xr:uid="{00000000-0005-0000-0000-0000BA000000}"/>
    <cellStyle name="Pattern 3 2 3 3" xfId="4440" xr:uid="{00000000-0005-0000-0000-0000BA000000}"/>
    <cellStyle name="Pattern 3 2 3 3 2" xfId="9949" xr:uid="{00000000-0005-0000-0000-0000BA000000}"/>
    <cellStyle name="Pattern 3 2 3 3 2 2" xfId="20505" xr:uid="{00000000-0005-0000-0000-0000BA000000}"/>
    <cellStyle name="Pattern 3 2 3 3 3" xfId="11856" xr:uid="{00000000-0005-0000-0000-0000BA000000}"/>
    <cellStyle name="Pattern 3 2 3 4" xfId="7390" xr:uid="{00000000-0005-0000-0000-0000BA000000}"/>
    <cellStyle name="Pattern 3 2 3 4 2" xfId="17935" xr:uid="{00000000-0005-0000-0000-0000BA000000}"/>
    <cellStyle name="Pattern 3 2 3 5" xfId="5833" xr:uid="{00000000-0005-0000-0000-0000BA000000}"/>
    <cellStyle name="Pattern 3 2 3 5 2" xfId="16356" xr:uid="{00000000-0005-0000-0000-0000BA000000}"/>
    <cellStyle name="Pattern 3 2 3 6" xfId="12380" xr:uid="{00000000-0005-0000-0000-0000BA000000}"/>
    <cellStyle name="Pattern 3 2 4" xfId="1338" xr:uid="{00000000-0005-0000-0000-0000BA000000}"/>
    <cellStyle name="Pattern 3 2 4 2" xfId="2579" xr:uid="{00000000-0005-0000-0000-0000BA000000}"/>
    <cellStyle name="Pattern 3 2 4 2 2" xfId="8149" xr:uid="{00000000-0005-0000-0000-0000BA000000}"/>
    <cellStyle name="Pattern 3 2 4 2 2 2" xfId="18694" xr:uid="{00000000-0005-0000-0000-0000BA000000}"/>
    <cellStyle name="Pattern 3 2 4 2 3" xfId="15825" xr:uid="{00000000-0005-0000-0000-0000BA000000}"/>
    <cellStyle name="Pattern 3 2 4 3" xfId="3999" xr:uid="{00000000-0005-0000-0000-0000BA000000}"/>
    <cellStyle name="Pattern 3 2 4 3 2" xfId="9535" xr:uid="{00000000-0005-0000-0000-0000BA000000}"/>
    <cellStyle name="Pattern 3 2 4 3 2 2" xfId="20088" xr:uid="{00000000-0005-0000-0000-0000BA000000}"/>
    <cellStyle name="Pattern 3 2 4 3 3" xfId="10590" xr:uid="{00000000-0005-0000-0000-0000BA000000}"/>
    <cellStyle name="Pattern 3 2 4 4" xfId="6976" xr:uid="{00000000-0005-0000-0000-0000BA000000}"/>
    <cellStyle name="Pattern 3 2 4 4 2" xfId="17521" xr:uid="{00000000-0005-0000-0000-0000BA000000}"/>
    <cellStyle name="Pattern 3 2 4 5" xfId="5419" xr:uid="{00000000-0005-0000-0000-0000BA000000}"/>
    <cellStyle name="Pattern 3 2 4 5 2" xfId="10250" xr:uid="{00000000-0005-0000-0000-0000BA000000}"/>
    <cellStyle name="Pattern 3 2 4 6" xfId="13167" xr:uid="{00000000-0005-0000-0000-0000BA000000}"/>
    <cellStyle name="Pattern 3 2 5" xfId="964" xr:uid="{00000000-0005-0000-0000-0000BA000000}"/>
    <cellStyle name="Pattern 3 2 5 2" xfId="3632" xr:uid="{00000000-0005-0000-0000-0000BA000000}"/>
    <cellStyle name="Pattern 3 2 5 2 2" xfId="9192" xr:uid="{00000000-0005-0000-0000-0000BA000000}"/>
    <cellStyle name="Pattern 3 2 5 2 2 2" xfId="19740" xr:uid="{00000000-0005-0000-0000-0000BA000000}"/>
    <cellStyle name="Pattern 3 2 5 2 3" xfId="10815" xr:uid="{00000000-0005-0000-0000-0000BA000000}"/>
    <cellStyle name="Pattern 3 2 5 3" xfId="6624" xr:uid="{00000000-0005-0000-0000-0000BA000000}"/>
    <cellStyle name="Pattern 3 2 5 3 2" xfId="17169" xr:uid="{00000000-0005-0000-0000-0000BA000000}"/>
    <cellStyle name="Pattern 3 2 5 4" xfId="5076" xr:uid="{00000000-0005-0000-0000-0000BA000000}"/>
    <cellStyle name="Pattern 3 2 5 4 2" xfId="15444" xr:uid="{00000000-0005-0000-0000-0000BA000000}"/>
    <cellStyle name="Pattern 3 2 5 5" xfId="12156" xr:uid="{00000000-0005-0000-0000-0000BA000000}"/>
    <cellStyle name="Pattern 3 2 6" xfId="2207" xr:uid="{00000000-0005-0000-0000-0000BA000000}"/>
    <cellStyle name="Pattern 3 2 6 2" xfId="7777" xr:uid="{00000000-0005-0000-0000-0000BA000000}"/>
    <cellStyle name="Pattern 3 2 6 2 2" xfId="18322" xr:uid="{00000000-0005-0000-0000-0000BA000000}"/>
    <cellStyle name="Pattern 3 2 6 3" xfId="15715" xr:uid="{00000000-0005-0000-0000-0000BA000000}"/>
    <cellStyle name="Pattern 3 2 7" xfId="3542" xr:uid="{00000000-0005-0000-0000-0000BA000000}"/>
    <cellStyle name="Pattern 3 2 7 2" xfId="9106" xr:uid="{00000000-0005-0000-0000-0000BA000000}"/>
    <cellStyle name="Pattern 3 2 7 2 2" xfId="19652" xr:uid="{00000000-0005-0000-0000-0000BA000000}"/>
    <cellStyle name="Pattern 3 2 7 3" xfId="14709" xr:uid="{00000000-0005-0000-0000-0000BA000000}"/>
    <cellStyle name="Pattern 3 2 8" xfId="4989" xr:uid="{00000000-0005-0000-0000-0000BA000000}"/>
    <cellStyle name="Pattern 3 2 8 2" xfId="13730" xr:uid="{00000000-0005-0000-0000-0000BA000000}"/>
    <cellStyle name="Pattern 3 2 9" xfId="10355" xr:uid="{00000000-0005-0000-0000-0000BA000000}"/>
    <cellStyle name="Pattern 3 3" xfId="712" xr:uid="{00000000-0005-0000-0000-0000BA000000}"/>
    <cellStyle name="Pattern 3 3 10" xfId="15764" xr:uid="{00000000-0005-0000-0000-0000BA000000}"/>
    <cellStyle name="Pattern 3 3 2" xfId="1623" xr:uid="{00000000-0005-0000-0000-0000BA000000}"/>
    <cellStyle name="Pattern 3 3 2 2" xfId="1938" xr:uid="{00000000-0005-0000-0000-0000BA000000}"/>
    <cellStyle name="Pattern 3 3 2 2 2" xfId="3177" xr:uid="{00000000-0005-0000-0000-0000BA000000}"/>
    <cellStyle name="Pattern 3 3 2 2 2 2" xfId="8747" xr:uid="{00000000-0005-0000-0000-0000BA000000}"/>
    <cellStyle name="Pattern 3 3 2 2 2 2 2" xfId="19292" xr:uid="{00000000-0005-0000-0000-0000BA000000}"/>
    <cellStyle name="Pattern 3 3 2 2 2 3" xfId="14569" xr:uid="{00000000-0005-0000-0000-0000BA000000}"/>
    <cellStyle name="Pattern 3 3 2 2 3" xfId="4589" xr:uid="{00000000-0005-0000-0000-0000BA000000}"/>
    <cellStyle name="Pattern 3 3 2 2 3 2" xfId="10088" xr:uid="{00000000-0005-0000-0000-0000BA000000}"/>
    <cellStyle name="Pattern 3 3 2 2 3 2 2" xfId="20643" xr:uid="{00000000-0005-0000-0000-0000BA000000}"/>
    <cellStyle name="Pattern 3 3 2 2 3 3" xfId="15373" xr:uid="{00000000-0005-0000-0000-0000BA000000}"/>
    <cellStyle name="Pattern 3 3 2 2 4" xfId="7515" xr:uid="{00000000-0005-0000-0000-0000BA000000}"/>
    <cellStyle name="Pattern 3 3 2 2 4 2" xfId="18060" xr:uid="{00000000-0005-0000-0000-0000BA000000}"/>
    <cellStyle name="Pattern 3 3 2 2 5" xfId="5972" xr:uid="{00000000-0005-0000-0000-0000BA000000}"/>
    <cellStyle name="Pattern 3 3 2 2 5 2" xfId="16494" xr:uid="{00000000-0005-0000-0000-0000BA000000}"/>
    <cellStyle name="Pattern 3 3 2 2 6" xfId="13380" xr:uid="{00000000-0005-0000-0000-0000BA000000}"/>
    <cellStyle name="Pattern 3 3 2 3" xfId="2863" xr:uid="{00000000-0005-0000-0000-0000BA000000}"/>
    <cellStyle name="Pattern 3 3 2 3 2" xfId="8433" xr:uid="{00000000-0005-0000-0000-0000BA000000}"/>
    <cellStyle name="Pattern 3 3 2 3 2 2" xfId="18978" xr:uid="{00000000-0005-0000-0000-0000BA000000}"/>
    <cellStyle name="Pattern 3 3 2 3 3" xfId="12775" xr:uid="{00000000-0005-0000-0000-0000BA000000}"/>
    <cellStyle name="Pattern 3 3 2 4" xfId="4276" xr:uid="{00000000-0005-0000-0000-0000BA000000}"/>
    <cellStyle name="Pattern 3 3 2 4 2" xfId="9794" xr:uid="{00000000-0005-0000-0000-0000BA000000}"/>
    <cellStyle name="Pattern 3 3 2 4 2 2" xfId="20348" xr:uid="{00000000-0005-0000-0000-0000BA000000}"/>
    <cellStyle name="Pattern 3 3 2 4 3" xfId="15839" xr:uid="{00000000-0005-0000-0000-0000BA000000}"/>
    <cellStyle name="Pattern 3 3 2 5" xfId="7231" xr:uid="{00000000-0005-0000-0000-0000BA000000}"/>
    <cellStyle name="Pattern 3 3 2 5 2" xfId="17776" xr:uid="{00000000-0005-0000-0000-0000BA000000}"/>
    <cellStyle name="Pattern 3 3 2 6" xfId="5678" xr:uid="{00000000-0005-0000-0000-0000BA000000}"/>
    <cellStyle name="Pattern 3 3 2 6 2" xfId="10463" xr:uid="{00000000-0005-0000-0000-0000BA000000}"/>
    <cellStyle name="Pattern 3 3 2 7" xfId="12785" xr:uid="{00000000-0005-0000-0000-0000BA000000}"/>
    <cellStyle name="Pattern 3 3 3" xfId="1199" xr:uid="{00000000-0005-0000-0000-0000BA000000}"/>
    <cellStyle name="Pattern 3 3 3 2" xfId="2442" xr:uid="{00000000-0005-0000-0000-0000BA000000}"/>
    <cellStyle name="Pattern 3 3 3 2 2" xfId="8012" xr:uid="{00000000-0005-0000-0000-0000BA000000}"/>
    <cellStyle name="Pattern 3 3 3 2 2 2" xfId="18557" xr:uid="{00000000-0005-0000-0000-0000BA000000}"/>
    <cellStyle name="Pattern 3 3 3 2 3" xfId="11926" xr:uid="{00000000-0005-0000-0000-0000BA000000}"/>
    <cellStyle name="Pattern 3 3 3 3" xfId="3866" xr:uid="{00000000-0005-0000-0000-0000BA000000}"/>
    <cellStyle name="Pattern 3 3 3 3 2" xfId="9416" xr:uid="{00000000-0005-0000-0000-0000BA000000}"/>
    <cellStyle name="Pattern 3 3 3 3 2 2" xfId="19969" xr:uid="{00000000-0005-0000-0000-0000BA000000}"/>
    <cellStyle name="Pattern 3 3 3 3 3" xfId="13980" xr:uid="{00000000-0005-0000-0000-0000BA000000}"/>
    <cellStyle name="Pattern 3 3 3 4" xfId="6854" xr:uid="{00000000-0005-0000-0000-0000BA000000}"/>
    <cellStyle name="Pattern 3 3 3 4 2" xfId="17399" xr:uid="{00000000-0005-0000-0000-0000BA000000}"/>
    <cellStyle name="Pattern 3 3 3 5" xfId="5300" xr:uid="{00000000-0005-0000-0000-0000BA000000}"/>
    <cellStyle name="Pattern 3 3 3 5 2" xfId="13179" xr:uid="{00000000-0005-0000-0000-0000BA000000}"/>
    <cellStyle name="Pattern 3 3 3 6" xfId="10291" xr:uid="{00000000-0005-0000-0000-0000BA000000}"/>
    <cellStyle name="Pattern 3 3 4" xfId="1396" xr:uid="{00000000-0005-0000-0000-0000BA000000}"/>
    <cellStyle name="Pattern 3 3 4 2" xfId="2637" xr:uid="{00000000-0005-0000-0000-0000BA000000}"/>
    <cellStyle name="Pattern 3 3 4 2 2" xfId="8207" xr:uid="{00000000-0005-0000-0000-0000BA000000}"/>
    <cellStyle name="Pattern 3 3 4 2 2 2" xfId="18752" xr:uid="{00000000-0005-0000-0000-0000BA000000}"/>
    <cellStyle name="Pattern 3 3 4 2 3" xfId="13766" xr:uid="{00000000-0005-0000-0000-0000BA000000}"/>
    <cellStyle name="Pattern 3 3 4 3" xfId="4057" xr:uid="{00000000-0005-0000-0000-0000BA000000}"/>
    <cellStyle name="Pattern 3 3 4 3 2" xfId="9590" xr:uid="{00000000-0005-0000-0000-0000BA000000}"/>
    <cellStyle name="Pattern 3 3 4 3 2 2" xfId="20143" xr:uid="{00000000-0005-0000-0000-0000BA000000}"/>
    <cellStyle name="Pattern 3 3 4 3 3" xfId="12991" xr:uid="{00000000-0005-0000-0000-0000BA000000}"/>
    <cellStyle name="Pattern 3 3 4 4" xfId="7031" xr:uid="{00000000-0005-0000-0000-0000BA000000}"/>
    <cellStyle name="Pattern 3 3 4 4 2" xfId="17576" xr:uid="{00000000-0005-0000-0000-0000BA000000}"/>
    <cellStyle name="Pattern 3 3 4 5" xfId="5474" xr:uid="{00000000-0005-0000-0000-0000BA000000}"/>
    <cellStyle name="Pattern 3 3 4 5 2" xfId="13666" xr:uid="{00000000-0005-0000-0000-0000BA000000}"/>
    <cellStyle name="Pattern 3 3 4 6" xfId="10743" xr:uid="{00000000-0005-0000-0000-0000BA000000}"/>
    <cellStyle name="Pattern 3 3 5" xfId="1012" xr:uid="{00000000-0005-0000-0000-0000BA000000}"/>
    <cellStyle name="Pattern 3 3 5 2" xfId="6672" xr:uid="{00000000-0005-0000-0000-0000BA000000}"/>
    <cellStyle name="Pattern 3 3 5 2 2" xfId="17217" xr:uid="{00000000-0005-0000-0000-0000BA000000}"/>
    <cellStyle name="Pattern 3 3 5 3" xfId="16009" xr:uid="{00000000-0005-0000-0000-0000BA000000}"/>
    <cellStyle name="Pattern 3 3 6" xfId="2255" xr:uid="{00000000-0005-0000-0000-0000BA000000}"/>
    <cellStyle name="Pattern 3 3 6 2" xfId="7825" xr:uid="{00000000-0005-0000-0000-0000BA000000}"/>
    <cellStyle name="Pattern 3 3 6 2 2" xfId="18370" xr:uid="{00000000-0005-0000-0000-0000BA000000}"/>
    <cellStyle name="Pattern 3 3 6 3" xfId="10633" xr:uid="{00000000-0005-0000-0000-0000BA000000}"/>
    <cellStyle name="Pattern 3 3 7" xfId="3680" xr:uid="{00000000-0005-0000-0000-0000BA000000}"/>
    <cellStyle name="Pattern 3 3 7 2" xfId="9239" xr:uid="{00000000-0005-0000-0000-0000BA000000}"/>
    <cellStyle name="Pattern 3 3 7 2 2" xfId="19788" xr:uid="{00000000-0005-0000-0000-0000BA000000}"/>
    <cellStyle name="Pattern 3 3 7 3" xfId="13141" xr:uid="{00000000-0005-0000-0000-0000BA000000}"/>
    <cellStyle name="Pattern 3 3 8" xfId="6397" xr:uid="{00000000-0005-0000-0000-0000BA000000}"/>
    <cellStyle name="Pattern 3 3 8 2" xfId="15105" xr:uid="{00000000-0005-0000-0000-0000BA000000}"/>
    <cellStyle name="Pattern 3 3 8 2 2" xfId="16942" xr:uid="{00000000-0005-0000-0000-0000BA000000}"/>
    <cellStyle name="Pattern 3 3 8 3" xfId="15899" xr:uid="{00000000-0005-0000-0000-0000BA000000}"/>
    <cellStyle name="Pattern 3 3 9" xfId="5123" xr:uid="{00000000-0005-0000-0000-0000BA000000}"/>
    <cellStyle name="Pattern 3 3 9 2" xfId="11980" xr:uid="{00000000-0005-0000-0000-0000BA000000}"/>
    <cellStyle name="Pattern 3 4" xfId="776" xr:uid="{00000000-0005-0000-0000-0000BA000000}"/>
    <cellStyle name="Pattern 3 4 2" xfId="2002" xr:uid="{00000000-0005-0000-0000-0000BA000000}"/>
    <cellStyle name="Pattern 3 4 2 2" xfId="3241" xr:uid="{00000000-0005-0000-0000-0000BA000000}"/>
    <cellStyle name="Pattern 3 4 2 2 2" xfId="8811" xr:uid="{00000000-0005-0000-0000-0000BA000000}"/>
    <cellStyle name="Pattern 3 4 2 2 2 2" xfId="19356" xr:uid="{00000000-0005-0000-0000-0000BA000000}"/>
    <cellStyle name="Pattern 3 4 2 2 3" xfId="15513" xr:uid="{00000000-0005-0000-0000-0000BA000000}"/>
    <cellStyle name="Pattern 3 4 2 3" xfId="4653" xr:uid="{00000000-0005-0000-0000-0000BA000000}"/>
    <cellStyle name="Pattern 3 4 2 3 2" xfId="10148" xr:uid="{00000000-0005-0000-0000-0000BA000000}"/>
    <cellStyle name="Pattern 3 4 2 3 2 2" xfId="20703" xr:uid="{00000000-0005-0000-0000-0000BA000000}"/>
    <cellStyle name="Pattern 3 4 2 3 3" xfId="11401" xr:uid="{00000000-0005-0000-0000-0000BA000000}"/>
    <cellStyle name="Pattern 3 4 2 4" xfId="7575" xr:uid="{00000000-0005-0000-0000-0000BA000000}"/>
    <cellStyle name="Pattern 3 4 2 4 2" xfId="18120" xr:uid="{00000000-0005-0000-0000-0000BA000000}"/>
    <cellStyle name="Pattern 3 4 2 5" xfId="6032" xr:uid="{00000000-0005-0000-0000-0000BA000000}"/>
    <cellStyle name="Pattern 3 4 2 5 2" xfId="16554" xr:uid="{00000000-0005-0000-0000-0000BA000000}"/>
    <cellStyle name="Pattern 3 4 2 6" xfId="11144" xr:uid="{00000000-0005-0000-0000-0000BA000000}"/>
    <cellStyle name="Pattern 3 4 3" xfId="1684" xr:uid="{00000000-0005-0000-0000-0000BA000000}"/>
    <cellStyle name="Pattern 3 4 3 2" xfId="2924" xr:uid="{00000000-0005-0000-0000-0000BA000000}"/>
    <cellStyle name="Pattern 3 4 3 2 2" xfId="8494" xr:uid="{00000000-0005-0000-0000-0000BA000000}"/>
    <cellStyle name="Pattern 3 4 3 2 2 2" xfId="19039" xr:uid="{00000000-0005-0000-0000-0000BA000000}"/>
    <cellStyle name="Pattern 3 4 3 2 3" xfId="13318" xr:uid="{00000000-0005-0000-0000-0000BA000000}"/>
    <cellStyle name="Pattern 3 4 3 3" xfId="4337" xr:uid="{00000000-0005-0000-0000-0000BA000000}"/>
    <cellStyle name="Pattern 3 4 3 3 2" xfId="9851" xr:uid="{00000000-0005-0000-0000-0000BA000000}"/>
    <cellStyle name="Pattern 3 4 3 3 2 2" xfId="20407" xr:uid="{00000000-0005-0000-0000-0000BA000000}"/>
    <cellStyle name="Pattern 3 4 3 3 3" xfId="15929" xr:uid="{00000000-0005-0000-0000-0000BA000000}"/>
    <cellStyle name="Pattern 3 4 3 4" xfId="7291" xr:uid="{00000000-0005-0000-0000-0000BA000000}"/>
    <cellStyle name="Pattern 3 4 3 4 2" xfId="17836" xr:uid="{00000000-0005-0000-0000-0000BA000000}"/>
    <cellStyle name="Pattern 3 4 3 5" xfId="5735" xr:uid="{00000000-0005-0000-0000-0000BA000000}"/>
    <cellStyle name="Pattern 3 4 3 5 2" xfId="16258" xr:uid="{00000000-0005-0000-0000-0000BA000000}"/>
    <cellStyle name="Pattern 3 4 3 6" xfId="10504" xr:uid="{00000000-0005-0000-0000-0000BA000000}"/>
    <cellStyle name="Pattern 3 4 4" xfId="1076" xr:uid="{00000000-0005-0000-0000-0000BA000000}"/>
    <cellStyle name="Pattern 3 4 4 2" xfId="6733" xr:uid="{00000000-0005-0000-0000-0000BA000000}"/>
    <cellStyle name="Pattern 3 4 4 2 2" xfId="17278" xr:uid="{00000000-0005-0000-0000-0000BA000000}"/>
    <cellStyle name="Pattern 3 4 4 3" xfId="12702" xr:uid="{00000000-0005-0000-0000-0000BA000000}"/>
    <cellStyle name="Pattern 3 4 5" xfId="2319" xr:uid="{00000000-0005-0000-0000-0000BA000000}"/>
    <cellStyle name="Pattern 3 4 5 2" xfId="7889" xr:uid="{00000000-0005-0000-0000-0000BA000000}"/>
    <cellStyle name="Pattern 3 4 5 2 2" xfId="18434" xr:uid="{00000000-0005-0000-0000-0000BA000000}"/>
    <cellStyle name="Pattern 3 4 5 3" xfId="13282" xr:uid="{00000000-0005-0000-0000-0000BA000000}"/>
    <cellStyle name="Pattern 3 4 6" xfId="3744" xr:uid="{00000000-0005-0000-0000-0000BA000000}"/>
    <cellStyle name="Pattern 3 4 6 2" xfId="9299" xr:uid="{00000000-0005-0000-0000-0000BA000000}"/>
    <cellStyle name="Pattern 3 4 6 2 2" xfId="19849" xr:uid="{00000000-0005-0000-0000-0000BA000000}"/>
    <cellStyle name="Pattern 3 4 6 3" xfId="11369" xr:uid="{00000000-0005-0000-0000-0000BA000000}"/>
    <cellStyle name="Pattern 3 4 7" xfId="6439" xr:uid="{00000000-0005-0000-0000-0000BA000000}"/>
    <cellStyle name="Pattern 3 4 7 2" xfId="15147" xr:uid="{00000000-0005-0000-0000-0000BA000000}"/>
    <cellStyle name="Pattern 3 4 7 2 2" xfId="16984" xr:uid="{00000000-0005-0000-0000-0000BA000000}"/>
    <cellStyle name="Pattern 3 4 7 3" xfId="13422" xr:uid="{00000000-0005-0000-0000-0000BA000000}"/>
    <cellStyle name="Pattern 3 4 8" xfId="5183" xr:uid="{00000000-0005-0000-0000-0000BA000000}"/>
    <cellStyle name="Pattern 3 4 8 2" xfId="13193" xr:uid="{00000000-0005-0000-0000-0000BA000000}"/>
    <cellStyle name="Pattern 3 4 9" xfId="10703" xr:uid="{00000000-0005-0000-0000-0000BA000000}"/>
    <cellStyle name="Pattern 3 5" xfId="838" xr:uid="{00000000-0005-0000-0000-0000BA000000}"/>
    <cellStyle name="Pattern 3 5 2" xfId="2064" xr:uid="{00000000-0005-0000-0000-0000BA000000}"/>
    <cellStyle name="Pattern 3 5 2 2" xfId="3303" xr:uid="{00000000-0005-0000-0000-0000BA000000}"/>
    <cellStyle name="Pattern 3 5 2 2 2" xfId="8873" xr:uid="{00000000-0005-0000-0000-0000BA000000}"/>
    <cellStyle name="Pattern 3 5 2 2 2 2" xfId="19418" xr:uid="{00000000-0005-0000-0000-0000BA000000}"/>
    <cellStyle name="Pattern 3 5 2 2 3" xfId="14019" xr:uid="{00000000-0005-0000-0000-0000BA000000}"/>
    <cellStyle name="Pattern 3 5 2 3" xfId="4715" xr:uid="{00000000-0005-0000-0000-0000BA000000}"/>
    <cellStyle name="Pattern 3 5 2 3 2" xfId="10207" xr:uid="{00000000-0005-0000-0000-0000BA000000}"/>
    <cellStyle name="Pattern 3 5 2 3 2 2" xfId="20762" xr:uid="{00000000-0005-0000-0000-0000BA000000}"/>
    <cellStyle name="Pattern 3 5 2 3 3" xfId="15545" xr:uid="{00000000-0005-0000-0000-0000BA000000}"/>
    <cellStyle name="Pattern 3 5 2 4" xfId="7634" xr:uid="{00000000-0005-0000-0000-0000BA000000}"/>
    <cellStyle name="Pattern 3 5 2 4 2" xfId="18179" xr:uid="{00000000-0005-0000-0000-0000BA000000}"/>
    <cellStyle name="Pattern 3 5 2 5" xfId="6091" xr:uid="{00000000-0005-0000-0000-0000BA000000}"/>
    <cellStyle name="Pattern 3 5 2 5 2" xfId="16613" xr:uid="{00000000-0005-0000-0000-0000BA000000}"/>
    <cellStyle name="Pattern 3 5 2 6" xfId="14014" xr:uid="{00000000-0005-0000-0000-0000BA000000}"/>
    <cellStyle name="Pattern 3 5 3" xfId="1742" xr:uid="{00000000-0005-0000-0000-0000BA000000}"/>
    <cellStyle name="Pattern 3 5 3 2" xfId="2981" xr:uid="{00000000-0005-0000-0000-0000BA000000}"/>
    <cellStyle name="Pattern 3 5 3 2 2" xfId="8551" xr:uid="{00000000-0005-0000-0000-0000BA000000}"/>
    <cellStyle name="Pattern 3 5 3 2 2 2" xfId="19096" xr:uid="{00000000-0005-0000-0000-0000BA000000}"/>
    <cellStyle name="Pattern 3 5 3 2 3" xfId="14369" xr:uid="{00000000-0005-0000-0000-0000BA000000}"/>
    <cellStyle name="Pattern 3 5 3 3" xfId="4393" xr:uid="{00000000-0005-0000-0000-0000BA000000}"/>
    <cellStyle name="Pattern 3 5 3 3 2" xfId="9904" xr:uid="{00000000-0005-0000-0000-0000BA000000}"/>
    <cellStyle name="Pattern 3 5 3 3 2 2" xfId="20460" xr:uid="{00000000-0005-0000-0000-0000BA000000}"/>
    <cellStyle name="Pattern 3 5 3 3 3" xfId="10451" xr:uid="{00000000-0005-0000-0000-0000BA000000}"/>
    <cellStyle name="Pattern 3 5 3 4" xfId="7345" xr:uid="{00000000-0005-0000-0000-0000BA000000}"/>
    <cellStyle name="Pattern 3 5 3 4 2" xfId="17890" xr:uid="{00000000-0005-0000-0000-0000BA000000}"/>
    <cellStyle name="Pattern 3 5 3 5" xfId="5788" xr:uid="{00000000-0005-0000-0000-0000BA000000}"/>
    <cellStyle name="Pattern 3 5 3 5 2" xfId="16311" xr:uid="{00000000-0005-0000-0000-0000BA000000}"/>
    <cellStyle name="Pattern 3 5 3 6" xfId="12141" xr:uid="{00000000-0005-0000-0000-0000BA000000}"/>
    <cellStyle name="Pattern 3 5 4" xfId="1138" xr:uid="{00000000-0005-0000-0000-0000BA000000}"/>
    <cellStyle name="Pattern 3 5 4 2" xfId="6795" xr:uid="{00000000-0005-0000-0000-0000BA000000}"/>
    <cellStyle name="Pattern 3 5 4 2 2" xfId="17340" xr:uid="{00000000-0005-0000-0000-0000BA000000}"/>
    <cellStyle name="Pattern 3 5 4 3" xfId="10700" xr:uid="{00000000-0005-0000-0000-0000BA000000}"/>
    <cellStyle name="Pattern 3 5 5" xfId="2381" xr:uid="{00000000-0005-0000-0000-0000BA000000}"/>
    <cellStyle name="Pattern 3 5 5 2" xfId="7951" xr:uid="{00000000-0005-0000-0000-0000BA000000}"/>
    <cellStyle name="Pattern 3 5 5 2 2" xfId="18496" xr:uid="{00000000-0005-0000-0000-0000BA000000}"/>
    <cellStyle name="Pattern 3 5 5 3" xfId="11531" xr:uid="{00000000-0005-0000-0000-0000BA000000}"/>
    <cellStyle name="Pattern 3 5 6" xfId="3806" xr:uid="{00000000-0005-0000-0000-0000BA000000}"/>
    <cellStyle name="Pattern 3 5 6 2" xfId="9358" xr:uid="{00000000-0005-0000-0000-0000BA000000}"/>
    <cellStyle name="Pattern 3 5 6 2 2" xfId="19911" xr:uid="{00000000-0005-0000-0000-0000BA000000}"/>
    <cellStyle name="Pattern 3 5 6 3" xfId="11384" xr:uid="{00000000-0005-0000-0000-0000BA000000}"/>
    <cellStyle name="Pattern 3 5 7" xfId="6498" xr:uid="{00000000-0005-0000-0000-0000BA000000}"/>
    <cellStyle name="Pattern 3 5 7 2" xfId="15206" xr:uid="{00000000-0005-0000-0000-0000BA000000}"/>
    <cellStyle name="Pattern 3 5 7 2 2" xfId="17043" xr:uid="{00000000-0005-0000-0000-0000BA000000}"/>
    <cellStyle name="Pattern 3 5 7 3" xfId="11857" xr:uid="{00000000-0005-0000-0000-0000BA000000}"/>
    <cellStyle name="Pattern 3 5 8" xfId="5242" xr:uid="{00000000-0005-0000-0000-0000BA000000}"/>
    <cellStyle name="Pattern 3 5 8 2" xfId="11642" xr:uid="{00000000-0005-0000-0000-0000BA000000}"/>
    <cellStyle name="Pattern 3 5 9" xfId="13617" xr:uid="{00000000-0005-0000-0000-0000BA000000}"/>
    <cellStyle name="Pattern 3 6" xfId="520" xr:uid="{00000000-0005-0000-0000-0000BA000000}"/>
    <cellStyle name="Pattern 3 6 2" xfId="1466" xr:uid="{00000000-0005-0000-0000-0000BA000000}"/>
    <cellStyle name="Pattern 3 6 2 2" xfId="7093" xr:uid="{00000000-0005-0000-0000-0000BA000000}"/>
    <cellStyle name="Pattern 3 6 2 2 2" xfId="17638" xr:uid="{00000000-0005-0000-0000-0000BA000000}"/>
    <cellStyle name="Pattern 3 6 2 3" xfId="15686" xr:uid="{00000000-0005-0000-0000-0000BA000000}"/>
    <cellStyle name="Pattern 3 6 3" xfId="2707" xr:uid="{00000000-0005-0000-0000-0000BA000000}"/>
    <cellStyle name="Pattern 3 6 3 2" xfId="8277" xr:uid="{00000000-0005-0000-0000-0000BA000000}"/>
    <cellStyle name="Pattern 3 6 3 2 2" xfId="18822" xr:uid="{00000000-0005-0000-0000-0000BA000000}"/>
    <cellStyle name="Pattern 3 6 3 3" xfId="10437" xr:uid="{00000000-0005-0000-0000-0000BA000000}"/>
    <cellStyle name="Pattern 3 6 4" xfId="4124" xr:uid="{00000000-0005-0000-0000-0000BA000000}"/>
    <cellStyle name="Pattern 3 6 4 2" xfId="9652" xr:uid="{00000000-0005-0000-0000-0000BA000000}"/>
    <cellStyle name="Pattern 3 6 4 2 2" xfId="20206" xr:uid="{00000000-0005-0000-0000-0000BA000000}"/>
    <cellStyle name="Pattern 3 6 4 3" xfId="15407" xr:uid="{00000000-0005-0000-0000-0000BA000000}"/>
    <cellStyle name="Pattern 3 6 5" xfId="6252" xr:uid="{00000000-0005-0000-0000-0000BA000000}"/>
    <cellStyle name="Pattern 3 6 5 2" xfId="16799" xr:uid="{00000000-0005-0000-0000-0000BA000000}"/>
    <cellStyle name="Pattern 3 6 6" xfId="5536" xr:uid="{00000000-0005-0000-0000-0000BA000000}"/>
    <cellStyle name="Pattern 3 6 6 2" xfId="10836" xr:uid="{00000000-0005-0000-0000-0000BA000000}"/>
    <cellStyle name="Pattern 3 6 7" xfId="12337" xr:uid="{00000000-0005-0000-0000-0000BA000000}"/>
    <cellStyle name="Pattern 3 7" xfId="1194" xr:uid="{00000000-0005-0000-0000-0000B8000000}"/>
    <cellStyle name="Pattern 3 7 2" xfId="2437" xr:uid="{00000000-0005-0000-0000-0000B8000000}"/>
    <cellStyle name="Pattern 3 7 2 2" xfId="8007" xr:uid="{00000000-0005-0000-0000-0000B8000000}"/>
    <cellStyle name="Pattern 3 7 2 2 2" xfId="18552" xr:uid="{00000000-0005-0000-0000-0000B8000000}"/>
    <cellStyle name="Pattern 3 7 2 3" xfId="12944" xr:uid="{00000000-0005-0000-0000-0000B8000000}"/>
    <cellStyle name="Pattern 3 7 3" xfId="3862" xr:uid="{00000000-0005-0000-0000-0000B8000000}"/>
    <cellStyle name="Pattern 3 7 3 2" xfId="9412" xr:uid="{00000000-0005-0000-0000-0000B8000000}"/>
    <cellStyle name="Pattern 3 7 3 2 2" xfId="19965" xr:uid="{00000000-0005-0000-0000-0000B8000000}"/>
    <cellStyle name="Pattern 3 7 3 3" xfId="15261" xr:uid="{00000000-0005-0000-0000-0000B8000000}"/>
    <cellStyle name="Pattern 3 7 4" xfId="6849" xr:uid="{00000000-0005-0000-0000-0000B8000000}"/>
    <cellStyle name="Pattern 3 7 4 2" xfId="17394" xr:uid="{00000000-0005-0000-0000-0000B8000000}"/>
    <cellStyle name="Pattern 3 7 5" xfId="5296" xr:uid="{00000000-0005-0000-0000-0000B8000000}"/>
    <cellStyle name="Pattern 3 7 5 2" xfId="13347" xr:uid="{00000000-0005-0000-0000-0000B8000000}"/>
    <cellStyle name="Pattern 3 7 6" xfId="10294" xr:uid="{00000000-0005-0000-0000-0000B8000000}"/>
    <cellStyle name="Pattern 3 8" xfId="1170" xr:uid="{00000000-0005-0000-0000-0000BA000000}"/>
    <cellStyle name="Pattern 3 8 2" xfId="2413" xr:uid="{00000000-0005-0000-0000-0000BA000000}"/>
    <cellStyle name="Pattern 3 8 2 2" xfId="7983" xr:uid="{00000000-0005-0000-0000-0000BA000000}"/>
    <cellStyle name="Pattern 3 8 2 2 2" xfId="18528" xr:uid="{00000000-0005-0000-0000-0000BA000000}"/>
    <cellStyle name="Pattern 3 8 2 3" xfId="10954" xr:uid="{00000000-0005-0000-0000-0000BA000000}"/>
    <cellStyle name="Pattern 3 8 3" xfId="3838" xr:uid="{00000000-0005-0000-0000-0000BA000000}"/>
    <cellStyle name="Pattern 3 8 3 2" xfId="9389" xr:uid="{00000000-0005-0000-0000-0000BA000000}"/>
    <cellStyle name="Pattern 3 8 3 2 2" xfId="19942" xr:uid="{00000000-0005-0000-0000-0000BA000000}"/>
    <cellStyle name="Pattern 3 8 3 3" xfId="10742" xr:uid="{00000000-0005-0000-0000-0000BA000000}"/>
    <cellStyle name="Pattern 3 8 4" xfId="6826" xr:uid="{00000000-0005-0000-0000-0000BA000000}"/>
    <cellStyle name="Pattern 3 8 4 2" xfId="17371" xr:uid="{00000000-0005-0000-0000-0000BA000000}"/>
    <cellStyle name="Pattern 3 8 5" xfId="5273" xr:uid="{00000000-0005-0000-0000-0000BA000000}"/>
    <cellStyle name="Pattern 3 8 5 2" xfId="13892" xr:uid="{00000000-0005-0000-0000-0000BA000000}"/>
    <cellStyle name="Pattern 3 8 6" xfId="10318" xr:uid="{00000000-0005-0000-0000-0000BA000000}"/>
    <cellStyle name="Pattern 3 9" xfId="873" xr:uid="{00000000-0005-0000-0000-0000BA000000}"/>
    <cellStyle name="Pattern 3 9 2" xfId="3398" xr:uid="{00000000-0005-0000-0000-0000BA000000}"/>
    <cellStyle name="Pattern 3 9 2 2" xfId="8966" xr:uid="{00000000-0005-0000-0000-0000BA000000}"/>
    <cellStyle name="Pattern 3 9 2 2 2" xfId="19510" xr:uid="{00000000-0005-0000-0000-0000BA000000}"/>
    <cellStyle name="Pattern 3 9 2 3" xfId="14222" xr:uid="{00000000-0005-0000-0000-0000BA000000}"/>
    <cellStyle name="Pattern 3 9 3" xfId="6533" xr:uid="{00000000-0005-0000-0000-0000BA000000}"/>
    <cellStyle name="Pattern 3 9 3 2" xfId="17078" xr:uid="{00000000-0005-0000-0000-0000BA000000}"/>
    <cellStyle name="Pattern 3 9 4" xfId="4831" xr:uid="{00000000-0005-0000-0000-0000BA000000}"/>
    <cellStyle name="Pattern 3 9 4 2" xfId="11016" xr:uid="{00000000-0005-0000-0000-0000BA000000}"/>
    <cellStyle name="Pattern 3 9 5" xfId="13873" xr:uid="{00000000-0005-0000-0000-0000BA000000}"/>
    <cellStyle name="Pattern 4" xfId="334" xr:uid="{00000000-0005-0000-0000-0000BA000000}"/>
    <cellStyle name="Pattern 4 10" xfId="10353" xr:uid="{00000000-0005-0000-0000-0000BA000000}"/>
    <cellStyle name="Pattern 4 2" xfId="1521" xr:uid="{00000000-0005-0000-0000-0000BA000000}"/>
    <cellStyle name="Pattern 4 2 2" xfId="1858" xr:uid="{00000000-0005-0000-0000-0000BA000000}"/>
    <cellStyle name="Pattern 4 2 2 2" xfId="3097" xr:uid="{00000000-0005-0000-0000-0000BA000000}"/>
    <cellStyle name="Pattern 4 2 2 2 2" xfId="8667" xr:uid="{00000000-0005-0000-0000-0000BA000000}"/>
    <cellStyle name="Pattern 4 2 2 2 2 2" xfId="19212" xr:uid="{00000000-0005-0000-0000-0000BA000000}"/>
    <cellStyle name="Pattern 4 2 2 2 3" xfId="11294" xr:uid="{00000000-0005-0000-0000-0000BA000000}"/>
    <cellStyle name="Pattern 4 2 2 3" xfId="4509" xr:uid="{00000000-0005-0000-0000-0000BA000000}"/>
    <cellStyle name="Pattern 4 2 2 3 2" xfId="10012" xr:uid="{00000000-0005-0000-0000-0000BA000000}"/>
    <cellStyle name="Pattern 4 2 2 3 2 2" xfId="20567" xr:uid="{00000000-0005-0000-0000-0000BA000000}"/>
    <cellStyle name="Pattern 4 2 2 3 3" xfId="12152" xr:uid="{00000000-0005-0000-0000-0000BA000000}"/>
    <cellStyle name="Pattern 4 2 2 4" xfId="7445" xr:uid="{00000000-0005-0000-0000-0000BA000000}"/>
    <cellStyle name="Pattern 4 2 2 4 2" xfId="17990" xr:uid="{00000000-0005-0000-0000-0000BA000000}"/>
    <cellStyle name="Pattern 4 2 2 5" xfId="5896" xr:uid="{00000000-0005-0000-0000-0000BA000000}"/>
    <cellStyle name="Pattern 4 2 2 5 2" xfId="16418" xr:uid="{00000000-0005-0000-0000-0000BA000000}"/>
    <cellStyle name="Pattern 4 2 2 6" xfId="13568" xr:uid="{00000000-0005-0000-0000-0000BA000000}"/>
    <cellStyle name="Pattern 4 2 3" xfId="2761" xr:uid="{00000000-0005-0000-0000-0000BA000000}"/>
    <cellStyle name="Pattern 4 2 3 2" xfId="4175" xr:uid="{00000000-0005-0000-0000-0000BA000000}"/>
    <cellStyle name="Pattern 4 2 3 2 2" xfId="9697" xr:uid="{00000000-0005-0000-0000-0000BA000000}"/>
    <cellStyle name="Pattern 4 2 3 2 2 2" xfId="20251" xr:uid="{00000000-0005-0000-0000-0000BA000000}"/>
    <cellStyle name="Pattern 4 2 3 2 3" xfId="11729" xr:uid="{00000000-0005-0000-0000-0000BA000000}"/>
    <cellStyle name="Pattern 4 2 3 3" xfId="8331" xr:uid="{00000000-0005-0000-0000-0000BA000000}"/>
    <cellStyle name="Pattern 4 2 3 3 2" xfId="18876" xr:uid="{00000000-0005-0000-0000-0000BA000000}"/>
    <cellStyle name="Pattern 4 2 3 4" xfId="5581" xr:uid="{00000000-0005-0000-0000-0000BA000000}"/>
    <cellStyle name="Pattern 4 2 3 4 2" xfId="14537" xr:uid="{00000000-0005-0000-0000-0000BA000000}"/>
    <cellStyle name="Pattern 4 2 3 5" xfId="15559" xr:uid="{00000000-0005-0000-0000-0000BA000000}"/>
    <cellStyle name="Pattern 4 2 4" xfId="3516" xr:uid="{00000000-0005-0000-0000-0000BA000000}"/>
    <cellStyle name="Pattern 4 2 4 2" xfId="9080" xr:uid="{00000000-0005-0000-0000-0000BA000000}"/>
    <cellStyle name="Pattern 4 2 4 2 2" xfId="19626" xr:uid="{00000000-0005-0000-0000-0000BA000000}"/>
    <cellStyle name="Pattern 4 2 4 3" xfId="11282" xr:uid="{00000000-0005-0000-0000-0000BA000000}"/>
    <cellStyle name="Pattern 4 2 5" xfId="4963" xr:uid="{00000000-0005-0000-0000-0000BA000000}"/>
    <cellStyle name="Pattern 4 2 5 2" xfId="10725" xr:uid="{00000000-0005-0000-0000-0000BA000000}"/>
    <cellStyle name="Pattern 4 2 6" xfId="13556" xr:uid="{00000000-0005-0000-0000-0000BA000000}"/>
    <cellStyle name="Pattern 4 3" xfId="1771" xr:uid="{00000000-0005-0000-0000-0000BA000000}"/>
    <cellStyle name="Pattern 4 3 2" xfId="3010" xr:uid="{00000000-0005-0000-0000-0000BA000000}"/>
    <cellStyle name="Pattern 4 3 2 2" xfId="8580" xr:uid="{00000000-0005-0000-0000-0000BA000000}"/>
    <cellStyle name="Pattern 4 3 2 2 2" xfId="19125" xr:uid="{00000000-0005-0000-0000-0000BA000000}"/>
    <cellStyle name="Pattern 4 3 2 3" xfId="15731" xr:uid="{00000000-0005-0000-0000-0000BA000000}"/>
    <cellStyle name="Pattern 4 3 3" xfId="4422" xr:uid="{00000000-0005-0000-0000-0000BA000000}"/>
    <cellStyle name="Pattern 4 3 3 2" xfId="9932" xr:uid="{00000000-0005-0000-0000-0000BA000000}"/>
    <cellStyle name="Pattern 4 3 3 2 2" xfId="20488" xr:uid="{00000000-0005-0000-0000-0000BA000000}"/>
    <cellStyle name="Pattern 4 3 3 3" xfId="15613" xr:uid="{00000000-0005-0000-0000-0000BA000000}"/>
    <cellStyle name="Pattern 4 3 4" xfId="7373" xr:uid="{00000000-0005-0000-0000-0000BA000000}"/>
    <cellStyle name="Pattern 4 3 4 2" xfId="17918" xr:uid="{00000000-0005-0000-0000-0000BA000000}"/>
    <cellStyle name="Pattern 4 3 5" xfId="5816" xr:uid="{00000000-0005-0000-0000-0000BA000000}"/>
    <cellStyle name="Pattern 4 3 5 2" xfId="16339" xr:uid="{00000000-0005-0000-0000-0000BA000000}"/>
    <cellStyle name="Pattern 4 3 6" xfId="13298" xr:uid="{00000000-0005-0000-0000-0000BA000000}"/>
    <cellStyle name="Pattern 4 4" xfId="1186" xr:uid="{00000000-0005-0000-0000-0000BA000000}"/>
    <cellStyle name="Pattern 4 4 2" xfId="2429" xr:uid="{00000000-0005-0000-0000-0000BA000000}"/>
    <cellStyle name="Pattern 4 4 2 2" xfId="7999" xr:uid="{00000000-0005-0000-0000-0000BA000000}"/>
    <cellStyle name="Pattern 4 4 2 2 2" xfId="18544" xr:uid="{00000000-0005-0000-0000-0000BA000000}"/>
    <cellStyle name="Pattern 4 4 2 3" xfId="13651" xr:uid="{00000000-0005-0000-0000-0000BA000000}"/>
    <cellStyle name="Pattern 4 4 3" xfId="3854" xr:uid="{00000000-0005-0000-0000-0000BA000000}"/>
    <cellStyle name="Pattern 4 4 3 2" xfId="9404" xr:uid="{00000000-0005-0000-0000-0000BA000000}"/>
    <cellStyle name="Pattern 4 4 3 2 2" xfId="19957" xr:uid="{00000000-0005-0000-0000-0000BA000000}"/>
    <cellStyle name="Pattern 4 4 3 3" xfId="14280" xr:uid="{00000000-0005-0000-0000-0000BA000000}"/>
    <cellStyle name="Pattern 4 4 4" xfId="6841" xr:uid="{00000000-0005-0000-0000-0000BA000000}"/>
    <cellStyle name="Pattern 4 4 4 2" xfId="17386" xr:uid="{00000000-0005-0000-0000-0000BA000000}"/>
    <cellStyle name="Pattern 4 4 5" xfId="5288" xr:uid="{00000000-0005-0000-0000-0000BA000000}"/>
    <cellStyle name="Pattern 4 4 5 2" xfId="12614" xr:uid="{00000000-0005-0000-0000-0000BA000000}"/>
    <cellStyle name="Pattern 4 4 6" xfId="10302" xr:uid="{00000000-0005-0000-0000-0000BA000000}"/>
    <cellStyle name="Pattern 4 5" xfId="891" xr:uid="{00000000-0005-0000-0000-0000BA000000}"/>
    <cellStyle name="Pattern 4 5 2" xfId="3586" xr:uid="{00000000-0005-0000-0000-0000BA000000}"/>
    <cellStyle name="Pattern 4 5 2 2" xfId="9147" xr:uid="{00000000-0005-0000-0000-0000BA000000}"/>
    <cellStyle name="Pattern 4 5 2 2 2" xfId="19694" xr:uid="{00000000-0005-0000-0000-0000BA000000}"/>
    <cellStyle name="Pattern 4 5 2 3" xfId="15328" xr:uid="{00000000-0005-0000-0000-0000BA000000}"/>
    <cellStyle name="Pattern 4 5 3" xfId="6551" xr:uid="{00000000-0005-0000-0000-0000BA000000}"/>
    <cellStyle name="Pattern 4 5 3 2" xfId="17096" xr:uid="{00000000-0005-0000-0000-0000BA000000}"/>
    <cellStyle name="Pattern 4 5 4" xfId="5031" xr:uid="{00000000-0005-0000-0000-0000BA000000}"/>
    <cellStyle name="Pattern 4 5 4 2" xfId="15542" xr:uid="{00000000-0005-0000-0000-0000BA000000}"/>
    <cellStyle name="Pattern 4 5 5" xfId="15663" xr:uid="{00000000-0005-0000-0000-0000BA000000}"/>
    <cellStyle name="Pattern 4 6" xfId="2135" xr:uid="{00000000-0005-0000-0000-0000BA000000}"/>
    <cellStyle name="Pattern 4 6 2" xfId="7705" xr:uid="{00000000-0005-0000-0000-0000BA000000}"/>
    <cellStyle name="Pattern 4 6 2 2" xfId="18250" xr:uid="{00000000-0005-0000-0000-0000BA000000}"/>
    <cellStyle name="Pattern 4 6 3" xfId="12621" xr:uid="{00000000-0005-0000-0000-0000BA000000}"/>
    <cellStyle name="Pattern 4 7" xfId="594" xr:uid="{00000000-0005-0000-0000-0000BA000000}"/>
    <cellStyle name="Pattern 4 7 2" xfId="6291" xr:uid="{00000000-0005-0000-0000-0000BA000000}"/>
    <cellStyle name="Pattern 4 7 2 2" xfId="16836" xr:uid="{00000000-0005-0000-0000-0000BA000000}"/>
    <cellStyle name="Pattern 4 7 3" xfId="13401" xr:uid="{00000000-0005-0000-0000-0000BA000000}"/>
    <cellStyle name="Pattern 4 8" xfId="4871" xr:uid="{00000000-0005-0000-0000-0000BA000000}"/>
    <cellStyle name="Pattern 4 8 2" xfId="12889" xr:uid="{00000000-0005-0000-0000-0000BA000000}"/>
    <cellStyle name="Pattern 4 9" xfId="14863" xr:uid="{00000000-0005-0000-0000-0000BA000000}"/>
    <cellStyle name="Pattern 4 9 2" xfId="12888" xr:uid="{00000000-0005-0000-0000-0000BA000000}"/>
    <cellStyle name="Pattern 5" xfId="735" xr:uid="{00000000-0005-0000-0000-0000BA000000}"/>
    <cellStyle name="Pattern 5 2" xfId="1961" xr:uid="{00000000-0005-0000-0000-0000BA000000}"/>
    <cellStyle name="Pattern 5 2 2" xfId="3200" xr:uid="{00000000-0005-0000-0000-0000BA000000}"/>
    <cellStyle name="Pattern 5 2 2 2" xfId="8770" xr:uid="{00000000-0005-0000-0000-0000BA000000}"/>
    <cellStyle name="Pattern 5 2 2 2 2" xfId="19315" xr:uid="{00000000-0005-0000-0000-0000BA000000}"/>
    <cellStyle name="Pattern 5 2 2 3" xfId="12829" xr:uid="{00000000-0005-0000-0000-0000BA000000}"/>
    <cellStyle name="Pattern 5 2 3" xfId="4612" xr:uid="{00000000-0005-0000-0000-0000BA000000}"/>
    <cellStyle name="Pattern 5 2 3 2" xfId="10109" xr:uid="{00000000-0005-0000-0000-0000BA000000}"/>
    <cellStyle name="Pattern 5 2 3 2 2" xfId="20664" xr:uid="{00000000-0005-0000-0000-0000BA000000}"/>
    <cellStyle name="Pattern 5 2 3 3" xfId="13589" xr:uid="{00000000-0005-0000-0000-0000BA000000}"/>
    <cellStyle name="Pattern 5 2 4" xfId="7536" xr:uid="{00000000-0005-0000-0000-0000BA000000}"/>
    <cellStyle name="Pattern 5 2 4 2" xfId="18081" xr:uid="{00000000-0005-0000-0000-0000BA000000}"/>
    <cellStyle name="Pattern 5 2 5" xfId="5993" xr:uid="{00000000-0005-0000-0000-0000BA000000}"/>
    <cellStyle name="Pattern 5 2 5 2" xfId="16515" xr:uid="{00000000-0005-0000-0000-0000BA000000}"/>
    <cellStyle name="Pattern 5 2 6" xfId="12772" xr:uid="{00000000-0005-0000-0000-0000BA000000}"/>
    <cellStyle name="Pattern 5 3" xfId="1184" xr:uid="{00000000-0005-0000-0000-0000B8000000}"/>
    <cellStyle name="Pattern 5 3 2" xfId="2427" xr:uid="{00000000-0005-0000-0000-0000B8000000}"/>
    <cellStyle name="Pattern 5 3 2 2" xfId="7997" xr:uid="{00000000-0005-0000-0000-0000B8000000}"/>
    <cellStyle name="Pattern 5 3 2 2 2" xfId="18542" xr:uid="{00000000-0005-0000-0000-0000B8000000}"/>
    <cellStyle name="Pattern 5 3 2 3" xfId="10573" xr:uid="{00000000-0005-0000-0000-0000B8000000}"/>
    <cellStyle name="Pattern 5 3 3" xfId="3852" xr:uid="{00000000-0005-0000-0000-0000B8000000}"/>
    <cellStyle name="Pattern 5 3 3 2" xfId="9402" xr:uid="{00000000-0005-0000-0000-0000B8000000}"/>
    <cellStyle name="Pattern 5 3 3 2 2" xfId="19955" xr:uid="{00000000-0005-0000-0000-0000B8000000}"/>
    <cellStyle name="Pattern 5 3 3 3" xfId="13704" xr:uid="{00000000-0005-0000-0000-0000B8000000}"/>
    <cellStyle name="Pattern 5 3 4" xfId="6839" xr:uid="{00000000-0005-0000-0000-0000B8000000}"/>
    <cellStyle name="Pattern 5 3 4 2" xfId="17384" xr:uid="{00000000-0005-0000-0000-0000B8000000}"/>
    <cellStyle name="Pattern 5 3 5" xfId="5286" xr:uid="{00000000-0005-0000-0000-0000B8000000}"/>
    <cellStyle name="Pattern 5 3 5 2" xfId="13830" xr:uid="{00000000-0005-0000-0000-0000B8000000}"/>
    <cellStyle name="Pattern 5 3 6" xfId="10304" xr:uid="{00000000-0005-0000-0000-0000B8000000}"/>
    <cellStyle name="Pattern 5 4" xfId="1035" xr:uid="{00000000-0005-0000-0000-0000BA000000}"/>
    <cellStyle name="Pattern 5 4 2" xfId="3703" xr:uid="{00000000-0005-0000-0000-0000BA000000}"/>
    <cellStyle name="Pattern 5 4 2 2" xfId="9260" xr:uid="{00000000-0005-0000-0000-0000BA000000}"/>
    <cellStyle name="Pattern 5 4 2 2 2" xfId="19809" xr:uid="{00000000-0005-0000-0000-0000BA000000}"/>
    <cellStyle name="Pattern 5 4 2 3" xfId="11628" xr:uid="{00000000-0005-0000-0000-0000BA000000}"/>
    <cellStyle name="Pattern 5 4 3" xfId="6693" xr:uid="{00000000-0005-0000-0000-0000BA000000}"/>
    <cellStyle name="Pattern 5 4 3 2" xfId="17238" xr:uid="{00000000-0005-0000-0000-0000BA000000}"/>
    <cellStyle name="Pattern 5 4 4" xfId="5144" xr:uid="{00000000-0005-0000-0000-0000BA000000}"/>
    <cellStyle name="Pattern 5 4 4 2" xfId="12671" xr:uid="{00000000-0005-0000-0000-0000BA000000}"/>
    <cellStyle name="Pattern 5 4 5" xfId="12301" xr:uid="{00000000-0005-0000-0000-0000BA000000}"/>
    <cellStyle name="Pattern 5 5" xfId="2278" xr:uid="{00000000-0005-0000-0000-0000BA000000}"/>
    <cellStyle name="Pattern 5 5 2" xfId="7848" xr:uid="{00000000-0005-0000-0000-0000BA000000}"/>
    <cellStyle name="Pattern 5 5 2 2" xfId="18393" xr:uid="{00000000-0005-0000-0000-0000BA000000}"/>
    <cellStyle name="Pattern 5 5 3" xfId="12494" xr:uid="{00000000-0005-0000-0000-0000BA000000}"/>
    <cellStyle name="Pattern 5 6" xfId="3366" xr:uid="{00000000-0005-0000-0000-0000BA000000}"/>
    <cellStyle name="Pattern 5 6 2" xfId="8934" xr:uid="{00000000-0005-0000-0000-0000BA000000}"/>
    <cellStyle name="Pattern 5 6 2 2" xfId="19478" xr:uid="{00000000-0005-0000-0000-0000BA000000}"/>
    <cellStyle name="Pattern 5 6 3" xfId="12700" xr:uid="{00000000-0005-0000-0000-0000BA000000}"/>
    <cellStyle name="Pattern 5 7" xfId="4799" xr:uid="{00000000-0005-0000-0000-0000BA000000}"/>
    <cellStyle name="Pattern 5 7 2" xfId="12004" xr:uid="{00000000-0005-0000-0000-0000BA000000}"/>
    <cellStyle name="Pattern 5 8" xfId="14847" xr:uid="{00000000-0005-0000-0000-0000BA000000}"/>
    <cellStyle name="Pattern 5 8 2" xfId="13887" xr:uid="{00000000-0005-0000-0000-0000BA000000}"/>
    <cellStyle name="Pattern 5 9" xfId="13503" xr:uid="{00000000-0005-0000-0000-0000BA000000}"/>
    <cellStyle name="Pattern 6" xfId="458" xr:uid="{00000000-0005-0000-0000-0000BA000000}"/>
    <cellStyle name="Pattern 6 2" xfId="1838" xr:uid="{00000000-0005-0000-0000-0000BA000000}"/>
    <cellStyle name="Pattern 6 2 2" xfId="3077" xr:uid="{00000000-0005-0000-0000-0000BA000000}"/>
    <cellStyle name="Pattern 6 2 2 2" xfId="8647" xr:uid="{00000000-0005-0000-0000-0000BA000000}"/>
    <cellStyle name="Pattern 6 2 2 2 2" xfId="19192" xr:uid="{00000000-0005-0000-0000-0000BA000000}"/>
    <cellStyle name="Pattern 6 2 2 3" xfId="14080" xr:uid="{00000000-0005-0000-0000-0000BA000000}"/>
    <cellStyle name="Pattern 6 2 3" xfId="4489" xr:uid="{00000000-0005-0000-0000-0000BA000000}"/>
    <cellStyle name="Pattern 6 2 3 2" xfId="9992" xr:uid="{00000000-0005-0000-0000-0000BA000000}"/>
    <cellStyle name="Pattern 6 2 3 2 2" xfId="20548" xr:uid="{00000000-0005-0000-0000-0000BA000000}"/>
    <cellStyle name="Pattern 6 2 3 3" xfId="14435" xr:uid="{00000000-0005-0000-0000-0000BA000000}"/>
    <cellStyle name="Pattern 6 2 4" xfId="7431" xr:uid="{00000000-0005-0000-0000-0000BA000000}"/>
    <cellStyle name="Pattern 6 2 4 2" xfId="17976" xr:uid="{00000000-0005-0000-0000-0000BA000000}"/>
    <cellStyle name="Pattern 6 2 5" xfId="5876" xr:uid="{00000000-0005-0000-0000-0000BA000000}"/>
    <cellStyle name="Pattern 6 2 5 2" xfId="16399" xr:uid="{00000000-0005-0000-0000-0000BA000000}"/>
    <cellStyle name="Pattern 6 2 6" xfId="11357" xr:uid="{00000000-0005-0000-0000-0000BA000000}"/>
    <cellStyle name="Pattern 6 3" xfId="1425" xr:uid="{00000000-0005-0000-0000-0000BA000000}"/>
    <cellStyle name="Pattern 6 3 2" xfId="2666" xr:uid="{00000000-0005-0000-0000-0000BA000000}"/>
    <cellStyle name="Pattern 6 3 2 2" xfId="8236" xr:uid="{00000000-0005-0000-0000-0000BA000000}"/>
    <cellStyle name="Pattern 6 3 2 2 2" xfId="18781" xr:uid="{00000000-0005-0000-0000-0000BA000000}"/>
    <cellStyle name="Pattern 6 3 2 3" xfId="13574" xr:uid="{00000000-0005-0000-0000-0000BA000000}"/>
    <cellStyle name="Pattern 6 3 3" xfId="4086" xr:uid="{00000000-0005-0000-0000-0000BA000000}"/>
    <cellStyle name="Pattern 6 3 3 2" xfId="9619" xr:uid="{00000000-0005-0000-0000-0000BA000000}"/>
    <cellStyle name="Pattern 6 3 3 2 2" xfId="20172" xr:uid="{00000000-0005-0000-0000-0000BA000000}"/>
    <cellStyle name="Pattern 6 3 3 3" xfId="13416" xr:uid="{00000000-0005-0000-0000-0000BA000000}"/>
    <cellStyle name="Pattern 6 3 4" xfId="7060" xr:uid="{00000000-0005-0000-0000-0000BA000000}"/>
    <cellStyle name="Pattern 6 3 4 2" xfId="17605" xr:uid="{00000000-0005-0000-0000-0000BA000000}"/>
    <cellStyle name="Pattern 6 3 5" xfId="5503" xr:uid="{00000000-0005-0000-0000-0000BA000000}"/>
    <cellStyle name="Pattern 6 3 5 2" xfId="14582" xr:uid="{00000000-0005-0000-0000-0000BA000000}"/>
    <cellStyle name="Pattern 6 3 6" xfId="13081" xr:uid="{00000000-0005-0000-0000-0000BA000000}"/>
    <cellStyle name="Pattern 6 4" xfId="429" xr:uid="{00000000-0005-0000-0000-0000BA000000}"/>
    <cellStyle name="Pattern 6 4 2" xfId="6175" xr:uid="{00000000-0005-0000-0000-0000BA000000}"/>
    <cellStyle name="Pattern 6 4 2 2" xfId="16720" xr:uid="{00000000-0005-0000-0000-0000BA000000}"/>
    <cellStyle name="Pattern 6 4 3" xfId="15787" xr:uid="{00000000-0005-0000-0000-0000BA000000}"/>
    <cellStyle name="Pattern 6 5" xfId="2100" xr:uid="{00000000-0005-0000-0000-0000BA000000}"/>
    <cellStyle name="Pattern 6 5 2" xfId="7670" xr:uid="{00000000-0005-0000-0000-0000BA000000}"/>
    <cellStyle name="Pattern 6 5 2 2" xfId="18215" xr:uid="{00000000-0005-0000-0000-0000BA000000}"/>
    <cellStyle name="Pattern 6 5 3" xfId="12814" xr:uid="{00000000-0005-0000-0000-0000BA000000}"/>
    <cellStyle name="Pattern 6 6" xfId="3336" xr:uid="{00000000-0005-0000-0000-0000BA000000}"/>
    <cellStyle name="Pattern 6 6 2" xfId="8905" xr:uid="{00000000-0005-0000-0000-0000BA000000}"/>
    <cellStyle name="Pattern 6 6 2 2" xfId="19450" xr:uid="{00000000-0005-0000-0000-0000BA000000}"/>
    <cellStyle name="Pattern 6 6 3" xfId="15846" xr:uid="{00000000-0005-0000-0000-0000BA000000}"/>
    <cellStyle name="Pattern 6 7" xfId="6199" xr:uid="{00000000-0005-0000-0000-0000BA000000}"/>
    <cellStyle name="Pattern 6 7 2" xfId="14982" xr:uid="{00000000-0005-0000-0000-0000BA000000}"/>
    <cellStyle name="Pattern 6 7 2 2" xfId="16745" xr:uid="{00000000-0005-0000-0000-0000BA000000}"/>
    <cellStyle name="Pattern 6 7 3" xfId="15777" xr:uid="{00000000-0005-0000-0000-0000BA000000}"/>
    <cellStyle name="Pattern 6 8" xfId="4770" xr:uid="{00000000-0005-0000-0000-0000BA000000}"/>
    <cellStyle name="Pattern 6 8 2" xfId="13993" xr:uid="{00000000-0005-0000-0000-0000BA000000}"/>
    <cellStyle name="Pattern 6 9" xfId="12009" xr:uid="{00000000-0005-0000-0000-0000BA000000}"/>
    <cellStyle name="Pattern 7" xfId="469" xr:uid="{00000000-0005-0000-0000-0000B8000000}"/>
    <cellStyle name="Pattern 7 2" xfId="1871" xr:uid="{00000000-0005-0000-0000-0000BA000000}"/>
    <cellStyle name="Pattern 7 2 2" xfId="3110" xr:uid="{00000000-0005-0000-0000-0000BA000000}"/>
    <cellStyle name="Pattern 7 2 2 2" xfId="8680" xr:uid="{00000000-0005-0000-0000-0000BA000000}"/>
    <cellStyle name="Pattern 7 2 2 2 2" xfId="19225" xr:uid="{00000000-0005-0000-0000-0000BA000000}"/>
    <cellStyle name="Pattern 7 2 2 3" xfId="11340" xr:uid="{00000000-0005-0000-0000-0000BA000000}"/>
    <cellStyle name="Pattern 7 2 3" xfId="4522" xr:uid="{00000000-0005-0000-0000-0000BA000000}"/>
    <cellStyle name="Pattern 7 2 3 2" xfId="10024" xr:uid="{00000000-0005-0000-0000-0000BA000000}"/>
    <cellStyle name="Pattern 7 2 3 2 2" xfId="20579" xr:uid="{00000000-0005-0000-0000-0000BA000000}"/>
    <cellStyle name="Pattern 7 2 3 3" xfId="10900" xr:uid="{00000000-0005-0000-0000-0000BA000000}"/>
    <cellStyle name="Pattern 7 2 4" xfId="7453" xr:uid="{00000000-0005-0000-0000-0000BA000000}"/>
    <cellStyle name="Pattern 7 2 4 2" xfId="17998" xr:uid="{00000000-0005-0000-0000-0000BA000000}"/>
    <cellStyle name="Pattern 7 2 5" xfId="5908" xr:uid="{00000000-0005-0000-0000-0000BA000000}"/>
    <cellStyle name="Pattern 7 2 5 2" xfId="16430" xr:uid="{00000000-0005-0000-0000-0000BA000000}"/>
    <cellStyle name="Pattern 7 2 6" xfId="13509" xr:uid="{00000000-0005-0000-0000-0000BA000000}"/>
    <cellStyle name="Pattern 7 3" xfId="1439" xr:uid="{00000000-0005-0000-0000-0000B8000000}"/>
    <cellStyle name="Pattern 7 3 2" xfId="7071" xr:uid="{00000000-0005-0000-0000-0000B8000000}"/>
    <cellStyle name="Pattern 7 3 2 2" xfId="17616" xr:uid="{00000000-0005-0000-0000-0000B8000000}"/>
    <cellStyle name="Pattern 7 3 3" xfId="12436" xr:uid="{00000000-0005-0000-0000-0000B8000000}"/>
    <cellStyle name="Pattern 7 4" xfId="2680" xr:uid="{00000000-0005-0000-0000-0000B8000000}"/>
    <cellStyle name="Pattern 7 4 2" xfId="8250" xr:uid="{00000000-0005-0000-0000-0000B8000000}"/>
    <cellStyle name="Pattern 7 4 2 2" xfId="18795" xr:uid="{00000000-0005-0000-0000-0000B8000000}"/>
    <cellStyle name="Pattern 7 4 3" xfId="12356" xr:uid="{00000000-0005-0000-0000-0000B8000000}"/>
    <cellStyle name="Pattern 7 5" xfId="4100" xr:uid="{00000000-0005-0000-0000-0000B8000000}"/>
    <cellStyle name="Pattern 7 5 2" xfId="9631" xr:uid="{00000000-0005-0000-0000-0000B8000000}"/>
    <cellStyle name="Pattern 7 5 2 2" xfId="20184" xr:uid="{00000000-0005-0000-0000-0000B8000000}"/>
    <cellStyle name="Pattern 7 5 3" xfId="12412" xr:uid="{00000000-0005-0000-0000-0000B8000000}"/>
    <cellStyle name="Pattern 7 6" xfId="6208" xr:uid="{00000000-0005-0000-0000-0000B8000000}"/>
    <cellStyle name="Pattern 7 6 2" xfId="16754" xr:uid="{00000000-0005-0000-0000-0000B8000000}"/>
    <cellStyle name="Pattern 7 7" xfId="5515" xr:uid="{00000000-0005-0000-0000-0000B8000000}"/>
    <cellStyle name="Pattern 7 7 2" xfId="15609" xr:uid="{00000000-0005-0000-0000-0000B8000000}"/>
    <cellStyle name="Pattern 7 8" xfId="15518" xr:uid="{00000000-0005-0000-0000-0000B8000000}"/>
    <cellStyle name="Pattern 8" xfId="1446" xr:uid="{00000000-0005-0000-0000-0000BA000000}"/>
    <cellStyle name="Pattern 8 2" xfId="2687" xr:uid="{00000000-0005-0000-0000-0000BA000000}"/>
    <cellStyle name="Pattern 8 2 2" xfId="8257" xr:uid="{00000000-0005-0000-0000-0000BA000000}"/>
    <cellStyle name="Pattern 8 2 2 2" xfId="18802" xr:uid="{00000000-0005-0000-0000-0000BA000000}"/>
    <cellStyle name="Pattern 8 2 3" xfId="15564" xr:uid="{00000000-0005-0000-0000-0000BA000000}"/>
    <cellStyle name="Pattern 8 3" xfId="4107" xr:uid="{00000000-0005-0000-0000-0000BA000000}"/>
    <cellStyle name="Pattern 8 3 2" xfId="9637" xr:uid="{00000000-0005-0000-0000-0000BA000000}"/>
    <cellStyle name="Pattern 8 3 2 2" xfId="20190" xr:uid="{00000000-0005-0000-0000-0000BA000000}"/>
    <cellStyle name="Pattern 8 3 3" xfId="14430" xr:uid="{00000000-0005-0000-0000-0000BA000000}"/>
    <cellStyle name="Pattern 8 4" xfId="7077" xr:uid="{00000000-0005-0000-0000-0000BA000000}"/>
    <cellStyle name="Pattern 8 4 2" xfId="17622" xr:uid="{00000000-0005-0000-0000-0000BA000000}"/>
    <cellStyle name="Pattern 8 5" xfId="5521" xr:uid="{00000000-0005-0000-0000-0000BA000000}"/>
    <cellStyle name="Pattern 8 5 2" xfId="13062" xr:uid="{00000000-0005-0000-0000-0000BA000000}"/>
    <cellStyle name="Pattern 8 6" xfId="14454" xr:uid="{00000000-0005-0000-0000-0000BA000000}"/>
    <cellStyle name="Pattern 9" xfId="578" xr:uid="{00000000-0005-0000-0000-0000B8000000}"/>
    <cellStyle name="Pattern 9 2" xfId="3583" xr:uid="{00000000-0005-0000-0000-0000B8000000}"/>
    <cellStyle name="Pattern 9 2 2" xfId="9144" xr:uid="{00000000-0005-0000-0000-0000B8000000}"/>
    <cellStyle name="Pattern 9 2 2 2" xfId="19691" xr:uid="{00000000-0005-0000-0000-0000B8000000}"/>
    <cellStyle name="Pattern 9 2 3" xfId="10726" xr:uid="{00000000-0005-0000-0000-0000B8000000}"/>
    <cellStyle name="Pattern 9 3" xfId="6277" xr:uid="{00000000-0005-0000-0000-0000B8000000}"/>
    <cellStyle name="Pattern 9 3 2" xfId="16822" xr:uid="{00000000-0005-0000-0000-0000B8000000}"/>
    <cellStyle name="Pattern 9 4" xfId="5028" xr:uid="{00000000-0005-0000-0000-0000B8000000}"/>
    <cellStyle name="Pattern 9 4 2" xfId="11132" xr:uid="{00000000-0005-0000-0000-0000B8000000}"/>
    <cellStyle name="Pattern 9 5" xfId="11823" xr:uid="{00000000-0005-0000-0000-0000B8000000}"/>
    <cellStyle name="Percent" xfId="52" builtinId="5"/>
    <cellStyle name="Percent 2" xfId="39" xr:uid="{00000000-0005-0000-0000-00006D000000}"/>
    <cellStyle name="Percent 2 2" xfId="40" xr:uid="{00000000-0005-0000-0000-00006E000000}"/>
    <cellStyle name="Percent 2 3" xfId="10239" xr:uid="{00000000-0005-0000-0000-000030000000}"/>
    <cellStyle name="Percent 3" xfId="41" xr:uid="{00000000-0005-0000-0000-00006F000000}"/>
    <cellStyle name="Percent 4" xfId="42" xr:uid="{00000000-0005-0000-0000-000070000000}"/>
    <cellStyle name="Percent 5" xfId="164" xr:uid="{00000000-0005-0000-0000-000071000000}"/>
    <cellStyle name="Percent 5 2" xfId="170" xr:uid="{00000000-0005-0000-0000-000072000000}"/>
    <cellStyle name="Percent 6" xfId="172" xr:uid="{00000000-0005-0000-0000-000073000000}"/>
    <cellStyle name="Procent 2" xfId="43" xr:uid="{00000000-0005-0000-0000-000074000000}"/>
    <cellStyle name="Standaard 10" xfId="100" xr:uid="{00000000-0005-0000-0000-000075000000}"/>
    <cellStyle name="Standaard 11" xfId="101" xr:uid="{00000000-0005-0000-0000-000076000000}"/>
    <cellStyle name="Standaard 12" xfId="102" xr:uid="{00000000-0005-0000-0000-000077000000}"/>
    <cellStyle name="Standaard 12 2" xfId="103" xr:uid="{00000000-0005-0000-0000-000078000000}"/>
    <cellStyle name="Standaard 13" xfId="104" xr:uid="{00000000-0005-0000-0000-000079000000}"/>
    <cellStyle name="Standaard 13 2" xfId="105" xr:uid="{00000000-0005-0000-0000-00007A000000}"/>
    <cellStyle name="Standaard 14" xfId="106" xr:uid="{00000000-0005-0000-0000-00007B000000}"/>
    <cellStyle name="Standaard 14 2" xfId="107" xr:uid="{00000000-0005-0000-0000-00007C000000}"/>
    <cellStyle name="Standaard 15" xfId="108" xr:uid="{00000000-0005-0000-0000-00007D000000}"/>
    <cellStyle name="Standaard 15 2" xfId="109" xr:uid="{00000000-0005-0000-0000-00007E000000}"/>
    <cellStyle name="Standaard 16" xfId="110" xr:uid="{00000000-0005-0000-0000-00007F000000}"/>
    <cellStyle name="Standaard 16 2" xfId="111" xr:uid="{00000000-0005-0000-0000-000080000000}"/>
    <cellStyle name="Standaard 17" xfId="112" xr:uid="{00000000-0005-0000-0000-000081000000}"/>
    <cellStyle name="Standaard 17 2" xfId="113" xr:uid="{00000000-0005-0000-0000-000082000000}"/>
    <cellStyle name="Standaard 18" xfId="114" xr:uid="{00000000-0005-0000-0000-000083000000}"/>
    <cellStyle name="Standaard 18 2" xfId="115" xr:uid="{00000000-0005-0000-0000-000084000000}"/>
    <cellStyle name="Standaard 19" xfId="116" xr:uid="{00000000-0005-0000-0000-000085000000}"/>
    <cellStyle name="Standaard 19 2" xfId="117" xr:uid="{00000000-0005-0000-0000-000086000000}"/>
    <cellStyle name="Standaard 2" xfId="118" xr:uid="{00000000-0005-0000-0000-000087000000}"/>
    <cellStyle name="Standaard 2 2" xfId="119" xr:uid="{00000000-0005-0000-0000-000088000000}"/>
    <cellStyle name="Standaard 2 2 2" xfId="257" xr:uid="{00000000-0005-0000-0000-0000D8000000}"/>
    <cellStyle name="Standaard 2 2 3" xfId="256" xr:uid="{00000000-0005-0000-0000-0000D9000000}"/>
    <cellStyle name="Standaard 2 3" xfId="120" xr:uid="{00000000-0005-0000-0000-000089000000}"/>
    <cellStyle name="Standaard 2 4" xfId="121" xr:uid="{00000000-0005-0000-0000-00008A000000}"/>
    <cellStyle name="Standaard 2 5" xfId="255" xr:uid="{00000000-0005-0000-0000-0000DC000000}"/>
    <cellStyle name="Standaard 20" xfId="122" xr:uid="{00000000-0005-0000-0000-00008B000000}"/>
    <cellStyle name="Standaard 20 2" xfId="123" xr:uid="{00000000-0005-0000-0000-00008C000000}"/>
    <cellStyle name="Standaard 21" xfId="124" xr:uid="{00000000-0005-0000-0000-00008D000000}"/>
    <cellStyle name="Standaard 21 2" xfId="125" xr:uid="{00000000-0005-0000-0000-00008E000000}"/>
    <cellStyle name="Standaard 22" xfId="126" xr:uid="{00000000-0005-0000-0000-00008F000000}"/>
    <cellStyle name="Standaard 22 2" xfId="127" xr:uid="{00000000-0005-0000-0000-000090000000}"/>
    <cellStyle name="Standaard 23" xfId="128" xr:uid="{00000000-0005-0000-0000-000091000000}"/>
    <cellStyle name="Standaard 23 2" xfId="129" xr:uid="{00000000-0005-0000-0000-000092000000}"/>
    <cellStyle name="Standaard 24" xfId="130" xr:uid="{00000000-0005-0000-0000-000093000000}"/>
    <cellStyle name="Standaard 24 2" xfId="131" xr:uid="{00000000-0005-0000-0000-000094000000}"/>
    <cellStyle name="Standaard 24 2 2" xfId="132" xr:uid="{00000000-0005-0000-0000-000095000000}"/>
    <cellStyle name="Standaard 24 3" xfId="133" xr:uid="{00000000-0005-0000-0000-000096000000}"/>
    <cellStyle name="Standaard 25" xfId="134" xr:uid="{00000000-0005-0000-0000-000097000000}"/>
    <cellStyle name="Standaard 25 2" xfId="135" xr:uid="{00000000-0005-0000-0000-000098000000}"/>
    <cellStyle name="Standaard 26" xfId="136" xr:uid="{00000000-0005-0000-0000-000099000000}"/>
    <cellStyle name="Standaard 26 2" xfId="137" xr:uid="{00000000-0005-0000-0000-00009A000000}"/>
    <cellStyle name="Standaard 3" xfId="138" xr:uid="{00000000-0005-0000-0000-00009B000000}"/>
    <cellStyle name="Standaard 3 2" xfId="259" xr:uid="{00000000-0005-0000-0000-0000EE000000}"/>
    <cellStyle name="Standaard 3 3" xfId="260" xr:uid="{00000000-0005-0000-0000-0000EF000000}"/>
    <cellStyle name="Standaard 3 4" xfId="258" xr:uid="{00000000-0005-0000-0000-0000F0000000}"/>
    <cellStyle name="Standaard 4" xfId="139" xr:uid="{00000000-0005-0000-0000-00009C000000}"/>
    <cellStyle name="Standaard 4 2" xfId="140" xr:uid="{00000000-0005-0000-0000-00009D000000}"/>
    <cellStyle name="Standaard 4 3" xfId="261" xr:uid="{00000000-0005-0000-0000-0000F3000000}"/>
    <cellStyle name="Standaard 5" xfId="141" xr:uid="{00000000-0005-0000-0000-00009E000000}"/>
    <cellStyle name="Standaard 6" xfId="142" xr:uid="{00000000-0005-0000-0000-00009F000000}"/>
    <cellStyle name="Standaard 7" xfId="143" xr:uid="{00000000-0005-0000-0000-0000A0000000}"/>
    <cellStyle name="Standaard 7 2" xfId="144" xr:uid="{00000000-0005-0000-0000-0000A1000000}"/>
    <cellStyle name="Standaard 8" xfId="145" xr:uid="{00000000-0005-0000-0000-0000A2000000}"/>
    <cellStyle name="Standaard 8 2" xfId="146" xr:uid="{00000000-0005-0000-0000-0000A3000000}"/>
    <cellStyle name="Standaard 9" xfId="147" xr:uid="{00000000-0005-0000-0000-0000A4000000}"/>
    <cellStyle name="Standard 2" xfId="262" xr:uid="{00000000-0005-0000-0000-0000FB000000}"/>
    <cellStyle name="Standard 3" xfId="263" xr:uid="{00000000-0005-0000-0000-0000FC000000}"/>
    <cellStyle name="Standard 3 2" xfId="264" xr:uid="{00000000-0005-0000-0000-0000FD000000}"/>
    <cellStyle name="Standard_Aggregate CO2 balance" xfId="44" xr:uid="{00000000-0005-0000-0000-0000A5000000}"/>
    <cellStyle name="Tabeltitel" xfId="45" xr:uid="{00000000-0005-0000-0000-0000A6000000}"/>
    <cellStyle name="Tabeltitel 2" xfId="279" xr:uid="{00000000-0005-0000-0000-000000010000}"/>
    <cellStyle name="Tabeltitel 2 2" xfId="348" xr:uid="{00000000-0005-0000-0000-000000010000}"/>
    <cellStyle name="Tabeltitel 2 2 2" xfId="398" xr:uid="{00000000-0005-0000-0000-000000010000}"/>
    <cellStyle name="Tabeltitel 2 2 2 2" xfId="581" xr:uid="{00000000-0005-0000-0000-000000010000}"/>
    <cellStyle name="Tabeltitel 2 2 2 2 2" xfId="734" xr:uid="{00000000-0005-0000-0000-000000010000}"/>
    <cellStyle name="Tabeltitel 2 2 2 2 2 2" xfId="1960" xr:uid="{00000000-0005-0000-0000-000000010000}"/>
    <cellStyle name="Tabeltitel 2 2 2 2 2 2 2" xfId="3199" xr:uid="{00000000-0005-0000-0000-000000010000}"/>
    <cellStyle name="Tabeltitel 2 2 2 2 2 2 2 2" xfId="8769" xr:uid="{00000000-0005-0000-0000-000000010000}"/>
    <cellStyle name="Tabeltitel 2 2 2 2 2 2 2 2 2" xfId="19314" xr:uid="{00000000-0005-0000-0000-000000010000}"/>
    <cellStyle name="Tabeltitel 2 2 2 2 2 2 2 3" xfId="14048" xr:uid="{00000000-0005-0000-0000-000000010000}"/>
    <cellStyle name="Tabeltitel 2 2 2 2 2 2 3" xfId="4611" xr:uid="{00000000-0005-0000-0000-000000010000}"/>
    <cellStyle name="Tabeltitel 2 2 2 2 2 2 3 2" xfId="14802" xr:uid="{00000000-0005-0000-0000-000000010000}"/>
    <cellStyle name="Tabeltitel 2 2 2 2 2 2 4" xfId="13992" xr:uid="{00000000-0005-0000-0000-000000010000}"/>
    <cellStyle name="Tabeltitel 2 2 2 2 2 3" xfId="1645" xr:uid="{00000000-0005-0000-0000-000000010000}"/>
    <cellStyle name="Tabeltitel 2 2 2 2 2 3 2" xfId="7253" xr:uid="{00000000-0005-0000-0000-000000010000}"/>
    <cellStyle name="Tabeltitel 2 2 2 2 2 3 2 2" xfId="17798" xr:uid="{00000000-0005-0000-0000-000000010000}"/>
    <cellStyle name="Tabeltitel 2 2 2 2 2 3 3" xfId="12425" xr:uid="{00000000-0005-0000-0000-000000010000}"/>
    <cellStyle name="Tabeltitel 2 2 2 2 2 4" xfId="2885" xr:uid="{00000000-0005-0000-0000-000000010000}"/>
    <cellStyle name="Tabeltitel 2 2 2 2 2 4 2" xfId="8455" xr:uid="{00000000-0005-0000-0000-000000010000}"/>
    <cellStyle name="Tabeltitel 2 2 2 2 2 4 2 2" xfId="19000" xr:uid="{00000000-0005-0000-0000-000000010000}"/>
    <cellStyle name="Tabeltitel 2 2 2 2 2 4 3" xfId="12650" xr:uid="{00000000-0005-0000-0000-000000010000}"/>
    <cellStyle name="Tabeltitel 2 2 2 2 2 5" xfId="4298" xr:uid="{00000000-0005-0000-0000-000000010000}"/>
    <cellStyle name="Tabeltitel 2 2 2 2 2 5 2" xfId="16194" xr:uid="{00000000-0005-0000-0000-000000010000}"/>
    <cellStyle name="Tabeltitel 2 2 2 2 2 5 2 2" xfId="20370" xr:uid="{00000000-0005-0000-0000-000000010000}"/>
    <cellStyle name="Tabeltitel 2 2 2 2 2 5 3" xfId="11248" xr:uid="{00000000-0005-0000-0000-000000010000}"/>
    <cellStyle name="Tabeltitel 2 2 2 2 2 6" xfId="14402" xr:uid="{00000000-0005-0000-0000-000000010000}"/>
    <cellStyle name="Tabeltitel 2 2 2 2 2 6 2" xfId="15025" xr:uid="{00000000-0005-0000-0000-000000010000}"/>
    <cellStyle name="Tabeltitel 2 2 2 2 2 7" xfId="14716" xr:uid="{00000000-0005-0000-0000-000000010000}"/>
    <cellStyle name="Tabeltitel 2 2 2 2 3" xfId="1826" xr:uid="{00000000-0005-0000-0000-000000010000}"/>
    <cellStyle name="Tabeltitel 2 2 2 2 3 2" xfId="3065" xr:uid="{00000000-0005-0000-0000-000000010000}"/>
    <cellStyle name="Tabeltitel 2 2 2 2 3 2 2" xfId="8635" xr:uid="{00000000-0005-0000-0000-000000010000}"/>
    <cellStyle name="Tabeltitel 2 2 2 2 3 2 2 2" xfId="19180" xr:uid="{00000000-0005-0000-0000-000000010000}"/>
    <cellStyle name="Tabeltitel 2 2 2 2 3 2 3" xfId="11735" xr:uid="{00000000-0005-0000-0000-000000010000}"/>
    <cellStyle name="Tabeltitel 2 2 2 2 3 3" xfId="4477" xr:uid="{00000000-0005-0000-0000-000000010000}"/>
    <cellStyle name="Tabeltitel 2 2 2 2 3 3 2" xfId="13276" xr:uid="{00000000-0005-0000-0000-000000010000}"/>
    <cellStyle name="Tabeltitel 2 2 2 2 3 4" xfId="14645" xr:uid="{00000000-0005-0000-0000-000000010000}"/>
    <cellStyle name="Tabeltitel 2 2 2 2 4" xfId="1510" xr:uid="{00000000-0005-0000-0000-000000010000}"/>
    <cellStyle name="Tabeltitel 2 2 2 2 4 2" xfId="2750" xr:uid="{00000000-0005-0000-0000-000000010000}"/>
    <cellStyle name="Tabeltitel 2 2 2 2 4 2 2" xfId="8320" xr:uid="{00000000-0005-0000-0000-000000010000}"/>
    <cellStyle name="Tabeltitel 2 2 2 2 4 2 2 2" xfId="18865" xr:uid="{00000000-0005-0000-0000-000000010000}"/>
    <cellStyle name="Tabeltitel 2 2 2 2 4 2 3" xfId="15980" xr:uid="{00000000-0005-0000-0000-000000010000}"/>
    <cellStyle name="Tabeltitel 2 2 2 2 4 3" xfId="4164" xr:uid="{00000000-0005-0000-0000-000000010000}"/>
    <cellStyle name="Tabeltitel 2 2 2 2 4 3 2" xfId="13546" xr:uid="{00000000-0005-0000-0000-000000010000}"/>
    <cellStyle name="Tabeltitel 2 2 2 2 4 4" xfId="11060" xr:uid="{00000000-0005-0000-0000-000000010000}"/>
    <cellStyle name="Tabeltitel 2 2 2 2 5" xfId="1034" xr:uid="{00000000-0005-0000-0000-000000010000}"/>
    <cellStyle name="Tabeltitel 2 2 2 2 5 2" xfId="3702" xr:uid="{00000000-0005-0000-0000-000000010000}"/>
    <cellStyle name="Tabeltitel 2 2 2 2 5 2 2" xfId="15409" xr:uid="{00000000-0005-0000-0000-000000010000}"/>
    <cellStyle name="Tabeltitel 2 2 2 2 5 3" xfId="13460" xr:uid="{00000000-0005-0000-0000-000000010000}"/>
    <cellStyle name="Tabeltitel 2 2 2 2 6" xfId="2277" xr:uid="{00000000-0005-0000-0000-000000010000}"/>
    <cellStyle name="Tabeltitel 2 2 2 2 6 2" xfId="7847" xr:uid="{00000000-0005-0000-0000-000000010000}"/>
    <cellStyle name="Tabeltitel 2 2 2 2 6 2 2" xfId="18392" xr:uid="{00000000-0005-0000-0000-000000010000}"/>
    <cellStyle name="Tabeltitel 2 2 2 2 6 3" xfId="10919" xr:uid="{00000000-0005-0000-0000-000000010000}"/>
    <cellStyle name="Tabeltitel 2 2 2 2 7" xfId="3569" xr:uid="{00000000-0005-0000-0000-000000010000}"/>
    <cellStyle name="Tabeltitel 2 2 2 2 7 2" xfId="12972" xr:uid="{00000000-0005-0000-0000-000000010000}"/>
    <cellStyle name="Tabeltitel 2 2 2 2 8" xfId="15400" xr:uid="{00000000-0005-0000-0000-000000010000}"/>
    <cellStyle name="Tabeltitel 2 2 2 3" xfId="798" xr:uid="{00000000-0005-0000-0000-000000010000}"/>
    <cellStyle name="Tabeltitel 2 2 2 3 2" xfId="2024" xr:uid="{00000000-0005-0000-0000-000000010000}"/>
    <cellStyle name="Tabeltitel 2 2 2 3 2 2" xfId="3263" xr:uid="{00000000-0005-0000-0000-000000010000}"/>
    <cellStyle name="Tabeltitel 2 2 2 3 2 2 2" xfId="8833" xr:uid="{00000000-0005-0000-0000-000000010000}"/>
    <cellStyle name="Tabeltitel 2 2 2 3 2 2 2 2" xfId="19378" xr:uid="{00000000-0005-0000-0000-000000010000}"/>
    <cellStyle name="Tabeltitel 2 2 2 3 2 2 3" xfId="15641" xr:uid="{00000000-0005-0000-0000-000000010000}"/>
    <cellStyle name="Tabeltitel 2 2 2 3 2 3" xfId="4675" xr:uid="{00000000-0005-0000-0000-000000010000}"/>
    <cellStyle name="Tabeltitel 2 2 2 3 2 3 2" xfId="11353" xr:uid="{00000000-0005-0000-0000-000000010000}"/>
    <cellStyle name="Tabeltitel 2 2 2 3 2 4" xfId="16156" xr:uid="{00000000-0005-0000-0000-000000010000}"/>
    <cellStyle name="Tabeltitel 2 2 2 3 3" xfId="1706" xr:uid="{00000000-0005-0000-0000-000000010000}"/>
    <cellStyle name="Tabeltitel 2 2 2 3 3 2" xfId="2946" xr:uid="{00000000-0005-0000-0000-000000010000}"/>
    <cellStyle name="Tabeltitel 2 2 2 3 3 2 2" xfId="8516" xr:uid="{00000000-0005-0000-0000-000000010000}"/>
    <cellStyle name="Tabeltitel 2 2 2 3 3 2 2 2" xfId="19061" xr:uid="{00000000-0005-0000-0000-000000010000}"/>
    <cellStyle name="Tabeltitel 2 2 2 3 3 2 3" xfId="11309" xr:uid="{00000000-0005-0000-0000-000000010000}"/>
    <cellStyle name="Tabeltitel 2 2 2 3 3 3" xfId="4359" xr:uid="{00000000-0005-0000-0000-000000010000}"/>
    <cellStyle name="Tabeltitel 2 2 2 3 3 3 2" xfId="14323" xr:uid="{00000000-0005-0000-0000-000000010000}"/>
    <cellStyle name="Tabeltitel 2 2 2 3 3 4" xfId="11734" xr:uid="{00000000-0005-0000-0000-000000010000}"/>
    <cellStyle name="Tabeltitel 2 2 2 3 4" xfId="1098" xr:uid="{00000000-0005-0000-0000-000000010000}"/>
    <cellStyle name="Tabeltitel 2 2 2 3 4 2" xfId="6755" xr:uid="{00000000-0005-0000-0000-000000010000}"/>
    <cellStyle name="Tabeltitel 2 2 2 3 4 2 2" xfId="17300" xr:uid="{00000000-0005-0000-0000-000000010000}"/>
    <cellStyle name="Tabeltitel 2 2 2 3 4 3" xfId="12341" xr:uid="{00000000-0005-0000-0000-000000010000}"/>
    <cellStyle name="Tabeltitel 2 2 2 3 5" xfId="2341" xr:uid="{00000000-0005-0000-0000-000000010000}"/>
    <cellStyle name="Tabeltitel 2 2 2 3 5 2" xfId="7911" xr:uid="{00000000-0005-0000-0000-000000010000}"/>
    <cellStyle name="Tabeltitel 2 2 2 3 5 2 2" xfId="18456" xr:uid="{00000000-0005-0000-0000-000000010000}"/>
    <cellStyle name="Tabeltitel 2 2 2 3 5 3" xfId="15344" xr:uid="{00000000-0005-0000-0000-000000010000}"/>
    <cellStyle name="Tabeltitel 2 2 2 3 6" xfId="3766" xr:uid="{00000000-0005-0000-0000-000000010000}"/>
    <cellStyle name="Tabeltitel 2 2 2 3 6 2" xfId="16189" xr:uid="{00000000-0005-0000-0000-000000010000}"/>
    <cellStyle name="Tabeltitel 2 2 2 3 6 2 2" xfId="19871" xr:uid="{00000000-0005-0000-0000-000000010000}"/>
    <cellStyle name="Tabeltitel 2 2 2 3 6 3" xfId="10623" xr:uid="{00000000-0005-0000-0000-000000010000}"/>
    <cellStyle name="Tabeltitel 2 2 2 3 7" xfId="13903" xr:uid="{00000000-0005-0000-0000-000000010000}"/>
    <cellStyle name="Tabeltitel 2 2 2 3 7 2" xfId="13223" xr:uid="{00000000-0005-0000-0000-000000010000}"/>
    <cellStyle name="Tabeltitel 2 2 2 3 8" xfId="11662" xr:uid="{00000000-0005-0000-0000-000000010000}"/>
    <cellStyle name="Tabeltitel 2 2 2 4" xfId="1492" xr:uid="{00000000-0005-0000-0000-000000010000}"/>
    <cellStyle name="Tabeltitel 2 2 2 4 2" xfId="2732" xr:uid="{00000000-0005-0000-0000-000000010000}"/>
    <cellStyle name="Tabeltitel 2 2 2 4 2 2" xfId="8302" xr:uid="{00000000-0005-0000-0000-000000010000}"/>
    <cellStyle name="Tabeltitel 2 2 2 4 2 2 2" xfId="18847" xr:uid="{00000000-0005-0000-0000-000000010000}"/>
    <cellStyle name="Tabeltitel 2 2 2 4 2 3" xfId="12390" xr:uid="{00000000-0005-0000-0000-000000010000}"/>
    <cellStyle name="Tabeltitel 2 2 2 4 3" xfId="4148" xr:uid="{00000000-0005-0000-0000-000000010000}"/>
    <cellStyle name="Tabeltitel 2 2 2 4 3 2" xfId="11640" xr:uid="{00000000-0005-0000-0000-000000010000}"/>
    <cellStyle name="Tabeltitel 2 2 2 4 4" xfId="11120" xr:uid="{00000000-0005-0000-0000-000000010000}"/>
    <cellStyle name="Tabeltitel 2 2 2 5" xfId="1787" xr:uid="{00000000-0005-0000-0000-000000010000}"/>
    <cellStyle name="Tabeltitel 2 2 2 5 2" xfId="3026" xr:uid="{00000000-0005-0000-0000-000000010000}"/>
    <cellStyle name="Tabeltitel 2 2 2 5 2 2" xfId="8596" xr:uid="{00000000-0005-0000-0000-000000010000}"/>
    <cellStyle name="Tabeltitel 2 2 2 5 2 2 2" xfId="19141" xr:uid="{00000000-0005-0000-0000-000000010000}"/>
    <cellStyle name="Tabeltitel 2 2 2 5 2 3" xfId="12961" xr:uid="{00000000-0005-0000-0000-000000010000}"/>
    <cellStyle name="Tabeltitel 2 2 2 5 3" xfId="4438" xr:uid="{00000000-0005-0000-0000-000000010000}"/>
    <cellStyle name="Tabeltitel 2 2 2 5 3 2" xfId="14230" xr:uid="{00000000-0005-0000-0000-000000010000}"/>
    <cellStyle name="Tabeltitel 2 2 2 5 4" xfId="14752" xr:uid="{00000000-0005-0000-0000-000000010000}"/>
    <cellStyle name="Tabeltitel 2 2 2 6" xfId="1314" xr:uid="{00000000-0005-0000-0000-000000010000}"/>
    <cellStyle name="Tabeltitel 2 2 2 6 2" xfId="2555" xr:uid="{00000000-0005-0000-0000-000000010000}"/>
    <cellStyle name="Tabeltitel 2 2 2 6 2 2" xfId="8125" xr:uid="{00000000-0005-0000-0000-000000010000}"/>
    <cellStyle name="Tabeltitel 2 2 2 6 2 2 2" xfId="18670" xr:uid="{00000000-0005-0000-0000-000000010000}"/>
    <cellStyle name="Tabeltitel 2 2 2 6 2 3" xfId="12594" xr:uid="{00000000-0005-0000-0000-000000010000}"/>
    <cellStyle name="Tabeltitel 2 2 2 6 3" xfId="3975" xr:uid="{00000000-0005-0000-0000-000000010000}"/>
    <cellStyle name="Tabeltitel 2 2 2 6 3 2" xfId="11196" xr:uid="{00000000-0005-0000-0000-000000010000}"/>
    <cellStyle name="Tabeltitel 2 2 2 6 4" xfId="15726" xr:uid="{00000000-0005-0000-0000-000000010000}"/>
    <cellStyle name="Tabeltitel 2 2 2 7" xfId="556" xr:uid="{00000000-0005-0000-0000-000000010000}"/>
    <cellStyle name="Tabeltitel 2 2 2 7 2" xfId="6257" xr:uid="{00000000-0005-0000-0000-000000010000}"/>
    <cellStyle name="Tabeltitel 2 2 3" xfId="560" xr:uid="{00000000-0005-0000-0000-000000010000}"/>
    <cellStyle name="Tabeltitel 2 2 3 2" xfId="653" xr:uid="{00000000-0005-0000-0000-000000010000}"/>
    <cellStyle name="Tabeltitel 2 2 3 2 2" xfId="1575" xr:uid="{00000000-0005-0000-0000-000000010000}"/>
    <cellStyle name="Tabeltitel 2 2 3 2 2 2" xfId="7185" xr:uid="{00000000-0005-0000-0000-000000010000}"/>
    <cellStyle name="Tabeltitel 2 2 3 2 2 2 2" xfId="17730" xr:uid="{00000000-0005-0000-0000-000000010000}"/>
    <cellStyle name="Tabeltitel 2 2 3 2 2 3" xfId="10697" xr:uid="{00000000-0005-0000-0000-000000010000}"/>
    <cellStyle name="Tabeltitel 2 2 3 2 3" xfId="2815" xr:uid="{00000000-0005-0000-0000-000000010000}"/>
    <cellStyle name="Tabeltitel 2 2 3 2 3 2" xfId="8385" xr:uid="{00000000-0005-0000-0000-000000010000}"/>
    <cellStyle name="Tabeltitel 2 2 3 2 3 2 2" xfId="18930" xr:uid="{00000000-0005-0000-0000-000000010000}"/>
    <cellStyle name="Tabeltitel 2 2 3 2 3 3" xfId="12620" xr:uid="{00000000-0005-0000-0000-000000010000}"/>
    <cellStyle name="Tabeltitel 2 2 3 2 4" xfId="4229" xr:uid="{00000000-0005-0000-0000-000000010000}"/>
    <cellStyle name="Tabeltitel 2 2 3 2 4 2" xfId="14806" xr:uid="{00000000-0005-0000-0000-000000010000}"/>
    <cellStyle name="Tabeltitel 2 2 3 2 5" xfId="11566" xr:uid="{00000000-0005-0000-0000-000000010000}"/>
    <cellStyle name="Tabeltitel 2 2 3 3" xfId="1891" xr:uid="{00000000-0005-0000-0000-000000010000}"/>
    <cellStyle name="Tabeltitel 2 2 3 3 2" xfId="3130" xr:uid="{00000000-0005-0000-0000-000000010000}"/>
    <cellStyle name="Tabeltitel 2 2 3 3 2 2" xfId="8700" xr:uid="{00000000-0005-0000-0000-000000010000}"/>
    <cellStyle name="Tabeltitel 2 2 3 3 2 2 2" xfId="19245" xr:uid="{00000000-0005-0000-0000-000000010000}"/>
    <cellStyle name="Tabeltitel 2 2 3 3 2 3" xfId="13299" xr:uid="{00000000-0005-0000-0000-000000010000}"/>
    <cellStyle name="Tabeltitel 2 2 3 3 3" xfId="4542" xr:uid="{00000000-0005-0000-0000-000000010000}"/>
    <cellStyle name="Tabeltitel 2 2 3 3 3 2" xfId="13247" xr:uid="{00000000-0005-0000-0000-000000010000}"/>
    <cellStyle name="Tabeltitel 2 2 3 3 4" xfId="10998" xr:uid="{00000000-0005-0000-0000-000000010000}"/>
    <cellStyle name="Tabeltitel 2 2 3 4" xfId="1495" xr:uid="{00000000-0005-0000-0000-000000010000}"/>
    <cellStyle name="Tabeltitel 2 2 3 4 2" xfId="2735" xr:uid="{00000000-0005-0000-0000-000000010000}"/>
    <cellStyle name="Tabeltitel 2 2 3 4 2 2" xfId="8305" xr:uid="{00000000-0005-0000-0000-000000010000}"/>
    <cellStyle name="Tabeltitel 2 2 3 4 2 2 2" xfId="18850" xr:uid="{00000000-0005-0000-0000-000000010000}"/>
    <cellStyle name="Tabeltitel 2 2 3 4 2 3" xfId="12634" xr:uid="{00000000-0005-0000-0000-000000010000}"/>
    <cellStyle name="Tabeltitel 2 2 3 4 3" xfId="4151" xr:uid="{00000000-0005-0000-0000-000000010000}"/>
    <cellStyle name="Tabeltitel 2 2 3 4 3 2" xfId="13310" xr:uid="{00000000-0005-0000-0000-000000010000}"/>
    <cellStyle name="Tabeltitel 2 2 3 4 4" xfId="10926" xr:uid="{00000000-0005-0000-0000-000000010000}"/>
    <cellStyle name="Tabeltitel 2 2 3 5" xfId="954" xr:uid="{00000000-0005-0000-0000-000000010000}"/>
    <cellStyle name="Tabeltitel 2 2 3 5 2" xfId="6614" xr:uid="{00000000-0005-0000-0000-000000010000}"/>
    <cellStyle name="Tabeltitel 2 2 3 5 2 2" xfId="17159" xr:uid="{00000000-0005-0000-0000-000000010000}"/>
    <cellStyle name="Tabeltitel 2 2 3 5 3" xfId="15268" xr:uid="{00000000-0005-0000-0000-000000010000}"/>
    <cellStyle name="Tabeltitel 2 2 3 6" xfId="2197" xr:uid="{00000000-0005-0000-0000-000000010000}"/>
    <cellStyle name="Tabeltitel 2 2 3 6 2" xfId="7767" xr:uid="{00000000-0005-0000-0000-000000010000}"/>
    <cellStyle name="Tabeltitel 2 2 3 6 2 2" xfId="18312" xr:uid="{00000000-0005-0000-0000-000000010000}"/>
    <cellStyle name="Tabeltitel 2 2 3 6 3" xfId="12107" xr:uid="{00000000-0005-0000-0000-000000010000}"/>
    <cellStyle name="Tabeltitel 2 2 3 7" xfId="3622" xr:uid="{00000000-0005-0000-0000-000000010000}"/>
    <cellStyle name="Tabeltitel 2 2 3 7 2" xfId="16185" xr:uid="{00000000-0005-0000-0000-000000010000}"/>
    <cellStyle name="Tabeltitel 2 2 3 7 2 2" xfId="19730" xr:uid="{00000000-0005-0000-0000-000000010000}"/>
    <cellStyle name="Tabeltitel 2 2 3 7 3" xfId="10696" xr:uid="{00000000-0005-0000-0000-000000010000}"/>
    <cellStyle name="Tabeltitel 2 2 3 8" xfId="13762" xr:uid="{00000000-0005-0000-0000-000000010000}"/>
    <cellStyle name="Tabeltitel 2 2 3 8 2" xfId="12703" xr:uid="{00000000-0005-0000-0000-000000010000}"/>
    <cellStyle name="Tabeltitel 2 2 3 9" xfId="12421" xr:uid="{00000000-0005-0000-0000-000000010000}"/>
    <cellStyle name="Tabeltitel 2 2 4" xfId="702" xr:uid="{00000000-0005-0000-0000-000000010000}"/>
    <cellStyle name="Tabeltitel 2 2 4 2" xfId="1928" xr:uid="{00000000-0005-0000-0000-000000010000}"/>
    <cellStyle name="Tabeltitel 2 2 4 2 2" xfId="3167" xr:uid="{00000000-0005-0000-0000-000000010000}"/>
    <cellStyle name="Tabeltitel 2 2 4 2 2 2" xfId="8737" xr:uid="{00000000-0005-0000-0000-000000010000}"/>
    <cellStyle name="Tabeltitel 2 2 4 2 2 2 2" xfId="19282" xr:uid="{00000000-0005-0000-0000-000000010000}"/>
    <cellStyle name="Tabeltitel 2 2 4 2 2 3" xfId="10982" xr:uid="{00000000-0005-0000-0000-000000010000}"/>
    <cellStyle name="Tabeltitel 2 2 4 2 3" xfId="4579" xr:uid="{00000000-0005-0000-0000-000000010000}"/>
    <cellStyle name="Tabeltitel 2 2 4 2 3 2" xfId="12901" xr:uid="{00000000-0005-0000-0000-000000010000}"/>
    <cellStyle name="Tabeltitel 2 2 4 2 4" xfId="12446" xr:uid="{00000000-0005-0000-0000-000000010000}"/>
    <cellStyle name="Tabeltitel 2 2 4 3" xfId="1613" xr:uid="{00000000-0005-0000-0000-000000010000}"/>
    <cellStyle name="Tabeltitel 2 2 4 3 2" xfId="2853" xr:uid="{00000000-0005-0000-0000-000000010000}"/>
    <cellStyle name="Tabeltitel 2 2 4 3 2 2" xfId="8423" xr:uid="{00000000-0005-0000-0000-000000010000}"/>
    <cellStyle name="Tabeltitel 2 2 4 3 2 2 2" xfId="18968" xr:uid="{00000000-0005-0000-0000-000000010000}"/>
    <cellStyle name="Tabeltitel 2 2 4 3 2 3" xfId="16179" xr:uid="{00000000-0005-0000-0000-000000010000}"/>
    <cellStyle name="Tabeltitel 2 2 4 3 3" xfId="4266" xr:uid="{00000000-0005-0000-0000-000000010000}"/>
    <cellStyle name="Tabeltitel 2 2 4 3 3 2" xfId="10727" xr:uid="{00000000-0005-0000-0000-000000010000}"/>
    <cellStyle name="Tabeltitel 2 2 4 3 4" xfId="12561" xr:uid="{00000000-0005-0000-0000-000000010000}"/>
    <cellStyle name="Tabeltitel 2 2 4 4" xfId="1002" xr:uid="{00000000-0005-0000-0000-000000010000}"/>
    <cellStyle name="Tabeltitel 2 2 4 4 2" xfId="6662" xr:uid="{00000000-0005-0000-0000-000000010000}"/>
    <cellStyle name="Tabeltitel 2 2 4 4 2 2" xfId="17207" xr:uid="{00000000-0005-0000-0000-000000010000}"/>
    <cellStyle name="Tabeltitel 2 2 4 4 3" xfId="12420" xr:uid="{00000000-0005-0000-0000-000000010000}"/>
    <cellStyle name="Tabeltitel 2 2 4 5" xfId="2245" xr:uid="{00000000-0005-0000-0000-000000010000}"/>
    <cellStyle name="Tabeltitel 2 2 4 5 2" xfId="7815" xr:uid="{00000000-0005-0000-0000-000000010000}"/>
    <cellStyle name="Tabeltitel 2 2 4 5 2 2" xfId="18360" xr:uid="{00000000-0005-0000-0000-000000010000}"/>
    <cellStyle name="Tabeltitel 2 2 4 5 3" xfId="12160" xr:uid="{00000000-0005-0000-0000-000000010000}"/>
    <cellStyle name="Tabeltitel 2 2 4 6" xfId="3670" xr:uid="{00000000-0005-0000-0000-000000010000}"/>
    <cellStyle name="Tabeltitel 2 2 4 6 2" xfId="16186" xr:uid="{00000000-0005-0000-0000-000000010000}"/>
    <cellStyle name="Tabeltitel 2 2 4 6 2 2" xfId="19778" xr:uid="{00000000-0005-0000-0000-000000010000}"/>
    <cellStyle name="Tabeltitel 2 2 4 6 3" xfId="15522" xr:uid="{00000000-0005-0000-0000-000000010000}"/>
    <cellStyle name="Tabeltitel 2 2 4 7" xfId="13810" xr:uid="{00000000-0005-0000-0000-000000010000}"/>
    <cellStyle name="Tabeltitel 2 2 4 7 2" xfId="13330" xr:uid="{00000000-0005-0000-0000-000000010000}"/>
    <cellStyle name="Tabeltitel 2 2 4 8" xfId="13924" xr:uid="{00000000-0005-0000-0000-000000010000}"/>
    <cellStyle name="Tabeltitel 2 2 5" xfId="766" xr:uid="{00000000-0005-0000-0000-000000010000}"/>
    <cellStyle name="Tabeltitel 2 2 5 2" xfId="1992" xr:uid="{00000000-0005-0000-0000-000000010000}"/>
    <cellStyle name="Tabeltitel 2 2 5 2 2" xfId="3231" xr:uid="{00000000-0005-0000-0000-000000010000}"/>
    <cellStyle name="Tabeltitel 2 2 5 2 2 2" xfId="8801" xr:uid="{00000000-0005-0000-0000-000000010000}"/>
    <cellStyle name="Tabeltitel 2 2 5 2 2 2 2" xfId="19346" xr:uid="{00000000-0005-0000-0000-000000010000}"/>
    <cellStyle name="Tabeltitel 2 2 5 2 2 3" xfId="12351" xr:uid="{00000000-0005-0000-0000-000000010000}"/>
    <cellStyle name="Tabeltitel 2 2 5 2 3" xfId="4643" xr:uid="{00000000-0005-0000-0000-000000010000}"/>
    <cellStyle name="Tabeltitel 2 2 5 2 3 2" xfId="15960" xr:uid="{00000000-0005-0000-0000-000000010000}"/>
    <cellStyle name="Tabeltitel 2 2 5 2 4" xfId="11492" xr:uid="{00000000-0005-0000-0000-000000010000}"/>
    <cellStyle name="Tabeltitel 2 2 5 3" xfId="1674" xr:uid="{00000000-0005-0000-0000-000000010000}"/>
    <cellStyle name="Tabeltitel 2 2 5 3 2" xfId="2914" xr:uid="{00000000-0005-0000-0000-000000010000}"/>
    <cellStyle name="Tabeltitel 2 2 5 3 2 2" xfId="8484" xr:uid="{00000000-0005-0000-0000-000000010000}"/>
    <cellStyle name="Tabeltitel 2 2 5 3 2 2 2" xfId="19029" xr:uid="{00000000-0005-0000-0000-000000010000}"/>
    <cellStyle name="Tabeltitel 2 2 5 3 2 3" xfId="12543" xr:uid="{00000000-0005-0000-0000-000000010000}"/>
    <cellStyle name="Tabeltitel 2 2 5 3 3" xfId="4327" xr:uid="{00000000-0005-0000-0000-000000010000}"/>
    <cellStyle name="Tabeltitel 2 2 5 3 3 2" xfId="12340" xr:uid="{00000000-0005-0000-0000-000000010000}"/>
    <cellStyle name="Tabeltitel 2 2 5 3 4" xfId="14384" xr:uid="{00000000-0005-0000-0000-000000010000}"/>
    <cellStyle name="Tabeltitel 2 2 5 4" xfId="1066" xr:uid="{00000000-0005-0000-0000-000000010000}"/>
    <cellStyle name="Tabeltitel 2 2 5 4 2" xfId="6723" xr:uid="{00000000-0005-0000-0000-000000010000}"/>
    <cellStyle name="Tabeltitel 2 2 5 4 2 2" xfId="17268" xr:uid="{00000000-0005-0000-0000-000000010000}"/>
    <cellStyle name="Tabeltitel 2 2 5 4 3" xfId="14124" xr:uid="{00000000-0005-0000-0000-000000010000}"/>
    <cellStyle name="Tabeltitel 2 2 5 5" xfId="2309" xr:uid="{00000000-0005-0000-0000-000000010000}"/>
    <cellStyle name="Tabeltitel 2 2 5 5 2" xfId="7879" xr:uid="{00000000-0005-0000-0000-000000010000}"/>
    <cellStyle name="Tabeltitel 2 2 5 5 2 2" xfId="18424" xr:uid="{00000000-0005-0000-0000-000000010000}"/>
    <cellStyle name="Tabeltitel 2 2 5 5 3" xfId="14637" xr:uid="{00000000-0005-0000-0000-000000010000}"/>
    <cellStyle name="Tabeltitel 2 2 5 6" xfId="3734" xr:uid="{00000000-0005-0000-0000-000000010000}"/>
    <cellStyle name="Tabeltitel 2 2 5 6 2" xfId="16187" xr:uid="{00000000-0005-0000-0000-000000010000}"/>
    <cellStyle name="Tabeltitel 2 2 5 6 2 2" xfId="19839" xr:uid="{00000000-0005-0000-0000-000000010000}"/>
    <cellStyle name="Tabeltitel 2 2 5 6 3" xfId="11765" xr:uid="{00000000-0005-0000-0000-000000010000}"/>
    <cellStyle name="Tabeltitel 2 2 5 7" xfId="13871" xr:uid="{00000000-0005-0000-0000-000000010000}"/>
    <cellStyle name="Tabeltitel 2 2 5 7 2" xfId="15649" xr:uid="{00000000-0005-0000-0000-000000010000}"/>
    <cellStyle name="Tabeltitel 2 2 5 8" xfId="13038" xr:uid="{00000000-0005-0000-0000-000000010000}"/>
    <cellStyle name="Tabeltitel 2 2 6" xfId="828" xr:uid="{00000000-0005-0000-0000-000000010000}"/>
    <cellStyle name="Tabeltitel 2 2 6 2" xfId="2054" xr:uid="{00000000-0005-0000-0000-000000010000}"/>
    <cellStyle name="Tabeltitel 2 2 6 2 2" xfId="3293" xr:uid="{00000000-0005-0000-0000-000000010000}"/>
    <cellStyle name="Tabeltitel 2 2 6 2 2 2" xfId="8863" xr:uid="{00000000-0005-0000-0000-000000010000}"/>
    <cellStyle name="Tabeltitel 2 2 6 2 2 2 2" xfId="19408" xr:uid="{00000000-0005-0000-0000-000000010000}"/>
    <cellStyle name="Tabeltitel 2 2 6 2 2 3" xfId="16132" xr:uid="{00000000-0005-0000-0000-000000010000}"/>
    <cellStyle name="Tabeltitel 2 2 6 2 3" xfId="4705" xr:uid="{00000000-0005-0000-0000-000000010000}"/>
    <cellStyle name="Tabeltitel 2 2 6 2 3 2" xfId="12049" xr:uid="{00000000-0005-0000-0000-000000010000}"/>
    <cellStyle name="Tabeltitel 2 2 6 2 4" xfId="11181" xr:uid="{00000000-0005-0000-0000-000000010000}"/>
    <cellStyle name="Tabeltitel 2 2 6 3" xfId="1732" xr:uid="{00000000-0005-0000-0000-000000010000}"/>
    <cellStyle name="Tabeltitel 2 2 6 3 2" xfId="2971" xr:uid="{00000000-0005-0000-0000-000000010000}"/>
    <cellStyle name="Tabeltitel 2 2 6 3 2 2" xfId="8541" xr:uid="{00000000-0005-0000-0000-000000010000}"/>
    <cellStyle name="Tabeltitel 2 2 6 3 2 2 2" xfId="19086" xr:uid="{00000000-0005-0000-0000-000000010000}"/>
    <cellStyle name="Tabeltitel 2 2 6 3 2 3" xfId="10651" xr:uid="{00000000-0005-0000-0000-000000010000}"/>
    <cellStyle name="Tabeltitel 2 2 6 3 3" xfId="4383" xr:uid="{00000000-0005-0000-0000-000000010000}"/>
    <cellStyle name="Tabeltitel 2 2 6 3 3 2" xfId="10400" xr:uid="{00000000-0005-0000-0000-000000010000}"/>
    <cellStyle name="Tabeltitel 2 2 6 3 4" xfId="12036" xr:uid="{00000000-0005-0000-0000-000000010000}"/>
    <cellStyle name="Tabeltitel 2 2 6 4" xfId="1128" xr:uid="{00000000-0005-0000-0000-000000010000}"/>
    <cellStyle name="Tabeltitel 2 2 6 4 2" xfId="6785" xr:uid="{00000000-0005-0000-0000-000000010000}"/>
    <cellStyle name="Tabeltitel 2 2 6 4 2 2" xfId="17330" xr:uid="{00000000-0005-0000-0000-000000010000}"/>
    <cellStyle name="Tabeltitel 2 2 6 4 3" xfId="13035" xr:uid="{00000000-0005-0000-0000-000000010000}"/>
    <cellStyle name="Tabeltitel 2 2 6 5" xfId="2371" xr:uid="{00000000-0005-0000-0000-000000010000}"/>
    <cellStyle name="Tabeltitel 2 2 6 5 2" xfId="7941" xr:uid="{00000000-0005-0000-0000-000000010000}"/>
    <cellStyle name="Tabeltitel 2 2 6 5 2 2" xfId="18486" xr:uid="{00000000-0005-0000-0000-000000010000}"/>
    <cellStyle name="Tabeltitel 2 2 6 5 3" xfId="13047" xr:uid="{00000000-0005-0000-0000-000000010000}"/>
    <cellStyle name="Tabeltitel 2 2 6 6" xfId="3796" xr:uid="{00000000-0005-0000-0000-000000010000}"/>
    <cellStyle name="Tabeltitel 2 2 6 6 2" xfId="16190" xr:uid="{00000000-0005-0000-0000-000000010000}"/>
    <cellStyle name="Tabeltitel 2 2 6 6 2 2" xfId="19901" xr:uid="{00000000-0005-0000-0000-000000010000}"/>
    <cellStyle name="Tabeltitel 2 2 6 6 3" xfId="12996" xr:uid="{00000000-0005-0000-0000-000000010000}"/>
    <cellStyle name="Tabeltitel 2 2 6 7" xfId="13933" xr:uid="{00000000-0005-0000-0000-000000010000}"/>
    <cellStyle name="Tabeltitel 2 2 6 7 2" xfId="14973" xr:uid="{00000000-0005-0000-0000-000000010000}"/>
    <cellStyle name="Tabeltitel 2 2 6 8" xfId="12808" xr:uid="{00000000-0005-0000-0000-000000010000}"/>
    <cellStyle name="Tabeltitel 2 2 7" xfId="1316" xr:uid="{00000000-0005-0000-0000-000000010000}"/>
    <cellStyle name="Tabeltitel 2 2 7 2" xfId="2557" xr:uid="{00000000-0005-0000-0000-000000010000}"/>
    <cellStyle name="Tabeltitel 2 2 7 2 2" xfId="8127" xr:uid="{00000000-0005-0000-0000-000000010000}"/>
    <cellStyle name="Tabeltitel 2 2 7 2 2 2" xfId="18672" xr:uid="{00000000-0005-0000-0000-000000010000}"/>
    <cellStyle name="Tabeltitel 2 2 7 2 3" xfId="15551" xr:uid="{00000000-0005-0000-0000-000000010000}"/>
    <cellStyle name="Tabeltitel 2 2 7 3" xfId="3977" xr:uid="{00000000-0005-0000-0000-000000010000}"/>
    <cellStyle name="Tabeltitel 2 2 7 3 2" xfId="11484" xr:uid="{00000000-0005-0000-0000-000000010000}"/>
    <cellStyle name="Tabeltitel 2 2 7 4" xfId="13224" xr:uid="{00000000-0005-0000-0000-000000010000}"/>
    <cellStyle name="Tabeltitel 2 2 8" xfId="1273" xr:uid="{00000000-0005-0000-0000-000000010000}"/>
    <cellStyle name="Tabeltitel 2 2 8 2" xfId="2514" xr:uid="{00000000-0005-0000-0000-000000010000}"/>
    <cellStyle name="Tabeltitel 2 2 8 2 2" xfId="8084" xr:uid="{00000000-0005-0000-0000-000000010000}"/>
    <cellStyle name="Tabeltitel 2 2 8 2 2 2" xfId="18629" xr:uid="{00000000-0005-0000-0000-000000010000}"/>
    <cellStyle name="Tabeltitel 2 2 8 2 3" xfId="12524" xr:uid="{00000000-0005-0000-0000-000000010000}"/>
    <cellStyle name="Tabeltitel 2 2 8 3" xfId="3935" xr:uid="{00000000-0005-0000-0000-000000010000}"/>
    <cellStyle name="Tabeltitel 2 2 8 3 2" xfId="14549" xr:uid="{00000000-0005-0000-0000-000000010000}"/>
    <cellStyle name="Tabeltitel 2 2 8 4" xfId="13399" xr:uid="{00000000-0005-0000-0000-000000010000}"/>
    <cellStyle name="Tabeltitel 2 2 9" xfId="13675" xr:uid="{00000000-0005-0000-0000-000000010000}"/>
    <cellStyle name="Tabeltitel 2 2 9 2" xfId="13486" xr:uid="{00000000-0005-0000-0000-000000010000}"/>
    <cellStyle name="Tabeltitel 2 3" xfId="328" xr:uid="{00000000-0005-0000-0000-000000010000}"/>
    <cellStyle name="Tabeltitel 2 3 10" xfId="13443" xr:uid="{00000000-0005-0000-0000-000000010000}"/>
    <cellStyle name="Tabeltitel 2 3 2" xfId="748" xr:uid="{00000000-0005-0000-0000-000000010000}"/>
    <cellStyle name="Tabeltitel 2 3 2 2" xfId="1974" xr:uid="{00000000-0005-0000-0000-000000010000}"/>
    <cellStyle name="Tabeltitel 2 3 2 2 2" xfId="3213" xr:uid="{00000000-0005-0000-0000-000000010000}"/>
    <cellStyle name="Tabeltitel 2 3 2 2 2 2" xfId="8783" xr:uid="{00000000-0005-0000-0000-000000010000}"/>
    <cellStyle name="Tabeltitel 2 3 2 2 2 2 2" xfId="19328" xr:uid="{00000000-0005-0000-0000-000000010000}"/>
    <cellStyle name="Tabeltitel 2 3 2 2 2 3" xfId="13269" xr:uid="{00000000-0005-0000-0000-000000010000}"/>
    <cellStyle name="Tabeltitel 2 3 2 2 3" xfId="4625" xr:uid="{00000000-0005-0000-0000-000000010000}"/>
    <cellStyle name="Tabeltitel 2 3 2 2 3 2" xfId="13530" xr:uid="{00000000-0005-0000-0000-000000010000}"/>
    <cellStyle name="Tabeltitel 2 3 2 2 4" xfId="12259" xr:uid="{00000000-0005-0000-0000-000000010000}"/>
    <cellStyle name="Tabeltitel 2 3 2 3" xfId="1656" xr:uid="{00000000-0005-0000-0000-000000010000}"/>
    <cellStyle name="Tabeltitel 2 3 2 3 2" xfId="7264" xr:uid="{00000000-0005-0000-0000-000000010000}"/>
    <cellStyle name="Tabeltitel 2 3 2 3 2 2" xfId="17809" xr:uid="{00000000-0005-0000-0000-000000010000}"/>
    <cellStyle name="Tabeltitel 2 3 2 3 3" xfId="14738" xr:uid="{00000000-0005-0000-0000-000000010000}"/>
    <cellStyle name="Tabeltitel 2 3 2 4" xfId="2896" xr:uid="{00000000-0005-0000-0000-000000010000}"/>
    <cellStyle name="Tabeltitel 2 3 2 4 2" xfId="8466" xr:uid="{00000000-0005-0000-0000-000000010000}"/>
    <cellStyle name="Tabeltitel 2 3 2 4 2 2" xfId="19011" xr:uid="{00000000-0005-0000-0000-000000010000}"/>
    <cellStyle name="Tabeltitel 2 3 2 4 3" xfId="13805" xr:uid="{00000000-0005-0000-0000-000000010000}"/>
    <cellStyle name="Tabeltitel 2 3 2 5" xfId="4309" xr:uid="{00000000-0005-0000-0000-000000010000}"/>
    <cellStyle name="Tabeltitel 2 3 2 5 2" xfId="13258" xr:uid="{00000000-0005-0000-0000-000000010000}"/>
    <cellStyle name="Tabeltitel 2 3 2 6" xfId="12641" xr:uid="{00000000-0005-0000-0000-000000010000}"/>
    <cellStyle name="Tabeltitel 2 3 3" xfId="1463" xr:uid="{00000000-0005-0000-0000-000000010000}"/>
    <cellStyle name="Tabeltitel 2 3 3 2" xfId="2704" xr:uid="{00000000-0005-0000-0000-000000010000}"/>
    <cellStyle name="Tabeltitel 2 3 3 2 2" xfId="8274" xr:uid="{00000000-0005-0000-0000-000000010000}"/>
    <cellStyle name="Tabeltitel 2 3 3 2 2 2" xfId="18819" xr:uid="{00000000-0005-0000-0000-000000010000}"/>
    <cellStyle name="Tabeltitel 2 3 3 2 3" xfId="16157" xr:uid="{00000000-0005-0000-0000-000000010000}"/>
    <cellStyle name="Tabeltitel 2 3 3 3" xfId="4121" xr:uid="{00000000-0005-0000-0000-000000010000}"/>
    <cellStyle name="Tabeltitel 2 3 3 3 2" xfId="14371" xr:uid="{00000000-0005-0000-0000-000000010000}"/>
    <cellStyle name="Tabeltitel 2 3 3 4" xfId="14689" xr:uid="{00000000-0005-0000-0000-000000010000}"/>
    <cellStyle name="Tabeltitel 2 3 4" xfId="1768" xr:uid="{00000000-0005-0000-0000-000000010000}"/>
    <cellStyle name="Tabeltitel 2 3 4 2" xfId="3007" xr:uid="{00000000-0005-0000-0000-000000010000}"/>
    <cellStyle name="Tabeltitel 2 3 4 2 2" xfId="8577" xr:uid="{00000000-0005-0000-0000-000000010000}"/>
    <cellStyle name="Tabeltitel 2 3 4 2 2 2" xfId="19122" xr:uid="{00000000-0005-0000-0000-000000010000}"/>
    <cellStyle name="Tabeltitel 2 3 4 2 3" xfId="11214" xr:uid="{00000000-0005-0000-0000-000000010000}"/>
    <cellStyle name="Tabeltitel 2 3 4 3" xfId="4419" xr:uid="{00000000-0005-0000-0000-000000010000}"/>
    <cellStyle name="Tabeltitel 2 3 4 3 2" xfId="14063" xr:uid="{00000000-0005-0000-0000-000000010000}"/>
    <cellStyle name="Tabeltitel 2 3 4 4" xfId="11576" xr:uid="{00000000-0005-0000-0000-000000010000}"/>
    <cellStyle name="Tabeltitel 2 3 5" xfId="1281" xr:uid="{00000000-0005-0000-0000-000000010000}"/>
    <cellStyle name="Tabeltitel 2 3 5 2" xfId="2522" xr:uid="{00000000-0005-0000-0000-000000010000}"/>
    <cellStyle name="Tabeltitel 2 3 5 2 2" xfId="8092" xr:uid="{00000000-0005-0000-0000-000000010000}"/>
    <cellStyle name="Tabeltitel 2 3 5 2 2 2" xfId="18637" xr:uid="{00000000-0005-0000-0000-000000010000}"/>
    <cellStyle name="Tabeltitel 2 3 5 2 3" xfId="15037" xr:uid="{00000000-0005-0000-0000-000000010000}"/>
    <cellStyle name="Tabeltitel 2 3 5 3" xfId="3943" xr:uid="{00000000-0005-0000-0000-000000010000}"/>
    <cellStyle name="Tabeltitel 2 3 5 3 2" xfId="10664" xr:uid="{00000000-0005-0000-0000-000000010000}"/>
    <cellStyle name="Tabeltitel 2 3 5 4" xfId="14047" xr:uid="{00000000-0005-0000-0000-000000010000}"/>
    <cellStyle name="Tabeltitel 2 3 6" xfId="1048" xr:uid="{00000000-0005-0000-0000-000000010000}"/>
    <cellStyle name="Tabeltitel 2 3 6 2" xfId="3716" xr:uid="{00000000-0005-0000-0000-000000010000}"/>
    <cellStyle name="Tabeltitel 2 3 6 2 2" xfId="11668" xr:uid="{00000000-0005-0000-0000-000000010000}"/>
    <cellStyle name="Tabeltitel 2 3 6 3" xfId="14535" xr:uid="{00000000-0005-0000-0000-000000010000}"/>
    <cellStyle name="Tabeltitel 2 3 7" xfId="2291" xr:uid="{00000000-0005-0000-0000-000000010000}"/>
    <cellStyle name="Tabeltitel 2 3 7 2" xfId="7861" xr:uid="{00000000-0005-0000-0000-000000010000}"/>
    <cellStyle name="Tabeltitel 2 3 7 2 2" xfId="18406" xr:uid="{00000000-0005-0000-0000-000000010000}"/>
    <cellStyle name="Tabeltitel 2 3 7 3" xfId="10656" xr:uid="{00000000-0005-0000-0000-000000010000}"/>
    <cellStyle name="Tabeltitel 2 3 8" xfId="513" xr:uid="{00000000-0005-0000-0000-000000010000}"/>
    <cellStyle name="Tabeltitel 2 3 8 2" xfId="6248" xr:uid="{00000000-0005-0000-0000-000000010000}"/>
    <cellStyle name="Tabeltitel 2 3 8 2 2" xfId="16795" xr:uid="{00000000-0005-0000-0000-000000010000}"/>
    <cellStyle name="Tabeltitel 2 3 8 3" xfId="15703" xr:uid="{00000000-0005-0000-0000-000000010000}"/>
    <cellStyle name="Tabeltitel 2 3 9" xfId="3433" xr:uid="{00000000-0005-0000-0000-000000010000}"/>
    <cellStyle name="Tabeltitel 2 3 9 2" xfId="15502" xr:uid="{00000000-0005-0000-0000-000000010000}"/>
    <cellStyle name="Tabeltitel 2 4" xfId="433" xr:uid="{00000000-0005-0000-0000-000000010000}"/>
    <cellStyle name="Tabeltitel 2 4 2" xfId="1246" xr:uid="{00000000-0005-0000-0000-000000010000}"/>
    <cellStyle name="Tabeltitel 2 4 2 2" xfId="2488" xr:uid="{00000000-0005-0000-0000-000000010000}"/>
    <cellStyle name="Tabeltitel 2 4 2 2 2" xfId="8058" xr:uid="{00000000-0005-0000-0000-000000010000}"/>
    <cellStyle name="Tabeltitel 2 4 2 2 2 2" xfId="18603" xr:uid="{00000000-0005-0000-0000-000000010000}"/>
    <cellStyle name="Tabeltitel 2 4 2 2 3" xfId="12577" xr:uid="{00000000-0005-0000-0000-000000010000}"/>
    <cellStyle name="Tabeltitel 2 4 2 3" xfId="3912" xr:uid="{00000000-0005-0000-0000-000000010000}"/>
    <cellStyle name="Tabeltitel 2 4 2 3 2" xfId="15855" xr:uid="{00000000-0005-0000-0000-000000010000}"/>
    <cellStyle name="Tabeltitel 2 4 2 4" xfId="13630" xr:uid="{00000000-0005-0000-0000-000000010000}"/>
    <cellStyle name="Tabeltitel 2 4 3" xfId="1334" xr:uid="{00000000-0005-0000-0000-000000010000}"/>
    <cellStyle name="Tabeltitel 2 4 3 2" xfId="2575" xr:uid="{00000000-0005-0000-0000-000000010000}"/>
    <cellStyle name="Tabeltitel 2 4 3 2 2" xfId="8145" xr:uid="{00000000-0005-0000-0000-000000010000}"/>
    <cellStyle name="Tabeltitel 2 4 3 2 2 2" xfId="18690" xr:uid="{00000000-0005-0000-0000-000000010000}"/>
    <cellStyle name="Tabeltitel 2 4 3 2 3" xfId="15495" xr:uid="{00000000-0005-0000-0000-000000010000}"/>
    <cellStyle name="Tabeltitel 2 4 3 3" xfId="3995" xr:uid="{00000000-0005-0000-0000-000000010000}"/>
    <cellStyle name="Tabeltitel 2 4 3 3 2" xfId="15936" xr:uid="{00000000-0005-0000-0000-000000010000}"/>
    <cellStyle name="Tabeltitel 2 4 3 4" xfId="13309" xr:uid="{00000000-0005-0000-0000-000000010000}"/>
    <cellStyle name="Tabeltitel 2 4 4" xfId="1295" xr:uid="{00000000-0005-0000-0000-000000010000}"/>
    <cellStyle name="Tabeltitel 2 4 4 2" xfId="6938" xr:uid="{00000000-0005-0000-0000-000000010000}"/>
    <cellStyle name="Tabeltitel 2 4 4 2 2" xfId="17483" xr:uid="{00000000-0005-0000-0000-000000010000}"/>
    <cellStyle name="Tabeltitel 2 4 4 3" xfId="12264" xr:uid="{00000000-0005-0000-0000-000000010000}"/>
    <cellStyle name="Tabeltitel 2 4 5" xfId="2536" xr:uid="{00000000-0005-0000-0000-000000010000}"/>
    <cellStyle name="Tabeltitel 2 4 5 2" xfId="8106" xr:uid="{00000000-0005-0000-0000-000000010000}"/>
    <cellStyle name="Tabeltitel 2 4 5 2 2" xfId="18651" xr:uid="{00000000-0005-0000-0000-000000010000}"/>
    <cellStyle name="Tabeltitel 2 4 5 3" xfId="14783" xr:uid="{00000000-0005-0000-0000-000000010000}"/>
    <cellStyle name="Tabeltitel 2 4 6" xfId="3957" xr:uid="{00000000-0005-0000-0000-000000010000}"/>
    <cellStyle name="Tabeltitel 2 4 6 2" xfId="14311" xr:uid="{00000000-0005-0000-0000-000000010000}"/>
    <cellStyle name="Tabeltitel 2 4 7" xfId="16074" xr:uid="{00000000-0005-0000-0000-000000010000}"/>
    <cellStyle name="Tabeltitel 2 5" xfId="1224" xr:uid="{00000000-0005-0000-0000-000000010000}"/>
    <cellStyle name="Tabeltitel 2 5 2" xfId="2466" xr:uid="{00000000-0005-0000-0000-000000010000}"/>
    <cellStyle name="Tabeltitel 2 5 2 2" xfId="8036" xr:uid="{00000000-0005-0000-0000-000000010000}"/>
    <cellStyle name="Tabeltitel 2 5 2 2 2" xfId="18581" xr:uid="{00000000-0005-0000-0000-000000010000}"/>
    <cellStyle name="Tabeltitel 2 5 2 3" xfId="14754" xr:uid="{00000000-0005-0000-0000-000000010000}"/>
    <cellStyle name="Tabeltitel 2 5 3" xfId="3890" xr:uid="{00000000-0005-0000-0000-000000010000}"/>
    <cellStyle name="Tabeltitel 2 5 3 2" xfId="10849" xr:uid="{00000000-0005-0000-0000-000000010000}"/>
    <cellStyle name="Tabeltitel 2 5 4" xfId="12092" xr:uid="{00000000-0005-0000-0000-000000010000}"/>
    <cellStyle name="Tabeltitel 2 6" xfId="1183" xr:uid="{00000000-0005-0000-0000-000000010000}"/>
    <cellStyle name="Tabeltitel 2 6 2" xfId="2426" xr:uid="{00000000-0005-0000-0000-000000010000}"/>
    <cellStyle name="Tabeltitel 2 6 2 2" xfId="7996" xr:uid="{00000000-0005-0000-0000-000000010000}"/>
    <cellStyle name="Tabeltitel 2 6 2 2 2" xfId="18541" xr:uid="{00000000-0005-0000-0000-000000010000}"/>
    <cellStyle name="Tabeltitel 2 6 2 3" xfId="11855" xr:uid="{00000000-0005-0000-0000-000000010000}"/>
    <cellStyle name="Tabeltitel 2 6 3" xfId="3851" xr:uid="{00000000-0005-0000-0000-000000010000}"/>
    <cellStyle name="Tabeltitel 2 6 3 2" xfId="11787" xr:uid="{00000000-0005-0000-0000-000000010000}"/>
    <cellStyle name="Tabeltitel 2 6 4" xfId="10305" xr:uid="{00000000-0005-0000-0000-000000010000}"/>
    <cellStyle name="Tabeltitel 2 7" xfId="13601" xr:uid="{00000000-0005-0000-0000-000000010000}"/>
    <cellStyle name="Tabeltitel 2 7 2" xfId="14264" xr:uid="{00000000-0005-0000-0000-000000010000}"/>
    <cellStyle name="Tabeltitel 3" xfId="214" xr:uid="{00000000-0005-0000-0000-0000FF000000}"/>
    <cellStyle name="Tabeltitel 3 10" xfId="10908" xr:uid="{00000000-0005-0000-0000-0000FF000000}"/>
    <cellStyle name="Tabeltitel 3 10 2" xfId="12014" xr:uid="{00000000-0005-0000-0000-0000FF000000}"/>
    <cellStyle name="Tabeltitel 3 2" xfId="373" xr:uid="{00000000-0005-0000-0000-0000FF000000}"/>
    <cellStyle name="Tabeltitel 3 2 2" xfId="573" xr:uid="{00000000-0005-0000-0000-0000FF000000}"/>
    <cellStyle name="Tabeltitel 3 2 2 2" xfId="719" xr:uid="{00000000-0005-0000-0000-0000FF000000}"/>
    <cellStyle name="Tabeltitel 3 2 2 2 2" xfId="1945" xr:uid="{00000000-0005-0000-0000-0000FF000000}"/>
    <cellStyle name="Tabeltitel 3 2 2 2 2 2" xfId="3184" xr:uid="{00000000-0005-0000-0000-0000FF000000}"/>
    <cellStyle name="Tabeltitel 3 2 2 2 2 2 2" xfId="8754" xr:uid="{00000000-0005-0000-0000-0000FF000000}"/>
    <cellStyle name="Tabeltitel 3 2 2 2 2 2 2 2" xfId="19299" xr:uid="{00000000-0005-0000-0000-0000FF000000}"/>
    <cellStyle name="Tabeltitel 3 2 2 2 2 2 3" xfId="15923" xr:uid="{00000000-0005-0000-0000-0000FF000000}"/>
    <cellStyle name="Tabeltitel 3 2 2 2 2 3" xfId="4596" xr:uid="{00000000-0005-0000-0000-0000FF000000}"/>
    <cellStyle name="Tabeltitel 3 2 2 2 2 3 2" xfId="11848" xr:uid="{00000000-0005-0000-0000-0000FF000000}"/>
    <cellStyle name="Tabeltitel 3 2 2 2 2 4" xfId="15598" xr:uid="{00000000-0005-0000-0000-0000FF000000}"/>
    <cellStyle name="Tabeltitel 3 2 2 2 3" xfId="1630" xr:uid="{00000000-0005-0000-0000-0000FF000000}"/>
    <cellStyle name="Tabeltitel 3 2 2 2 3 2" xfId="7238" xr:uid="{00000000-0005-0000-0000-0000FF000000}"/>
    <cellStyle name="Tabeltitel 3 2 2 2 3 2 2" xfId="17783" xr:uid="{00000000-0005-0000-0000-0000FF000000}"/>
    <cellStyle name="Tabeltitel 3 2 2 2 3 3" xfId="14639" xr:uid="{00000000-0005-0000-0000-0000FF000000}"/>
    <cellStyle name="Tabeltitel 3 2 2 2 4" xfId="2870" xr:uid="{00000000-0005-0000-0000-0000FF000000}"/>
    <cellStyle name="Tabeltitel 3 2 2 2 4 2" xfId="8440" xr:uid="{00000000-0005-0000-0000-0000FF000000}"/>
    <cellStyle name="Tabeltitel 3 2 2 2 4 2 2" xfId="18985" xr:uid="{00000000-0005-0000-0000-0000FF000000}"/>
    <cellStyle name="Tabeltitel 3 2 2 2 4 3" xfId="13928" xr:uid="{00000000-0005-0000-0000-0000FF000000}"/>
    <cellStyle name="Tabeltitel 3 2 2 2 5" xfId="4283" xr:uid="{00000000-0005-0000-0000-0000FF000000}"/>
    <cellStyle name="Tabeltitel 3 2 2 2 5 2" xfId="16193" xr:uid="{00000000-0005-0000-0000-0000FF000000}"/>
    <cellStyle name="Tabeltitel 3 2 2 2 5 2 2" xfId="20355" xr:uid="{00000000-0005-0000-0000-0000FF000000}"/>
    <cellStyle name="Tabeltitel 3 2 2 2 5 3" xfId="10552" xr:uid="{00000000-0005-0000-0000-0000FF000000}"/>
    <cellStyle name="Tabeltitel 3 2 2 2 6" xfId="14387" xr:uid="{00000000-0005-0000-0000-0000FF000000}"/>
    <cellStyle name="Tabeltitel 3 2 2 2 6 2" xfId="11986" xr:uid="{00000000-0005-0000-0000-0000FF000000}"/>
    <cellStyle name="Tabeltitel 3 2 2 2 7" xfId="16051" xr:uid="{00000000-0005-0000-0000-0000FF000000}"/>
    <cellStyle name="Tabeltitel 3 2 2 3" xfId="1811" xr:uid="{00000000-0005-0000-0000-0000FF000000}"/>
    <cellStyle name="Tabeltitel 3 2 2 3 2" xfId="3050" xr:uid="{00000000-0005-0000-0000-0000FF000000}"/>
    <cellStyle name="Tabeltitel 3 2 2 3 2 2" xfId="8620" xr:uid="{00000000-0005-0000-0000-0000FF000000}"/>
    <cellStyle name="Tabeltitel 3 2 2 3 2 2 2" xfId="19165" xr:uid="{00000000-0005-0000-0000-0000FF000000}"/>
    <cellStyle name="Tabeltitel 3 2 2 3 2 3" xfId="14272" xr:uid="{00000000-0005-0000-0000-0000FF000000}"/>
    <cellStyle name="Tabeltitel 3 2 2 3 3" xfId="4462" xr:uid="{00000000-0005-0000-0000-0000FF000000}"/>
    <cellStyle name="Tabeltitel 3 2 2 3 3 2" xfId="15062" xr:uid="{00000000-0005-0000-0000-0000FF000000}"/>
    <cellStyle name="Tabeltitel 3 2 2 3 4" xfId="13790" xr:uid="{00000000-0005-0000-0000-0000FF000000}"/>
    <cellStyle name="Tabeltitel 3 2 2 4" xfId="1505" xr:uid="{00000000-0005-0000-0000-0000FF000000}"/>
    <cellStyle name="Tabeltitel 3 2 2 4 2" xfId="2745" xr:uid="{00000000-0005-0000-0000-0000FF000000}"/>
    <cellStyle name="Tabeltitel 3 2 2 4 2 2" xfId="8315" xr:uid="{00000000-0005-0000-0000-0000FF000000}"/>
    <cellStyle name="Tabeltitel 3 2 2 4 2 2 2" xfId="18860" xr:uid="{00000000-0005-0000-0000-0000FF000000}"/>
    <cellStyle name="Tabeltitel 3 2 2 4 2 3" xfId="12841" xr:uid="{00000000-0005-0000-0000-0000FF000000}"/>
    <cellStyle name="Tabeltitel 3 2 2 4 3" xfId="4159" xr:uid="{00000000-0005-0000-0000-0000FF000000}"/>
    <cellStyle name="Tabeltitel 3 2 2 4 3 2" xfId="14464" xr:uid="{00000000-0005-0000-0000-0000FF000000}"/>
    <cellStyle name="Tabeltitel 3 2 2 4 4" xfId="11669" xr:uid="{00000000-0005-0000-0000-0000FF000000}"/>
    <cellStyle name="Tabeltitel 3 2 2 5" xfId="1019" xr:uid="{00000000-0005-0000-0000-0000FF000000}"/>
    <cellStyle name="Tabeltitel 3 2 2 5 2" xfId="3687" xr:uid="{00000000-0005-0000-0000-0000FF000000}"/>
    <cellStyle name="Tabeltitel 3 2 2 5 2 2" xfId="10939" xr:uid="{00000000-0005-0000-0000-0000FF000000}"/>
    <cellStyle name="Tabeltitel 3 2 2 5 3" xfId="12603" xr:uid="{00000000-0005-0000-0000-0000FF000000}"/>
    <cellStyle name="Tabeltitel 3 2 2 6" xfId="2262" xr:uid="{00000000-0005-0000-0000-0000FF000000}"/>
    <cellStyle name="Tabeltitel 3 2 2 6 2" xfId="7832" xr:uid="{00000000-0005-0000-0000-0000FF000000}"/>
    <cellStyle name="Tabeltitel 3 2 2 6 2 2" xfId="18377" xr:uid="{00000000-0005-0000-0000-0000FF000000}"/>
    <cellStyle name="Tabeltitel 3 2 2 6 3" xfId="13969" xr:uid="{00000000-0005-0000-0000-0000FF000000}"/>
    <cellStyle name="Tabeltitel 3 2 2 7" xfId="3549" xr:uid="{00000000-0005-0000-0000-0000FF000000}"/>
    <cellStyle name="Tabeltitel 3 2 2 7 2" xfId="10787" xr:uid="{00000000-0005-0000-0000-0000FF000000}"/>
    <cellStyle name="Tabeltitel 3 2 2 8" xfId="13005" xr:uid="{00000000-0005-0000-0000-0000FF000000}"/>
    <cellStyle name="Tabeltitel 3 2 3" xfId="783" xr:uid="{00000000-0005-0000-0000-0000FF000000}"/>
    <cellStyle name="Tabeltitel 3 2 3 2" xfId="2009" xr:uid="{00000000-0005-0000-0000-0000FF000000}"/>
    <cellStyle name="Tabeltitel 3 2 3 2 2" xfId="3248" xr:uid="{00000000-0005-0000-0000-0000FF000000}"/>
    <cellStyle name="Tabeltitel 3 2 3 2 2 2" xfId="8818" xr:uid="{00000000-0005-0000-0000-0000FF000000}"/>
    <cellStyle name="Tabeltitel 3 2 3 2 2 2 2" xfId="19363" xr:uid="{00000000-0005-0000-0000-0000FF000000}"/>
    <cellStyle name="Tabeltitel 3 2 3 2 2 3" xfId="12291" xr:uid="{00000000-0005-0000-0000-0000FF000000}"/>
    <cellStyle name="Tabeltitel 3 2 3 2 3" xfId="4660" xr:uid="{00000000-0005-0000-0000-0000FF000000}"/>
    <cellStyle name="Tabeltitel 3 2 3 2 3 2" xfId="13331" xr:uid="{00000000-0005-0000-0000-0000FF000000}"/>
    <cellStyle name="Tabeltitel 3 2 3 2 4" xfId="12951" xr:uid="{00000000-0005-0000-0000-0000FF000000}"/>
    <cellStyle name="Tabeltitel 3 2 3 3" xfId="1691" xr:uid="{00000000-0005-0000-0000-0000FF000000}"/>
    <cellStyle name="Tabeltitel 3 2 3 3 2" xfId="2931" xr:uid="{00000000-0005-0000-0000-0000FF000000}"/>
    <cellStyle name="Tabeltitel 3 2 3 3 2 2" xfId="8501" xr:uid="{00000000-0005-0000-0000-0000FF000000}"/>
    <cellStyle name="Tabeltitel 3 2 3 3 2 2 2" xfId="19046" xr:uid="{00000000-0005-0000-0000-0000FF000000}"/>
    <cellStyle name="Tabeltitel 3 2 3 3 2 3" xfId="11090" xr:uid="{00000000-0005-0000-0000-0000FF000000}"/>
    <cellStyle name="Tabeltitel 3 2 3 3 3" xfId="4344" xr:uid="{00000000-0005-0000-0000-0000FF000000}"/>
    <cellStyle name="Tabeltitel 3 2 3 3 3 2" xfId="15294" xr:uid="{00000000-0005-0000-0000-0000FF000000}"/>
    <cellStyle name="Tabeltitel 3 2 3 3 4" xfId="14005" xr:uid="{00000000-0005-0000-0000-0000FF000000}"/>
    <cellStyle name="Tabeltitel 3 2 3 4" xfId="1083" xr:uid="{00000000-0005-0000-0000-0000FF000000}"/>
    <cellStyle name="Tabeltitel 3 2 3 4 2" xfId="6740" xr:uid="{00000000-0005-0000-0000-0000FF000000}"/>
    <cellStyle name="Tabeltitel 3 2 3 4 2 2" xfId="17285" xr:uid="{00000000-0005-0000-0000-0000FF000000}"/>
    <cellStyle name="Tabeltitel 3 2 3 4 3" xfId="14772" xr:uid="{00000000-0005-0000-0000-0000FF000000}"/>
    <cellStyle name="Tabeltitel 3 2 3 5" xfId="2326" xr:uid="{00000000-0005-0000-0000-0000FF000000}"/>
    <cellStyle name="Tabeltitel 3 2 3 5 2" xfId="7896" xr:uid="{00000000-0005-0000-0000-0000FF000000}"/>
    <cellStyle name="Tabeltitel 3 2 3 5 2 2" xfId="18441" xr:uid="{00000000-0005-0000-0000-0000FF000000}"/>
    <cellStyle name="Tabeltitel 3 2 3 5 3" xfId="13883" xr:uid="{00000000-0005-0000-0000-0000FF000000}"/>
    <cellStyle name="Tabeltitel 3 2 3 6" xfId="3751" xr:uid="{00000000-0005-0000-0000-0000FF000000}"/>
    <cellStyle name="Tabeltitel 3 2 3 6 2" xfId="16188" xr:uid="{00000000-0005-0000-0000-0000FF000000}"/>
    <cellStyle name="Tabeltitel 3 2 3 6 2 2" xfId="19856" xr:uid="{00000000-0005-0000-0000-0000FF000000}"/>
    <cellStyle name="Tabeltitel 3 2 3 6 3" xfId="12899" xr:uid="{00000000-0005-0000-0000-0000FF000000}"/>
    <cellStyle name="Tabeltitel 3 2 3 7" xfId="13888" xr:uid="{00000000-0005-0000-0000-0000FF000000}"/>
    <cellStyle name="Tabeltitel 3 2 3 7 2" xfId="15779" xr:uid="{00000000-0005-0000-0000-0000FF000000}"/>
    <cellStyle name="Tabeltitel 3 2 3 8" xfId="10476" xr:uid="{00000000-0005-0000-0000-0000FF000000}"/>
    <cellStyle name="Tabeltitel 3 2 4" xfId="1468" xr:uid="{00000000-0005-0000-0000-0000FF000000}"/>
    <cellStyle name="Tabeltitel 3 2 4 2" xfId="2709" xr:uid="{00000000-0005-0000-0000-0000FF000000}"/>
    <cellStyle name="Tabeltitel 3 2 4 2 2" xfId="8279" xr:uid="{00000000-0005-0000-0000-0000FF000000}"/>
    <cellStyle name="Tabeltitel 3 2 4 2 2 2" xfId="18824" xr:uid="{00000000-0005-0000-0000-0000FF000000}"/>
    <cellStyle name="Tabeltitel 3 2 4 2 3" xfId="14957" xr:uid="{00000000-0005-0000-0000-0000FF000000}"/>
    <cellStyle name="Tabeltitel 3 2 4 3" xfId="4126" xr:uid="{00000000-0005-0000-0000-0000FF000000}"/>
    <cellStyle name="Tabeltitel 3 2 4 3 2" xfId="12790" xr:uid="{00000000-0005-0000-0000-0000FF000000}"/>
    <cellStyle name="Tabeltitel 3 2 4 4" xfId="13184" xr:uid="{00000000-0005-0000-0000-0000FF000000}"/>
    <cellStyle name="Tabeltitel 3 2 5" xfId="1443" xr:uid="{00000000-0005-0000-0000-0000FF000000}"/>
    <cellStyle name="Tabeltitel 3 2 5 2" xfId="2684" xr:uid="{00000000-0005-0000-0000-0000FF000000}"/>
    <cellStyle name="Tabeltitel 3 2 5 2 2" xfId="8254" xr:uid="{00000000-0005-0000-0000-0000FF000000}"/>
    <cellStyle name="Tabeltitel 3 2 5 2 2 2" xfId="18799" xr:uid="{00000000-0005-0000-0000-0000FF000000}"/>
    <cellStyle name="Tabeltitel 3 2 5 2 3" xfId="15339" xr:uid="{00000000-0005-0000-0000-0000FF000000}"/>
    <cellStyle name="Tabeltitel 3 2 5 3" xfId="4104" xr:uid="{00000000-0005-0000-0000-0000FF000000}"/>
    <cellStyle name="Tabeltitel 3 2 5 3 2" xfId="12655" xr:uid="{00000000-0005-0000-0000-0000FF000000}"/>
    <cellStyle name="Tabeltitel 3 2 5 4" xfId="12679" xr:uid="{00000000-0005-0000-0000-0000FF000000}"/>
    <cellStyle name="Tabeltitel 3 2 6" xfId="1250" xr:uid="{00000000-0005-0000-0000-0000FF000000}"/>
    <cellStyle name="Tabeltitel 3 2 6 2" xfId="2492" xr:uid="{00000000-0005-0000-0000-0000FF000000}"/>
    <cellStyle name="Tabeltitel 3 2 6 2 2" xfId="8062" xr:uid="{00000000-0005-0000-0000-0000FF000000}"/>
    <cellStyle name="Tabeltitel 3 2 6 2 2 2" xfId="18607" xr:uid="{00000000-0005-0000-0000-0000FF000000}"/>
    <cellStyle name="Tabeltitel 3 2 6 2 3" xfId="15534" xr:uid="{00000000-0005-0000-0000-0000FF000000}"/>
    <cellStyle name="Tabeltitel 3 2 6 3" xfId="3915" xr:uid="{00000000-0005-0000-0000-0000FF000000}"/>
    <cellStyle name="Tabeltitel 3 2 6 3 2" xfId="12193" xr:uid="{00000000-0005-0000-0000-0000FF000000}"/>
    <cellStyle name="Tabeltitel 3 2 6 4" xfId="11300" xr:uid="{00000000-0005-0000-0000-0000FF000000}"/>
    <cellStyle name="Tabeltitel 3 2 7" xfId="523" xr:uid="{00000000-0005-0000-0000-0000FF000000}"/>
    <cellStyle name="Tabeltitel 3 2 7 2" xfId="6254" xr:uid="{00000000-0005-0000-0000-0000FF000000}"/>
    <cellStyle name="Tabeltitel 3 3" xfId="462" xr:uid="{00000000-0005-0000-0000-0000FF000000}"/>
    <cellStyle name="Tabeltitel 3 3 2" xfId="598" xr:uid="{00000000-0005-0000-0000-0000FF000000}"/>
    <cellStyle name="Tabeltitel 3 3 2 2" xfId="1861" xr:uid="{00000000-0005-0000-0000-0000FF000000}"/>
    <cellStyle name="Tabeltitel 3 3 2 2 2" xfId="3100" xr:uid="{00000000-0005-0000-0000-0000FF000000}"/>
    <cellStyle name="Tabeltitel 3 3 2 2 2 2" xfId="8670" xr:uid="{00000000-0005-0000-0000-0000FF000000}"/>
    <cellStyle name="Tabeltitel 3 3 2 2 2 2 2" xfId="19215" xr:uid="{00000000-0005-0000-0000-0000FF000000}"/>
    <cellStyle name="Tabeltitel 3 3 2 2 2 3" xfId="13302" xr:uid="{00000000-0005-0000-0000-0000FF000000}"/>
    <cellStyle name="Tabeltitel 3 3 2 2 3" xfId="4512" xr:uid="{00000000-0005-0000-0000-0000FF000000}"/>
    <cellStyle name="Tabeltitel 3 3 2 2 3 2" xfId="13457" xr:uid="{00000000-0005-0000-0000-0000FF000000}"/>
    <cellStyle name="Tabeltitel 3 3 2 2 4" xfId="13868" xr:uid="{00000000-0005-0000-0000-0000FF000000}"/>
    <cellStyle name="Tabeltitel 3 3 2 3" xfId="1524" xr:uid="{00000000-0005-0000-0000-0000FF000000}"/>
    <cellStyle name="Tabeltitel 3 3 2 3 2" xfId="7136" xr:uid="{00000000-0005-0000-0000-0000FF000000}"/>
    <cellStyle name="Tabeltitel 3 3 2 3 2 2" xfId="17681" xr:uid="{00000000-0005-0000-0000-0000FF000000}"/>
    <cellStyle name="Tabeltitel 3 3 2 3 3" xfId="13856" xr:uid="{00000000-0005-0000-0000-0000FF000000}"/>
    <cellStyle name="Tabeltitel 3 3 2 4" xfId="2764" xr:uid="{00000000-0005-0000-0000-0000FF000000}"/>
    <cellStyle name="Tabeltitel 3 3 2 4 2" xfId="8334" xr:uid="{00000000-0005-0000-0000-0000FF000000}"/>
    <cellStyle name="Tabeltitel 3 3 2 4 2 2" xfId="18879" xr:uid="{00000000-0005-0000-0000-0000FF000000}"/>
    <cellStyle name="Tabeltitel 3 3 2 4 3" xfId="11786" xr:uid="{00000000-0005-0000-0000-0000FF000000}"/>
    <cellStyle name="Tabeltitel 3 3 2 5" xfId="4178" xr:uid="{00000000-0005-0000-0000-0000FF000000}"/>
    <cellStyle name="Tabeltitel 3 3 2 5 2" xfId="13487" xr:uid="{00000000-0005-0000-0000-0000FF000000}"/>
    <cellStyle name="Tabeltitel 3 3 2 6" xfId="12455" xr:uid="{00000000-0005-0000-0000-0000FF000000}"/>
    <cellStyle name="Tabeltitel 3 3 3" xfId="1792" xr:uid="{00000000-0005-0000-0000-0000FF000000}"/>
    <cellStyle name="Tabeltitel 3 3 3 2" xfId="3031" xr:uid="{00000000-0005-0000-0000-0000FF000000}"/>
    <cellStyle name="Tabeltitel 3 3 3 2 2" xfId="8601" xr:uid="{00000000-0005-0000-0000-0000FF000000}"/>
    <cellStyle name="Tabeltitel 3 3 3 2 2 2" xfId="19146" xr:uid="{00000000-0005-0000-0000-0000FF000000}"/>
    <cellStyle name="Tabeltitel 3 3 3 2 3" xfId="12182" xr:uid="{00000000-0005-0000-0000-0000FF000000}"/>
    <cellStyle name="Tabeltitel 3 3 3 3" xfId="4443" xr:uid="{00000000-0005-0000-0000-0000FF000000}"/>
    <cellStyle name="Tabeltitel 3 3 3 3 2" xfId="14583" xr:uid="{00000000-0005-0000-0000-0000FF000000}"/>
    <cellStyle name="Tabeltitel 3 3 3 4" xfId="11169" xr:uid="{00000000-0005-0000-0000-0000FF000000}"/>
    <cellStyle name="Tabeltitel 3 3 4" xfId="1429" xr:uid="{00000000-0005-0000-0000-0000FF000000}"/>
    <cellStyle name="Tabeltitel 3 3 4 2" xfId="2670" xr:uid="{00000000-0005-0000-0000-0000FF000000}"/>
    <cellStyle name="Tabeltitel 3 3 4 2 2" xfId="8240" xr:uid="{00000000-0005-0000-0000-0000FF000000}"/>
    <cellStyle name="Tabeltitel 3 3 4 2 2 2" xfId="18785" xr:uid="{00000000-0005-0000-0000-0000FF000000}"/>
    <cellStyle name="Tabeltitel 3 3 4 2 3" xfId="11205" xr:uid="{00000000-0005-0000-0000-0000FF000000}"/>
    <cellStyle name="Tabeltitel 3 3 4 3" xfId="4090" xr:uid="{00000000-0005-0000-0000-0000FF000000}"/>
    <cellStyle name="Tabeltitel 3 3 4 3 2" xfId="11262" xr:uid="{00000000-0005-0000-0000-0000FF000000}"/>
    <cellStyle name="Tabeltitel 3 3 4 4" xfId="11285" xr:uid="{00000000-0005-0000-0000-0000FF000000}"/>
    <cellStyle name="Tabeltitel 3 3 5" xfId="895" xr:uid="{00000000-0005-0000-0000-0000FF000000}"/>
    <cellStyle name="Tabeltitel 3 3 5 2" xfId="6555" xr:uid="{00000000-0005-0000-0000-0000FF000000}"/>
    <cellStyle name="Tabeltitel 3 3 5 2 2" xfId="17100" xr:uid="{00000000-0005-0000-0000-0000FF000000}"/>
    <cellStyle name="Tabeltitel 3 3 5 3" xfId="15498" xr:uid="{00000000-0005-0000-0000-0000FF000000}"/>
    <cellStyle name="Tabeltitel 3 3 6" xfId="2138" xr:uid="{00000000-0005-0000-0000-0000FF000000}"/>
    <cellStyle name="Tabeltitel 3 3 6 2" xfId="7708" xr:uid="{00000000-0005-0000-0000-0000FF000000}"/>
    <cellStyle name="Tabeltitel 3 3 6 2 2" xfId="18253" xr:uid="{00000000-0005-0000-0000-0000FF000000}"/>
    <cellStyle name="Tabeltitel 3 3 6 3" xfId="14193" xr:uid="{00000000-0005-0000-0000-0000FF000000}"/>
    <cellStyle name="Tabeltitel 3 3 7" xfId="3335" xr:uid="{00000000-0005-0000-0000-0000FF000000}"/>
    <cellStyle name="Tabeltitel 3 3 7 2" xfId="16133" xr:uid="{00000000-0005-0000-0000-0000FF000000}"/>
    <cellStyle name="Tabeltitel 3 3 7 2 2" xfId="19449" xr:uid="{00000000-0005-0000-0000-0000FF000000}"/>
    <cellStyle name="Tabeltitel 3 3 7 3" xfId="14385" xr:uid="{00000000-0005-0000-0000-0000FF000000}"/>
    <cellStyle name="Tabeltitel 3 3 8" xfId="13615" xr:uid="{00000000-0005-0000-0000-0000FF000000}"/>
    <cellStyle name="Tabeltitel 3 3 8 2" xfId="11553" xr:uid="{00000000-0005-0000-0000-0000FF000000}"/>
    <cellStyle name="Tabeltitel 3 3 9" xfId="10289" xr:uid="{00000000-0005-0000-0000-0000FF000000}"/>
    <cellStyle name="Tabeltitel 3 4" xfId="586" xr:uid="{00000000-0005-0000-0000-0000FF000000}"/>
    <cellStyle name="Tabeltitel 3 4 2" xfId="1851" xr:uid="{00000000-0005-0000-0000-0000FF000000}"/>
    <cellStyle name="Tabeltitel 3 4 2 2" xfId="3090" xr:uid="{00000000-0005-0000-0000-0000FF000000}"/>
    <cellStyle name="Tabeltitel 3 4 2 2 2" xfId="8660" xr:uid="{00000000-0005-0000-0000-0000FF000000}"/>
    <cellStyle name="Tabeltitel 3 4 2 2 2 2" xfId="19205" xr:uid="{00000000-0005-0000-0000-0000FF000000}"/>
    <cellStyle name="Tabeltitel 3 4 2 2 3" xfId="12334" xr:uid="{00000000-0005-0000-0000-0000FF000000}"/>
    <cellStyle name="Tabeltitel 3 4 2 3" xfId="4502" xr:uid="{00000000-0005-0000-0000-0000FF000000}"/>
    <cellStyle name="Tabeltitel 3 4 2 3 2" xfId="15667" xr:uid="{00000000-0005-0000-0000-0000FF000000}"/>
    <cellStyle name="Tabeltitel 3 4 2 4" xfId="11546" xr:uid="{00000000-0005-0000-0000-0000FF000000}"/>
    <cellStyle name="Tabeltitel 3 4 3" xfId="1513" xr:uid="{00000000-0005-0000-0000-0000FF000000}"/>
    <cellStyle name="Tabeltitel 3 4 3 2" xfId="2753" xr:uid="{00000000-0005-0000-0000-0000FF000000}"/>
    <cellStyle name="Tabeltitel 3 4 3 2 2" xfId="8323" xr:uid="{00000000-0005-0000-0000-0000FF000000}"/>
    <cellStyle name="Tabeltitel 3 4 3 2 2 2" xfId="18868" xr:uid="{00000000-0005-0000-0000-0000FF000000}"/>
    <cellStyle name="Tabeltitel 3 4 3 2 3" xfId="12331" xr:uid="{00000000-0005-0000-0000-0000FF000000}"/>
    <cellStyle name="Tabeltitel 3 4 3 3" xfId="4167" xr:uid="{00000000-0005-0000-0000-0000FF000000}"/>
    <cellStyle name="Tabeltitel 3 4 3 3 2" xfId="11177" xr:uid="{00000000-0005-0000-0000-0000FF000000}"/>
    <cellStyle name="Tabeltitel 3 4 3 4" xfId="12699" xr:uid="{00000000-0005-0000-0000-0000FF000000}"/>
    <cellStyle name="Tabeltitel 3 4 4" xfId="881" xr:uid="{00000000-0005-0000-0000-0000FF000000}"/>
    <cellStyle name="Tabeltitel 3 4 4 2" xfId="6541" xr:uid="{00000000-0005-0000-0000-0000FF000000}"/>
    <cellStyle name="Tabeltitel 3 4 4 2 2" xfId="17086" xr:uid="{00000000-0005-0000-0000-0000FF000000}"/>
    <cellStyle name="Tabeltitel 3 4 4 3" xfId="16003" xr:uid="{00000000-0005-0000-0000-0000FF000000}"/>
    <cellStyle name="Tabeltitel 3 4 5" xfId="2125" xr:uid="{00000000-0005-0000-0000-0000FF000000}"/>
    <cellStyle name="Tabeltitel 3 4 5 2" xfId="7695" xr:uid="{00000000-0005-0000-0000-0000FF000000}"/>
    <cellStyle name="Tabeltitel 3 4 5 2 2" xfId="18240" xr:uid="{00000000-0005-0000-0000-0000FF000000}"/>
    <cellStyle name="Tabeltitel 3 4 5 3" xfId="14456" xr:uid="{00000000-0005-0000-0000-0000FF000000}"/>
    <cellStyle name="Tabeltitel 3 4 6" xfId="3570" xr:uid="{00000000-0005-0000-0000-0000FF000000}"/>
    <cellStyle name="Tabeltitel 3 4 6 2" xfId="16184" xr:uid="{00000000-0005-0000-0000-0000FF000000}"/>
    <cellStyle name="Tabeltitel 3 4 6 2 2" xfId="19678" xr:uid="{00000000-0005-0000-0000-0000FF000000}"/>
    <cellStyle name="Tabeltitel 3 4 6 3" xfId="12528" xr:uid="{00000000-0005-0000-0000-0000FF000000}"/>
    <cellStyle name="Tabeltitel 3 4 7" xfId="13710" xr:uid="{00000000-0005-0000-0000-0000FF000000}"/>
    <cellStyle name="Tabeltitel 3 4 7 2" xfId="11811" xr:uid="{00000000-0005-0000-0000-0000FF000000}"/>
    <cellStyle name="Tabeltitel 3 4 8" xfId="11392" xr:uid="{00000000-0005-0000-0000-0000FF000000}"/>
    <cellStyle name="Tabeltitel 3 5" xfId="443" xr:uid="{00000000-0005-0000-0000-0000FF000000}"/>
    <cellStyle name="Tabeltitel 3 5 2" xfId="1836" xr:uid="{00000000-0005-0000-0000-0000FF000000}"/>
    <cellStyle name="Tabeltitel 3 5 2 2" xfId="3075" xr:uid="{00000000-0005-0000-0000-0000FF000000}"/>
    <cellStyle name="Tabeltitel 3 5 2 2 2" xfId="8645" xr:uid="{00000000-0005-0000-0000-0000FF000000}"/>
    <cellStyle name="Tabeltitel 3 5 2 2 2 2" xfId="19190" xr:uid="{00000000-0005-0000-0000-0000FF000000}"/>
    <cellStyle name="Tabeltitel 3 5 2 2 3" xfId="11471" xr:uid="{00000000-0005-0000-0000-0000FF000000}"/>
    <cellStyle name="Tabeltitel 3 5 2 3" xfId="4487" xr:uid="{00000000-0005-0000-0000-0000FF000000}"/>
    <cellStyle name="Tabeltitel 3 5 2 3 2" xfId="11495" xr:uid="{00000000-0005-0000-0000-0000FF000000}"/>
    <cellStyle name="Tabeltitel 3 5 2 4" xfId="15283" xr:uid="{00000000-0005-0000-0000-0000FF000000}"/>
    <cellStyle name="Tabeltitel 3 5 3" xfId="1278" xr:uid="{00000000-0005-0000-0000-0000FF000000}"/>
    <cellStyle name="Tabeltitel 3 5 3 2" xfId="2519" xr:uid="{00000000-0005-0000-0000-0000FF000000}"/>
    <cellStyle name="Tabeltitel 3 5 3 2 2" xfId="8089" xr:uid="{00000000-0005-0000-0000-0000FF000000}"/>
    <cellStyle name="Tabeltitel 3 5 3 2 2 2" xfId="18634" xr:uid="{00000000-0005-0000-0000-0000FF000000}"/>
    <cellStyle name="Tabeltitel 3 5 3 2 3" xfId="14002" xr:uid="{00000000-0005-0000-0000-0000FF000000}"/>
    <cellStyle name="Tabeltitel 3 5 3 3" xfId="3940" xr:uid="{00000000-0005-0000-0000-0000FF000000}"/>
    <cellStyle name="Tabeltitel 3 5 3 3 2" xfId="13147" xr:uid="{00000000-0005-0000-0000-0000FF000000}"/>
    <cellStyle name="Tabeltitel 3 5 3 4" xfId="13770" xr:uid="{00000000-0005-0000-0000-0000FF000000}"/>
    <cellStyle name="Tabeltitel 3 5 4" xfId="416" xr:uid="{00000000-0005-0000-0000-0000FF000000}"/>
    <cellStyle name="Tabeltitel 3 5 4 2" xfId="6163" xr:uid="{00000000-0005-0000-0000-0000FF000000}"/>
    <cellStyle name="Tabeltitel 3 5 4 2 2" xfId="16708" xr:uid="{00000000-0005-0000-0000-0000FF000000}"/>
    <cellStyle name="Tabeltitel 3 5 4 3" xfId="15413" xr:uid="{00000000-0005-0000-0000-0000FF000000}"/>
    <cellStyle name="Tabeltitel 3 5 5" xfId="2097" xr:uid="{00000000-0005-0000-0000-0000FF000000}"/>
    <cellStyle name="Tabeltitel 3 5 5 2" xfId="7667" xr:uid="{00000000-0005-0000-0000-0000FF000000}"/>
    <cellStyle name="Tabeltitel 3 5 5 2 2" xfId="18212" xr:uid="{00000000-0005-0000-0000-0000FF000000}"/>
    <cellStyle name="Tabeltitel 3 5 5 3" xfId="11598" xr:uid="{00000000-0005-0000-0000-0000FF000000}"/>
    <cellStyle name="Tabeltitel 3 5 6" xfId="3402" xr:uid="{00000000-0005-0000-0000-0000FF000000}"/>
    <cellStyle name="Tabeltitel 3 5 6 2" xfId="16135" xr:uid="{00000000-0005-0000-0000-0000FF000000}"/>
    <cellStyle name="Tabeltitel 3 5 6 2 2" xfId="19514" xr:uid="{00000000-0005-0000-0000-0000FF000000}"/>
    <cellStyle name="Tabeltitel 3 5 6 3" xfId="14444" xr:uid="{00000000-0005-0000-0000-0000FF000000}"/>
    <cellStyle name="Tabeltitel 3 5 7" xfId="13663" xr:uid="{00000000-0005-0000-0000-0000FF000000}"/>
    <cellStyle name="Tabeltitel 3 5 7 2" xfId="14228" xr:uid="{00000000-0005-0000-0000-0000FF000000}"/>
    <cellStyle name="Tabeltitel 3 5 8" xfId="13461" xr:uid="{00000000-0005-0000-0000-0000FF000000}"/>
    <cellStyle name="Tabeltitel 3 6" xfId="450" xr:uid="{00000000-0005-0000-0000-0000FF000000}"/>
    <cellStyle name="Tabeltitel 3 6 2" xfId="1837" xr:uid="{00000000-0005-0000-0000-0000FF000000}"/>
    <cellStyle name="Tabeltitel 3 6 2 2" xfId="3076" xr:uid="{00000000-0005-0000-0000-0000FF000000}"/>
    <cellStyle name="Tabeltitel 3 6 2 2 2" xfId="8646" xr:uid="{00000000-0005-0000-0000-0000FF000000}"/>
    <cellStyle name="Tabeltitel 3 6 2 2 2 2" xfId="19191" xr:uid="{00000000-0005-0000-0000-0000FF000000}"/>
    <cellStyle name="Tabeltitel 3 6 2 2 3" xfId="15475" xr:uid="{00000000-0005-0000-0000-0000FF000000}"/>
    <cellStyle name="Tabeltitel 3 6 2 3" xfId="4488" xr:uid="{00000000-0005-0000-0000-0000FF000000}"/>
    <cellStyle name="Tabeltitel 3 6 2 3 2" xfId="15724" xr:uid="{00000000-0005-0000-0000-0000FF000000}"/>
    <cellStyle name="Tabeltitel 3 6 2 4" xfId="13645" xr:uid="{00000000-0005-0000-0000-0000FF000000}"/>
    <cellStyle name="Tabeltitel 3 6 3" xfId="1340" xr:uid="{00000000-0005-0000-0000-0000FF000000}"/>
    <cellStyle name="Tabeltitel 3 6 3 2" xfId="2581" xr:uid="{00000000-0005-0000-0000-0000FF000000}"/>
    <cellStyle name="Tabeltitel 3 6 3 2 2" xfId="8151" xr:uid="{00000000-0005-0000-0000-0000FF000000}"/>
    <cellStyle name="Tabeltitel 3 6 3 2 2 2" xfId="18696" xr:uid="{00000000-0005-0000-0000-0000FF000000}"/>
    <cellStyle name="Tabeltitel 3 6 3 2 3" xfId="13322" xr:uid="{00000000-0005-0000-0000-0000FF000000}"/>
    <cellStyle name="Tabeltitel 3 6 3 3" xfId="4001" xr:uid="{00000000-0005-0000-0000-0000FF000000}"/>
    <cellStyle name="Tabeltitel 3 6 3 3 2" xfId="12542" xr:uid="{00000000-0005-0000-0000-0000FF000000}"/>
    <cellStyle name="Tabeltitel 3 6 3 4" xfId="14672" xr:uid="{00000000-0005-0000-0000-0000FF000000}"/>
    <cellStyle name="Tabeltitel 3 6 4" xfId="525" xr:uid="{00000000-0005-0000-0000-0000FF000000}"/>
    <cellStyle name="Tabeltitel 3 6 4 2" xfId="6256" xr:uid="{00000000-0005-0000-0000-0000FF000000}"/>
    <cellStyle name="Tabeltitel 3 6 4 2 2" xfId="16802" xr:uid="{00000000-0005-0000-0000-0000FF000000}"/>
    <cellStyle name="Tabeltitel 3 6 4 3" xfId="11414" xr:uid="{00000000-0005-0000-0000-0000FF000000}"/>
    <cellStyle name="Tabeltitel 3 6 5" xfId="2098" xr:uid="{00000000-0005-0000-0000-0000FF000000}"/>
    <cellStyle name="Tabeltitel 3 6 5 2" xfId="7668" xr:uid="{00000000-0005-0000-0000-0000FF000000}"/>
    <cellStyle name="Tabeltitel 3 6 5 2 2" xfId="18213" xr:uid="{00000000-0005-0000-0000-0000FF000000}"/>
    <cellStyle name="Tabeltitel 3 6 5 3" xfId="15428" xr:uid="{00000000-0005-0000-0000-0000FF000000}"/>
    <cellStyle name="Tabeltitel 3 6 6" xfId="3410" xr:uid="{00000000-0005-0000-0000-0000FF000000}"/>
    <cellStyle name="Tabeltitel 3 6 6 2" xfId="16136" xr:uid="{00000000-0005-0000-0000-0000FF000000}"/>
    <cellStyle name="Tabeltitel 3 6 6 2 2" xfId="19522" xr:uid="{00000000-0005-0000-0000-0000FF000000}"/>
    <cellStyle name="Tabeltitel 3 6 6 3" xfId="11156" xr:uid="{00000000-0005-0000-0000-0000FF000000}"/>
    <cellStyle name="Tabeltitel 3 6 7" xfId="13671" xr:uid="{00000000-0005-0000-0000-0000FF000000}"/>
    <cellStyle name="Tabeltitel 3 6 7 2" xfId="13907" xr:uid="{00000000-0005-0000-0000-0000FF000000}"/>
    <cellStyle name="Tabeltitel 3 6 8" xfId="12302" xr:uid="{00000000-0005-0000-0000-0000FF000000}"/>
    <cellStyle name="Tabeltitel 3 7" xfId="1889" xr:uid="{00000000-0005-0000-0000-0000FF000000}"/>
    <cellStyle name="Tabeltitel 3 7 2" xfId="3128" xr:uid="{00000000-0005-0000-0000-0000FF000000}"/>
    <cellStyle name="Tabeltitel 3 7 2 2" xfId="8698" xr:uid="{00000000-0005-0000-0000-0000FF000000}"/>
    <cellStyle name="Tabeltitel 3 7 2 2 2" xfId="19243" xr:uid="{00000000-0005-0000-0000-0000FF000000}"/>
    <cellStyle name="Tabeltitel 3 7 2 3" xfId="15801" xr:uid="{00000000-0005-0000-0000-0000FF000000}"/>
    <cellStyle name="Tabeltitel 3 7 3" xfId="4540" xr:uid="{00000000-0005-0000-0000-0000FF000000}"/>
    <cellStyle name="Tabeltitel 3 7 3 2" xfId="15749" xr:uid="{00000000-0005-0000-0000-0000FF000000}"/>
    <cellStyle name="Tabeltitel 3 7 4" xfId="12290" xr:uid="{00000000-0005-0000-0000-0000FF000000}"/>
    <cellStyle name="Tabeltitel 3 8" xfId="1611" xr:uid="{00000000-0005-0000-0000-0000FF000000}"/>
    <cellStyle name="Tabeltitel 3 8 2" xfId="2851" xr:uid="{00000000-0005-0000-0000-0000FF000000}"/>
    <cellStyle name="Tabeltitel 3 8 2 2" xfId="8421" xr:uid="{00000000-0005-0000-0000-0000FF000000}"/>
    <cellStyle name="Tabeltitel 3 8 2 2 2" xfId="18966" xr:uid="{00000000-0005-0000-0000-0000FF000000}"/>
    <cellStyle name="Tabeltitel 3 8 2 3" xfId="11121" xr:uid="{00000000-0005-0000-0000-0000FF000000}"/>
    <cellStyle name="Tabeltitel 3 8 3" xfId="4265" xr:uid="{00000000-0005-0000-0000-0000FF000000}"/>
    <cellStyle name="Tabeltitel 3 8 3 2" xfId="12022" xr:uid="{00000000-0005-0000-0000-0000FF000000}"/>
    <cellStyle name="Tabeltitel 3 8 4" xfId="12231" xr:uid="{00000000-0005-0000-0000-0000FF000000}"/>
    <cellStyle name="Tabeltitel 3 9" xfId="1165" xr:uid="{00000000-0005-0000-0000-0000FF000000}"/>
    <cellStyle name="Tabeltitel 3 9 2" xfId="2408" xr:uid="{00000000-0005-0000-0000-0000FF000000}"/>
    <cellStyle name="Tabeltitel 3 9 2 2" xfId="7978" xr:uid="{00000000-0005-0000-0000-0000FF000000}"/>
    <cellStyle name="Tabeltitel 3 9 2 2 2" xfId="18523" xr:uid="{00000000-0005-0000-0000-0000FF000000}"/>
    <cellStyle name="Tabeltitel 3 9 2 3" xfId="14707" xr:uid="{00000000-0005-0000-0000-0000FF000000}"/>
    <cellStyle name="Tabeltitel 3 9 3" xfId="3833" xr:uid="{00000000-0005-0000-0000-0000FF000000}"/>
    <cellStyle name="Tabeltitel 3 9 3 2" xfId="11730" xr:uid="{00000000-0005-0000-0000-0000FF000000}"/>
    <cellStyle name="Tabeltitel 3 9 4" xfId="10323" xr:uid="{00000000-0005-0000-0000-0000FF000000}"/>
    <cellStyle name="Tabeltitel 4" xfId="302" xr:uid="{00000000-0005-0000-0000-0000A6000000}"/>
    <cellStyle name="Tabeltitel 4 10" xfId="10357" xr:uid="{00000000-0005-0000-0000-0000FD000000}"/>
    <cellStyle name="Tabeltitel 4 2" xfId="508" xr:uid="{00000000-0005-0000-0000-0000A6000000}"/>
    <cellStyle name="Tabeltitel 4 2 2" xfId="1832" xr:uid="{00000000-0005-0000-0000-0000A6000000}"/>
    <cellStyle name="Tabeltitel 4 2 2 2" xfId="3071" xr:uid="{00000000-0005-0000-0000-0000A6000000}"/>
    <cellStyle name="Tabeltitel 4 2 2 2 2" xfId="8641" xr:uid="{00000000-0005-0000-0000-0000A6000000}"/>
    <cellStyle name="Tabeltitel 4 2 2 2 2 2" xfId="19186" xr:uid="{00000000-0005-0000-0000-0000A6000000}"/>
    <cellStyle name="Tabeltitel 4 2 2 2 3" xfId="11183" xr:uid="{00000000-0005-0000-0000-0000A6000000}"/>
    <cellStyle name="Tabeltitel 4 2 2 3" xfId="4483" xr:uid="{00000000-0005-0000-0000-0000A6000000}"/>
    <cellStyle name="Tabeltitel 4 2 2 3 2" xfId="10831" xr:uid="{00000000-0005-0000-0000-0000A6000000}"/>
    <cellStyle name="Tabeltitel 4 2 2 4" xfId="10929" xr:uid="{00000000-0005-0000-0000-0000A6000000}"/>
    <cellStyle name="Tabeltitel 4 2 3" xfId="1460" xr:uid="{00000000-0005-0000-0000-0000A6000000}"/>
    <cellStyle name="Tabeltitel 4 2 3 2" xfId="7090" xr:uid="{00000000-0005-0000-0000-0000A6000000}"/>
    <cellStyle name="Tabeltitel 4 2 3 2 2" xfId="17635" xr:uid="{00000000-0005-0000-0000-0000A6000000}"/>
    <cellStyle name="Tabeltitel 4 2 3 3" xfId="12975" xr:uid="{00000000-0005-0000-0000-0000A6000000}"/>
    <cellStyle name="Tabeltitel 4 2 4" xfId="2701" xr:uid="{00000000-0005-0000-0000-0000A6000000}"/>
    <cellStyle name="Tabeltitel 4 2 4 2" xfId="8271" xr:uid="{00000000-0005-0000-0000-0000A6000000}"/>
    <cellStyle name="Tabeltitel 4 2 4 2 2" xfId="18816" xr:uid="{00000000-0005-0000-0000-0000A6000000}"/>
    <cellStyle name="Tabeltitel 4 2 4 3" xfId="12296" xr:uid="{00000000-0005-0000-0000-0000A6000000}"/>
    <cellStyle name="Tabeltitel 4 2 5" xfId="4118" xr:uid="{00000000-0005-0000-0000-0000A6000000}"/>
    <cellStyle name="Tabeltitel 4 2 5 2" xfId="16191" xr:uid="{00000000-0005-0000-0000-0000A6000000}"/>
    <cellStyle name="Tabeltitel 4 2 5 2 2" xfId="20201" xr:uid="{00000000-0005-0000-0000-0000A6000000}"/>
    <cellStyle name="Tabeltitel 4 2 5 3" xfId="10810" xr:uid="{00000000-0005-0000-0000-0000A6000000}"/>
    <cellStyle name="Tabeltitel 4 2 6" xfId="14232" xr:uid="{00000000-0005-0000-0000-0000A6000000}"/>
    <cellStyle name="Tabeltitel 4 2 6 2" xfId="13811" xr:uid="{00000000-0005-0000-0000-0000A6000000}"/>
    <cellStyle name="Tabeltitel 4 2 7" xfId="15951" xr:uid="{00000000-0005-0000-0000-0000A6000000}"/>
    <cellStyle name="Tabeltitel 4 3" xfId="1335" xr:uid="{00000000-0005-0000-0000-0000FD000000}"/>
    <cellStyle name="Tabeltitel 4 3 2" xfId="2576" xr:uid="{00000000-0005-0000-0000-0000FD000000}"/>
    <cellStyle name="Tabeltitel 4 3 2 2" xfId="8146" xr:uid="{00000000-0005-0000-0000-0000FD000000}"/>
    <cellStyle name="Tabeltitel 4 3 2 2 2" xfId="18691" xr:uid="{00000000-0005-0000-0000-0000FD000000}"/>
    <cellStyle name="Tabeltitel 4 3 2 3" xfId="14099" xr:uid="{00000000-0005-0000-0000-0000FD000000}"/>
    <cellStyle name="Tabeltitel 4 3 3" xfId="3996" xr:uid="{00000000-0005-0000-0000-0000FD000000}"/>
    <cellStyle name="Tabeltitel 4 3 3 2" xfId="14659" xr:uid="{00000000-0005-0000-0000-0000FD000000}"/>
    <cellStyle name="Tabeltitel 4 3 4" xfId="12150" xr:uid="{00000000-0005-0000-0000-0000FD000000}"/>
    <cellStyle name="Tabeltitel 4 4" xfId="1379" xr:uid="{00000000-0005-0000-0000-0000FD000000}"/>
    <cellStyle name="Tabeltitel 4 4 2" xfId="2620" xr:uid="{00000000-0005-0000-0000-0000FD000000}"/>
    <cellStyle name="Tabeltitel 4 4 2 2" xfId="8190" xr:uid="{00000000-0005-0000-0000-0000FD000000}"/>
    <cellStyle name="Tabeltitel 4 4 2 2 2" xfId="18735" xr:uid="{00000000-0005-0000-0000-0000FD000000}"/>
    <cellStyle name="Tabeltitel 4 4 2 3" xfId="10887" xr:uid="{00000000-0005-0000-0000-0000FD000000}"/>
    <cellStyle name="Tabeltitel 4 4 3" xfId="4040" xr:uid="{00000000-0005-0000-0000-0000FD000000}"/>
    <cellStyle name="Tabeltitel 4 4 3 2" xfId="15478" xr:uid="{00000000-0005-0000-0000-0000FD000000}"/>
    <cellStyle name="Tabeltitel 4 4 4" xfId="11467" xr:uid="{00000000-0005-0000-0000-0000FD000000}"/>
    <cellStyle name="Tabeltitel 4 5" xfId="1223" xr:uid="{00000000-0005-0000-0000-0000FD000000}"/>
    <cellStyle name="Tabeltitel 4 5 2" xfId="2465" xr:uid="{00000000-0005-0000-0000-0000FD000000}"/>
    <cellStyle name="Tabeltitel 4 5 2 2" xfId="8035" xr:uid="{00000000-0005-0000-0000-0000FD000000}"/>
    <cellStyle name="Tabeltitel 4 5 2 2 2" xfId="18580" xr:uid="{00000000-0005-0000-0000-0000FD000000}"/>
    <cellStyle name="Tabeltitel 4 5 2 3" xfId="16030" xr:uid="{00000000-0005-0000-0000-0000FD000000}"/>
    <cellStyle name="Tabeltitel 4 5 3" xfId="3889" xr:uid="{00000000-0005-0000-0000-0000FD000000}"/>
    <cellStyle name="Tabeltitel 4 5 3 2" xfId="12435" xr:uid="{00000000-0005-0000-0000-0000FD000000}"/>
    <cellStyle name="Tabeltitel 4 5 4" xfId="11670" xr:uid="{00000000-0005-0000-0000-0000FD000000}"/>
    <cellStyle name="Tabeltitel 4 6" xfId="427" xr:uid="{00000000-0005-0000-0000-0000A6000000}"/>
    <cellStyle name="Tabeltitel 4 6 2" xfId="3356" xr:uid="{00000000-0005-0000-0000-0000A6000000}"/>
    <cellStyle name="Tabeltitel 4 6 2 2" xfId="12357" xr:uid="{00000000-0005-0000-0000-0000A6000000}"/>
    <cellStyle name="Tabeltitel 4 6 3" xfId="12728" xr:uid="{00000000-0005-0000-0000-0000A6000000}"/>
    <cellStyle name="Tabeltitel 4 7" xfId="2093" xr:uid="{00000000-0005-0000-0000-0000A6000000}"/>
    <cellStyle name="Tabeltitel 4 7 2" xfId="7663" xr:uid="{00000000-0005-0000-0000-0000A6000000}"/>
    <cellStyle name="Tabeltitel 4 7 2 2" xfId="18208" xr:uid="{00000000-0005-0000-0000-0000A6000000}"/>
    <cellStyle name="Tabeltitel 4 7 3" xfId="11338" xr:uid="{00000000-0005-0000-0000-0000A6000000}"/>
    <cellStyle name="Tabeltitel 4 8" xfId="423" xr:uid="{00000000-0005-0000-0000-0000FD000000}"/>
    <cellStyle name="Tabeltitel 4 8 2" xfId="6170" xr:uid="{00000000-0005-0000-0000-0000FD000000}"/>
    <cellStyle name="Tabeltitel 4 8 2 2" xfId="16715" xr:uid="{00000000-0005-0000-0000-0000FD000000}"/>
    <cellStyle name="Tabeltitel 4 8 3" xfId="11903" xr:uid="{00000000-0005-0000-0000-0000FD000000}"/>
    <cellStyle name="Tabeltitel 4 9" xfId="3420" xr:uid="{00000000-0005-0000-0000-0000A6000000}"/>
    <cellStyle name="Tabeltitel 4 9 2" xfId="13545" xr:uid="{00000000-0005-0000-0000-0000A6000000}"/>
    <cellStyle name="Tabeltitel 5" xfId="460" xr:uid="{00000000-0005-0000-0000-0000A6000000}"/>
    <cellStyle name="Tabeltitel 5 2" xfId="1427" xr:uid="{00000000-0005-0000-0000-0000A6000000}"/>
    <cellStyle name="Tabeltitel 5 2 2" xfId="2668" xr:uid="{00000000-0005-0000-0000-0000A6000000}"/>
    <cellStyle name="Tabeltitel 5 2 2 2" xfId="8238" xr:uid="{00000000-0005-0000-0000-0000A6000000}"/>
    <cellStyle name="Tabeltitel 5 2 2 2 2" xfId="18783" xr:uid="{00000000-0005-0000-0000-0000A6000000}"/>
    <cellStyle name="Tabeltitel 5 2 2 3" xfId="10829" xr:uid="{00000000-0005-0000-0000-0000A6000000}"/>
    <cellStyle name="Tabeltitel 5 2 3" xfId="4088" xr:uid="{00000000-0005-0000-0000-0000A6000000}"/>
    <cellStyle name="Tabeltitel 5 2 3 2" xfId="11095" xr:uid="{00000000-0005-0000-0000-0000A6000000}"/>
    <cellStyle name="Tabeltitel 5 2 4" xfId="11051" xr:uid="{00000000-0005-0000-0000-0000A6000000}"/>
    <cellStyle name="Tabeltitel 5 3" xfId="1386" xr:uid="{00000000-0005-0000-0000-0000FD000000}"/>
    <cellStyle name="Tabeltitel 5 3 2" xfId="2627" xr:uid="{00000000-0005-0000-0000-0000FD000000}"/>
    <cellStyle name="Tabeltitel 5 3 2 2" xfId="8197" xr:uid="{00000000-0005-0000-0000-0000FD000000}"/>
    <cellStyle name="Tabeltitel 5 3 2 2 2" xfId="18742" xr:uid="{00000000-0005-0000-0000-0000FD000000}"/>
    <cellStyle name="Tabeltitel 5 3 2 3" xfId="12851" xr:uid="{00000000-0005-0000-0000-0000FD000000}"/>
    <cellStyle name="Tabeltitel 5 3 3" xfId="4047" xr:uid="{00000000-0005-0000-0000-0000FD000000}"/>
    <cellStyle name="Tabeltitel 5 3 3 2" xfId="14611" xr:uid="{00000000-0005-0000-0000-0000FD000000}"/>
    <cellStyle name="Tabeltitel 5 3 4" xfId="13314" xr:uid="{00000000-0005-0000-0000-0000FD000000}"/>
    <cellStyle name="Tabeltitel 5 4" xfId="1245" xr:uid="{00000000-0005-0000-0000-0000A6000000}"/>
    <cellStyle name="Tabeltitel 5 4 2" xfId="6895" xr:uid="{00000000-0005-0000-0000-0000A6000000}"/>
    <cellStyle name="Tabeltitel 5 4 2 2" xfId="17440" xr:uid="{00000000-0005-0000-0000-0000A6000000}"/>
    <cellStyle name="Tabeltitel 5 4 3" xfId="14966" xr:uid="{00000000-0005-0000-0000-0000A6000000}"/>
    <cellStyle name="Tabeltitel 5 5" xfId="2487" xr:uid="{00000000-0005-0000-0000-0000A6000000}"/>
    <cellStyle name="Tabeltitel 5 5 2" xfId="8057" xr:uid="{00000000-0005-0000-0000-0000A6000000}"/>
    <cellStyle name="Tabeltitel 5 5 2 2" xfId="18602" xr:uid="{00000000-0005-0000-0000-0000A6000000}"/>
    <cellStyle name="Tabeltitel 5 5 3" xfId="10983" xr:uid="{00000000-0005-0000-0000-0000A6000000}"/>
    <cellStyle name="Tabeltitel 5 6" xfId="3911" xr:uid="{00000000-0005-0000-0000-0000A6000000}"/>
    <cellStyle name="Tabeltitel 5 6 2" xfId="11813" xr:uid="{00000000-0005-0000-0000-0000A6000000}"/>
    <cellStyle name="Tabeltitel 5 7" xfId="13342" xr:uid="{00000000-0005-0000-0000-0000A6000000}"/>
    <cellStyle name="Tabeltitel 6" xfId="1213" xr:uid="{00000000-0005-0000-0000-0000A6000000}"/>
    <cellStyle name="Tabeltitel 6 2" xfId="2455" xr:uid="{00000000-0005-0000-0000-0000A6000000}"/>
    <cellStyle name="Tabeltitel 6 2 2" xfId="8025" xr:uid="{00000000-0005-0000-0000-0000A6000000}"/>
    <cellStyle name="Tabeltitel 6 2 2 2" xfId="18570" xr:uid="{00000000-0005-0000-0000-0000A6000000}"/>
    <cellStyle name="Tabeltitel 6 2 3" xfId="12441" xr:uid="{00000000-0005-0000-0000-0000A6000000}"/>
    <cellStyle name="Tabeltitel 6 3" xfId="3879" xr:uid="{00000000-0005-0000-0000-0000A6000000}"/>
    <cellStyle name="Tabeltitel 6 3 2" xfId="11284" xr:uid="{00000000-0005-0000-0000-0000A6000000}"/>
    <cellStyle name="Tabeltitel 6 4" xfId="10469" xr:uid="{00000000-0005-0000-0000-0000A6000000}"/>
    <cellStyle name="Tabeltitel 7" xfId="471" xr:uid="{00000000-0005-0000-0000-00001C010000}"/>
    <cellStyle name="Tabeltitel 7 2" xfId="2101" xr:uid="{00000000-0005-0000-0000-00001C010000}"/>
    <cellStyle name="Tabeltitel 7 2 2" xfId="7671" xr:uid="{00000000-0005-0000-0000-00001C010000}"/>
    <cellStyle name="Tabeltitel 7 2 2 2" xfId="18216" xr:uid="{00000000-0005-0000-0000-00001C010000}"/>
    <cellStyle name="Tabeltitel 7 2 3" xfId="11651" xr:uid="{00000000-0005-0000-0000-00001C010000}"/>
    <cellStyle name="Tabeltitel 7 3" xfId="3330" xr:uid="{00000000-0005-0000-0000-00001C010000}"/>
    <cellStyle name="Tabeltitel 7 3 2" xfId="12261" xr:uid="{00000000-0005-0000-0000-00001C010000}"/>
    <cellStyle name="Tabeltitel 7 4" xfId="14538" xr:uid="{00000000-0005-0000-0000-00001C010000}"/>
    <cellStyle name="Tabeltitel 8" xfId="10508" xr:uid="{00000000-0005-0000-0000-0000A6000000}"/>
    <cellStyle name="Tabeltitel 8 2" xfId="10374" xr:uid="{00000000-0005-0000-0000-0000A6000000}"/>
    <cellStyle name="Titel" xfId="46" xr:uid="{00000000-0005-0000-0000-0000A7000000}"/>
    <cellStyle name="Title 2" xfId="152" xr:uid="{00000000-0005-0000-0000-0000A9000000}"/>
    <cellStyle name="Title 3" xfId="160" xr:uid="{00000000-0005-0000-0000-0000AA000000}"/>
    <cellStyle name="Title 4" xfId="225" xr:uid="{00000000-0005-0000-0000-000005010000}"/>
    <cellStyle name="Title 5" xfId="236" xr:uid="{00000000-0005-0000-0000-000006010000}"/>
    <cellStyle name="Total" xfId="185" builtinId="25" customBuiltin="1"/>
    <cellStyle name="W?rung [0]_Input" xfId="47" xr:uid="{00000000-0005-0000-0000-0000AB000000}"/>
    <cellStyle name="W?rung_Input" xfId="48" xr:uid="{00000000-0005-0000-0000-0000AC000000}"/>
    <cellStyle name="Währung [0]_Input" xfId="49" xr:uid="{00000000-0005-0000-0000-0000AD000000}"/>
    <cellStyle name="Währung_Input" xfId="50" xr:uid="{00000000-0005-0000-0000-0000AE000000}"/>
    <cellStyle name="Warning Text" xfId="182" builtinId="11" customBuiltin="1"/>
    <cellStyle name="Year" xfId="51" xr:uid="{00000000-0005-0000-0000-0000AF000000}"/>
    <cellStyle name="Обычный_CRF Software v1.20" xfId="265" xr:uid="{00000000-0005-0000-0000-00000E010000}"/>
  </cellStyles>
  <dxfs count="26">
    <dxf>
      <numFmt numFmtId="182" formatCode="0.0%"/>
    </dxf>
    <dxf>
      <numFmt numFmtId="182" formatCode="0.0%"/>
      <fill>
        <patternFill patternType="none">
          <fgColor indexed="64"/>
          <bgColor indexed="65"/>
        </patternFill>
      </fill>
    </dxf>
    <dxf>
      <numFmt numFmtId="182" formatCode="0.0%"/>
      <fill>
        <patternFill patternType="none">
          <fgColor indexed="64"/>
          <bgColor indexed="65"/>
        </patternFill>
      </fill>
    </dxf>
    <dxf>
      <numFmt numFmtId="182" formatCode="0.0%"/>
      <fill>
        <patternFill patternType="none">
          <fgColor indexed="64"/>
          <bgColor indexed="65"/>
        </patternFill>
      </fill>
    </dxf>
    <dxf>
      <numFmt numFmtId="182" formatCode="0.0%"/>
      <fill>
        <patternFill patternType="none">
          <fgColor indexed="64"/>
          <bgColor indexed="65"/>
        </patternFill>
      </fill>
    </dxf>
    <dxf>
      <numFmt numFmtId="182" formatCode="0.0%"/>
    </dxf>
    <dxf>
      <numFmt numFmtId="182" formatCode="0.0%"/>
    </dxf>
    <dxf>
      <numFmt numFmtId="182" formatCode="0.0%"/>
    </dxf>
    <dxf>
      <numFmt numFmtId="182" formatCode="0.0%"/>
      <fill>
        <patternFill patternType="none">
          <fgColor indexed="64"/>
          <bgColor indexed="65"/>
        </patternFill>
      </fill>
    </dxf>
    <dxf>
      <numFmt numFmtId="182" formatCode="0.0%"/>
    </dxf>
    <dxf>
      <numFmt numFmtId="182"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15" formatCode="0.00E+0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 Id="rId8" Type="http://schemas.openxmlformats.org/officeDocument/2006/relationships/chartsheet" Target="chartsheets/sheet1.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73240.674298591839</c:v>
                </c:pt>
                <c:pt idx="1">
                  <c:v>19718.330899168326</c:v>
                </c:pt>
                <c:pt idx="2">
                  <c:v>618.12800000000004</c:v>
                </c:pt>
                <c:pt idx="3">
                  <c:v>1696.422635606255</c:v>
                </c:pt>
                <c:pt idx="4">
                  <c:v>2630.8833194448921</c:v>
                </c:pt>
                <c:pt idx="5">
                  <c:v>12638.174635684618</c:v>
                </c:pt>
                <c:pt idx="6">
                  <c:v>896.00291423604494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73240.674298591839</c:v>
                </c:pt>
                <c:pt idx="1">
                  <c:v>19718.330899168326</c:v>
                </c:pt>
                <c:pt idx="2">
                  <c:v>618.12800000000004</c:v>
                </c:pt>
                <c:pt idx="3">
                  <c:v>1696.422635606255</c:v>
                </c:pt>
                <c:pt idx="4">
                  <c:v>2630.8833194448921</c:v>
                </c:pt>
                <c:pt idx="5">
                  <c:v>12638.174635684618</c:v>
                </c:pt>
                <c:pt idx="6">
                  <c:v>896.00291423604494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14425.056871505629</c:v>
                </c:pt>
                <c:pt idx="1">
                  <c:v>4045.4448839325414</c:v>
                </c:pt>
                <c:pt idx="2">
                  <c:v>128.35364742362731</c:v>
                </c:pt>
                <c:pt idx="3">
                  <c:v>422.5172726505906</c:v>
                </c:pt>
                <c:pt idx="4">
                  <c:v>541.00054825356608</c:v>
                </c:pt>
                <c:pt idx="5">
                  <c:v>3133.195585999194</c:v>
                </c:pt>
                <c:pt idx="6">
                  <c:v>225.90489061142316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14425.056871505629</c:v>
                </c:pt>
                <c:pt idx="1">
                  <c:v>4045.4448839325414</c:v>
                </c:pt>
                <c:pt idx="2">
                  <c:v>128.35364742362731</c:v>
                </c:pt>
                <c:pt idx="3">
                  <c:v>422.5172726505906</c:v>
                </c:pt>
                <c:pt idx="4">
                  <c:v>541.00054825356608</c:v>
                </c:pt>
                <c:pt idx="5">
                  <c:v>3133.195585999194</c:v>
                </c:pt>
                <c:pt idx="6">
                  <c:v>225.90489061142316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codeName="Chart1">
    <tabColor theme="6"/>
  </sheetPr>
  <sheetViews>
    <sheetView zoomScale="134"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Chart2">
    <tabColor theme="6"/>
  </sheetPr>
  <sheetViews>
    <sheetView zoomScale="134"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codeName="Chart3">
    <tabColor theme="6"/>
  </sheetPr>
  <sheetViews>
    <sheetView zoomScale="134"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codeName="Chart4">
    <tabColor theme="6"/>
  </sheetPr>
  <sheetViews>
    <sheetView zoomScale="13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5204460</xdr:colOff>
      <xdr:row>1</xdr:row>
      <xdr:rowOff>38100</xdr:rowOff>
    </xdr:from>
    <xdr:to>
      <xdr:col>2</xdr:col>
      <xdr:colOff>7225771</xdr:colOff>
      <xdr:row>3</xdr:row>
      <xdr:rowOff>162573</xdr:rowOff>
    </xdr:to>
    <xdr:pic>
      <xdr:nvPicPr>
        <xdr:cNvPr id="5" name="Picture 4" descr="http://channelv.vito.local/Communication/External/PublishingImages/vito_basislogo.jpg">
          <a:extLst>
            <a:ext uri="{FF2B5EF4-FFF2-40B4-BE49-F238E27FC236}">
              <a16:creationId xmlns:a16="http://schemas.microsoft.com/office/drawing/2014/main" id="{4B50C382-D530-42F5-9F5C-168E4C95751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95120" y="228600"/>
          <a:ext cx="2021311" cy="566433"/>
        </a:xfrm>
        <a:prstGeom prst="rect">
          <a:avLst/>
        </a:prstGeom>
        <a:noFill/>
      </xdr:spPr>
    </xdr:pic>
    <xdr:clientData/>
  </xdr:twoCellAnchor>
  <xdr:twoCellAnchor editAs="oneCell">
    <xdr:from>
      <xdr:col>2</xdr:col>
      <xdr:colOff>7351395</xdr:colOff>
      <xdr:row>1</xdr:row>
      <xdr:rowOff>42056</xdr:rowOff>
    </xdr:from>
    <xdr:to>
      <xdr:col>2</xdr:col>
      <xdr:colOff>9532843</xdr:colOff>
      <xdr:row>3</xdr:row>
      <xdr:rowOff>152400</xdr:rowOff>
    </xdr:to>
    <xdr:pic>
      <xdr:nvPicPr>
        <xdr:cNvPr id="6" name="Picture 5">
          <a:extLst>
            <a:ext uri="{FF2B5EF4-FFF2-40B4-BE49-F238E27FC236}">
              <a16:creationId xmlns:a16="http://schemas.microsoft.com/office/drawing/2014/main" id="{B7BB6D56-3267-443F-956D-119E87837111}"/>
            </a:ext>
          </a:extLst>
        </xdr:cNvPr>
        <xdr:cNvPicPr>
          <a:picLocks noChangeAspect="1"/>
        </xdr:cNvPicPr>
      </xdr:nvPicPr>
      <xdr:blipFill>
        <a:blip xmlns:r="http://schemas.openxmlformats.org/officeDocument/2006/relationships" r:embed="rId2"/>
        <a:stretch>
          <a:fillRect/>
        </a:stretch>
      </xdr:blipFill>
      <xdr:spPr>
        <a:xfrm>
          <a:off x="16442055" y="232556"/>
          <a:ext cx="2181448" cy="5523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3321" cy="604908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3321" cy="6049086"/>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3321" cy="604908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3321" cy="604908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ECFTransport" displayName="TableECFTransport" ref="A1:F55" totalsRowShown="0" headerRowDxfId="25" dataDxfId="23" headerRowBorderDxfId="24" tableBorderDxfId="22">
  <autoFilter ref="A1:F55" xr:uid="{00000000-0009-0000-0100-000001000000}"/>
  <tableColumns count="6">
    <tableColumn id="1" xr3:uid="{00000000-0010-0000-0000-000001000000}" name="Index" dataDxfId="21">
      <calculatedColumnFormula>CONCATENATE(TableECFTransport[[#This Row],[Voertuigtype]],"_",TableECFTransport[[#This Row],[Wegtype]],"_",TableECFTransport[[#This Row],[Brandstoftechnologie]],"_",TableECFTransport[[#This Row],[Brandstof]])</calculatedColumnFormula>
    </tableColumn>
    <tableColumn id="2" xr3:uid="{00000000-0010-0000-0000-000002000000}" name="Voertuigtype" dataDxfId="20"/>
    <tableColumn id="3" xr3:uid="{00000000-0010-0000-0000-000003000000}" name="Wegtype" dataDxfId="19"/>
    <tableColumn id="4" xr3:uid="{00000000-0010-0000-0000-000004000000}" name="Brandstoftechnologie" dataDxfId="18"/>
    <tableColumn id="5" xr3:uid="{00000000-0010-0000-0000-000005000000}" name="Brandstof" dataDxfId="17"/>
    <tableColumn id="6" xr3:uid="{00000000-0010-0000-0000-000006000000}" name="EnergieConsumptieFactor (PJ per km)" dataDxfId="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VerdeelsleutelVkm" displayName="TableVerdeelsleutelVkm" ref="A23:L25" totalsRowShown="0" headerRowDxfId="15" dataDxfId="13" headerRowBorderDxfId="14" tableBorderDxfId="12">
  <autoFilter ref="A23:L25"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100-000001000000}" name="Voertuigtype" dataDxfId="11"/>
    <tableColumn id="2" xr3:uid="{00000000-0010-0000-0100-000002000000}" name="CNG" dataDxfId="10" dataCellStyle="Percent"/>
    <tableColumn id="3" xr3:uid="{00000000-0010-0000-0100-000003000000}" name="DIESEL" dataDxfId="9" dataCellStyle="Percent"/>
    <tableColumn id="4" xr3:uid="{00000000-0010-0000-0100-000004000000}" name="DIESEL HYBRID CS" dataDxfId="8" dataCellStyle="Percent"/>
    <tableColumn id="5" xr3:uid="{00000000-0010-0000-0100-000005000000}" name="DIESEL HYBRID PHEV" dataDxfId="7" dataCellStyle="Percent"/>
    <tableColumn id="6" xr3:uid="{00000000-0010-0000-0100-000006000000}" name="E85" dataDxfId="6" dataCellStyle="Percent"/>
    <tableColumn id="7" xr3:uid="{00000000-0010-0000-0100-000007000000}" name="ELECTRIC" dataDxfId="5" dataCellStyle="Percent"/>
    <tableColumn id="8" xr3:uid="{00000000-0010-0000-0100-000008000000}" name="FUEL CELL H2" dataDxfId="4" dataCellStyle="Percent"/>
    <tableColumn id="9" xr3:uid="{00000000-0010-0000-0100-000009000000}" name="LPG" dataDxfId="3" dataCellStyle="Percent"/>
    <tableColumn id="10" xr3:uid="{00000000-0010-0000-0100-00000A000000}" name="PETROL" dataDxfId="2" dataCellStyle="Percent"/>
    <tableColumn id="11" xr3:uid="{00000000-0010-0000-0100-00000B000000}" name="PETROL HYBRID CS" dataDxfId="1" dataCellStyle="Percent"/>
    <tableColumn id="12" xr3:uid="{00000000-0010-0000-0100-00000C000000}" name="PETROL HYBRID PHEV" dataDxfId="0"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G38"/>
  <sheetViews>
    <sheetView showGridLines="0" tabSelected="1" zoomScaleNormal="100" workbookViewId="0">
      <selection activeCell="B12" sqref="B12"/>
    </sheetView>
  </sheetViews>
  <sheetFormatPr defaultRowHeight="15"/>
  <cols>
    <col min="1" max="1" width="51" customWidth="1"/>
    <col min="2" max="2" width="81.5703125" customWidth="1"/>
    <col min="3" max="3" width="140.5703125" customWidth="1"/>
  </cols>
  <sheetData>
    <row r="1" spans="1:7" ht="15.75" thickBot="1"/>
    <row r="2" spans="1:7" s="375" customFormat="1" ht="20.25" customHeight="1">
      <c r="A2" s="387" t="s">
        <v>626</v>
      </c>
      <c r="B2" s="388"/>
      <c r="C2" s="389"/>
    </row>
    <row r="3" spans="1:7" s="11" customFormat="1" ht="15" customHeight="1">
      <c r="A3" s="93"/>
      <c r="B3" s="74"/>
      <c r="C3" s="94"/>
    </row>
    <row r="4" spans="1:7" s="11" customFormat="1" ht="15.75" customHeight="1" thickBot="1">
      <c r="A4" s="105" t="s">
        <v>858</v>
      </c>
      <c r="B4" s="106"/>
      <c r="C4" s="107"/>
    </row>
    <row r="5" spans="1:7" s="382" customFormat="1" ht="15.75" customHeight="1">
      <c r="A5" s="379" t="s">
        <v>0</v>
      </c>
      <c r="B5" s="380"/>
      <c r="C5" s="381"/>
    </row>
    <row r="6" spans="1:7" s="382" customFormat="1" ht="15" customHeight="1">
      <c r="A6" s="383" t="str">
        <f>txtNIS</f>
        <v>11021</v>
      </c>
      <c r="B6" s="384"/>
      <c r="C6" s="385"/>
    </row>
    <row r="7" spans="1:7" s="382" customFormat="1" ht="15.75" customHeight="1">
      <c r="A7" s="386" t="str">
        <f>txtMunicipality</f>
        <v>HOVE</v>
      </c>
      <c r="B7" s="384"/>
      <c r="C7" s="385"/>
    </row>
    <row r="8" spans="1:7" ht="15.75" thickBot="1">
      <c r="A8" s="45"/>
      <c r="B8" s="108"/>
      <c r="C8" s="109"/>
    </row>
    <row r="9" spans="1:7" s="375" customFormat="1" ht="15.75" thickBot="1">
      <c r="A9" s="399" t="s">
        <v>343</v>
      </c>
      <c r="B9" s="402"/>
      <c r="C9" s="403"/>
    </row>
    <row r="10" spans="1:7" s="15" customFormat="1" ht="57.75" customHeight="1" thickBot="1">
      <c r="A10" s="1066" t="s">
        <v>896</v>
      </c>
      <c r="B10" s="1067"/>
      <c r="C10" s="1068"/>
    </row>
    <row r="11" spans="1:7" s="376" customFormat="1" ht="15.75" thickBot="1">
      <c r="A11" s="399" t="s">
        <v>345</v>
      </c>
      <c r="B11" s="402"/>
      <c r="C11" s="403"/>
      <c r="G11" s="377"/>
    </row>
    <row r="12" spans="1:7">
      <c r="A12" s="44"/>
      <c r="B12" s="43"/>
      <c r="C12" s="96"/>
    </row>
    <row r="13" spans="1:7" s="376" customFormat="1">
      <c r="A13" s="766" t="s">
        <v>593</v>
      </c>
      <c r="B13" s="373"/>
      <c r="C13" s="374"/>
      <c r="D13" s="375"/>
      <c r="E13" s="375"/>
      <c r="G13" s="377"/>
    </row>
    <row r="14" spans="1:7" s="376" customFormat="1">
      <c r="A14" s="378"/>
      <c r="B14" s="373"/>
      <c r="C14" s="374"/>
      <c r="D14" s="375"/>
      <c r="E14" s="375"/>
      <c r="G14" s="377"/>
    </row>
    <row r="15" spans="1:7" s="15" customFormat="1" ht="15.75" thickBot="1">
      <c r="A15" s="97"/>
      <c r="B15" s="43"/>
      <c r="C15" s="96"/>
      <c r="D15"/>
      <c r="E15"/>
      <c r="G15" s="68"/>
    </row>
    <row r="16" spans="1:7" s="375" customFormat="1" ht="32.25" customHeight="1" thickBot="1">
      <c r="A16" s="399" t="s">
        <v>346</v>
      </c>
      <c r="B16" s="1069" t="s">
        <v>497</v>
      </c>
      <c r="C16" s="1070"/>
    </row>
    <row r="17" spans="1:3" s="15" customFormat="1" ht="15.75">
      <c r="A17" s="98"/>
      <c r="B17" s="70"/>
      <c r="C17" s="99"/>
    </row>
    <row r="18" spans="1:3">
      <c r="A18" s="95" t="s">
        <v>349</v>
      </c>
      <c r="B18" s="69" t="s">
        <v>361</v>
      </c>
      <c r="C18" s="100" t="s">
        <v>360</v>
      </c>
    </row>
    <row r="19" spans="1:3" s="332" customFormat="1">
      <c r="A19" s="366" t="s">
        <v>347</v>
      </c>
      <c r="B19" s="367" t="s">
        <v>753</v>
      </c>
      <c r="C19" s="368" t="s">
        <v>495</v>
      </c>
    </row>
    <row r="20" spans="1:3" s="332" customFormat="1">
      <c r="A20" s="369"/>
      <c r="B20" s="329"/>
      <c r="C20" s="370"/>
    </row>
    <row r="21" spans="1:3" s="332" customFormat="1">
      <c r="A21" s="371" t="s">
        <v>348</v>
      </c>
      <c r="B21" s="367" t="s">
        <v>492</v>
      </c>
      <c r="C21" s="368" t="s">
        <v>496</v>
      </c>
    </row>
    <row r="22" spans="1:3" s="332" customFormat="1">
      <c r="A22" s="372"/>
      <c r="B22" s="329"/>
      <c r="C22" s="370"/>
    </row>
    <row r="23" spans="1:3" s="332" customFormat="1" ht="30">
      <c r="A23" s="366" t="s">
        <v>413</v>
      </c>
      <c r="B23" s="436" t="s">
        <v>417</v>
      </c>
      <c r="C23" s="368" t="s">
        <v>493</v>
      </c>
    </row>
    <row r="24" spans="1:3" s="332" customFormat="1">
      <c r="A24" s="372"/>
      <c r="B24" s="329"/>
      <c r="C24" s="370"/>
    </row>
    <row r="25" spans="1:3" s="332" customFormat="1">
      <c r="A25" s="366" t="s">
        <v>415</v>
      </c>
      <c r="B25" s="367" t="s">
        <v>414</v>
      </c>
      <c r="C25" s="368" t="s">
        <v>494</v>
      </c>
    </row>
    <row r="26" spans="1:3" s="332" customFormat="1">
      <c r="A26" s="372"/>
      <c r="B26" s="329"/>
      <c r="C26" s="370"/>
    </row>
    <row r="27" spans="1:3" s="332" customFormat="1">
      <c r="A27" s="366" t="s">
        <v>388</v>
      </c>
      <c r="B27" s="367" t="s">
        <v>412</v>
      </c>
      <c r="C27" s="368"/>
    </row>
    <row r="28" spans="1:3" s="332" customFormat="1">
      <c r="A28" s="372"/>
      <c r="B28" s="329" t="s">
        <v>550</v>
      </c>
      <c r="C28" s="370"/>
    </row>
    <row r="29" spans="1:3" ht="15.75" thickBot="1">
      <c r="A29" s="44"/>
      <c r="B29" s="43"/>
      <c r="C29" s="96"/>
    </row>
    <row r="30" spans="1:3" s="375" customFormat="1" ht="15.75" thickBot="1">
      <c r="A30" s="399" t="s">
        <v>358</v>
      </c>
      <c r="B30" s="400"/>
      <c r="C30" s="401"/>
    </row>
    <row r="31" spans="1:3" s="15" customFormat="1" ht="15.75">
      <c r="A31" s="98"/>
      <c r="B31" s="71"/>
      <c r="C31" s="102"/>
    </row>
    <row r="32" spans="1:3" s="15" customFormat="1">
      <c r="A32" s="103" t="s">
        <v>359</v>
      </c>
      <c r="B32" s="73" t="s">
        <v>361</v>
      </c>
      <c r="C32" s="104"/>
    </row>
    <row r="33" spans="1:3" s="393" customFormat="1">
      <c r="A33" s="390" t="s">
        <v>350</v>
      </c>
      <c r="B33" s="391" t="s">
        <v>362</v>
      </c>
      <c r="C33" s="392"/>
    </row>
    <row r="34" spans="1:3" s="393" customFormat="1">
      <c r="A34" s="394" t="s">
        <v>351</v>
      </c>
      <c r="B34" s="395" t="s">
        <v>352</v>
      </c>
      <c r="C34" s="396"/>
    </row>
    <row r="35" spans="1:3" s="393" customFormat="1">
      <c r="A35" s="397" t="s">
        <v>353</v>
      </c>
      <c r="B35" s="395" t="s">
        <v>354</v>
      </c>
      <c r="C35" s="396"/>
    </row>
    <row r="36" spans="1:3" s="393" customFormat="1">
      <c r="A36" s="398" t="s">
        <v>355</v>
      </c>
      <c r="B36" s="395" t="s">
        <v>356</v>
      </c>
      <c r="C36" s="396"/>
    </row>
    <row r="37" spans="1:3" s="393" customFormat="1" ht="30">
      <c r="A37" s="424" t="s">
        <v>357</v>
      </c>
      <c r="B37" s="395" t="s">
        <v>445</v>
      </c>
      <c r="C37" s="396"/>
    </row>
    <row r="38" spans="1:3" ht="15.75" thickBot="1">
      <c r="A38" s="425"/>
      <c r="B38" s="426"/>
      <c r="C38" s="427"/>
    </row>
  </sheetData>
  <mergeCells count="2">
    <mergeCell ref="A10:C10"/>
    <mergeCell ref="B16:C16"/>
  </mergeCells>
  <hyperlinks>
    <hyperlink ref="A19" location="'OUTPUT--&gt;'!A1" display="OUTPUT--&gt;" xr:uid="{00000000-0004-0000-0000-000000000000}"/>
    <hyperlink ref="A21" location="'INPUT--&gt;'!A1" display="'INPUT--&gt;" xr:uid="{00000000-0004-0000-0000-000001000000}"/>
    <hyperlink ref="A23" location="'DATA--&gt;'!A1" display="DATA--&gt;" xr:uid="{00000000-0004-0000-0000-000002000000}"/>
    <hyperlink ref="A27" location="'BRONNEN --&gt;'!A1" display="BRONNEN--&gt;" xr:uid="{00000000-0004-0000-0000-000003000000}"/>
    <hyperlink ref="A25" location="'BEREKENINGEN PER SECTOR --&gt;'!A1" display="BEREKENINGEN PER SECTOR --&gt;" xr:uid="{00000000-0004-0000-0000-000004000000}"/>
    <hyperlink ref="A13" r:id="rId1" xr:uid="{00000000-0004-0000-0000-000005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1">
    <tabColor theme="8"/>
  </sheetPr>
  <dimension ref="A1:P19"/>
  <sheetViews>
    <sheetView showGridLines="0" zoomScaleNormal="100" workbookViewId="0">
      <selection sqref="A1:A3"/>
    </sheetView>
  </sheetViews>
  <sheetFormatPr defaultColWidth="9.140625" defaultRowHeight="15" outlineLevelRow="1"/>
  <cols>
    <col min="1" max="1" width="51.7109375" style="444" customWidth="1"/>
    <col min="2" max="2" width="15" style="444" customWidth="1"/>
    <col min="3" max="3" width="25.140625" style="444" customWidth="1"/>
    <col min="4" max="4" width="15" style="444" customWidth="1"/>
    <col min="5" max="5" width="40.5703125" style="444" customWidth="1"/>
    <col min="6" max="6" width="14.85546875" style="444" customWidth="1"/>
    <col min="7" max="7" width="6.5703125" style="444" bestFit="1" customWidth="1"/>
    <col min="8" max="8" width="8.140625" style="444" bestFit="1" customWidth="1"/>
    <col min="9" max="9" width="15.7109375" style="444" customWidth="1"/>
    <col min="10" max="10" width="15.42578125" style="444" customWidth="1"/>
    <col min="11" max="11" width="17.42578125" style="444" customWidth="1"/>
    <col min="12" max="12" width="14.5703125" style="444" customWidth="1"/>
    <col min="13" max="13" width="15.5703125" style="444" customWidth="1"/>
    <col min="14" max="14" width="17.85546875" style="444" customWidth="1"/>
    <col min="15" max="15" width="26.42578125" style="444" bestFit="1" customWidth="1"/>
    <col min="16" max="16" width="43.5703125" style="444" customWidth="1"/>
    <col min="17" max="17" width="9.140625" style="444"/>
    <col min="18" max="18" width="20.42578125" style="444" customWidth="1"/>
    <col min="19" max="16384" width="9.140625" style="444"/>
  </cols>
  <sheetData>
    <row r="1" spans="1:16" ht="15.75" customHeight="1" outlineLevel="1" thickTop="1" thickBot="1">
      <c r="A1" s="1160" t="s">
        <v>368</v>
      </c>
      <c r="B1" s="1183" t="s">
        <v>188</v>
      </c>
      <c r="C1" s="1184"/>
      <c r="D1" s="1184"/>
      <c r="E1" s="1184"/>
      <c r="F1" s="1184"/>
      <c r="G1" s="1184"/>
      <c r="H1" s="1184"/>
      <c r="I1" s="1184"/>
      <c r="J1" s="1184"/>
      <c r="K1" s="1184"/>
      <c r="L1" s="1184"/>
      <c r="M1" s="1184"/>
      <c r="N1" s="1184"/>
      <c r="O1" s="1184"/>
      <c r="P1" s="1184"/>
    </row>
    <row r="2" spans="1:16" ht="15" customHeight="1" outlineLevel="1" thickTop="1">
      <c r="A2" s="1160"/>
      <c r="B2" s="1185" t="s">
        <v>20</v>
      </c>
      <c r="C2" s="1185" t="s">
        <v>189</v>
      </c>
      <c r="D2" s="1186" t="s">
        <v>190</v>
      </c>
      <c r="E2" s="1187"/>
      <c r="F2" s="1187"/>
      <c r="G2" s="1187"/>
      <c r="H2" s="1187"/>
      <c r="I2" s="1187"/>
      <c r="J2" s="1187"/>
      <c r="K2" s="1188"/>
      <c r="L2" s="1186" t="s">
        <v>191</v>
      </c>
      <c r="M2" s="1187"/>
      <c r="N2" s="1187"/>
      <c r="O2" s="1187"/>
      <c r="P2" s="1188"/>
    </row>
    <row r="3" spans="1:16" ht="56.25" customHeight="1" outlineLevel="1">
      <c r="A3" s="1160"/>
      <c r="B3" s="1166"/>
      <c r="C3" s="1166"/>
      <c r="D3" s="443" t="s">
        <v>192</v>
      </c>
      <c r="E3" s="443" t="s">
        <v>193</v>
      </c>
      <c r="F3" s="443" t="s">
        <v>194</v>
      </c>
      <c r="G3" s="443" t="s">
        <v>195</v>
      </c>
      <c r="H3" s="443" t="s">
        <v>113</v>
      </c>
      <c r="I3" s="443" t="s">
        <v>196</v>
      </c>
      <c r="J3" s="443" t="s">
        <v>197</v>
      </c>
      <c r="K3" s="443" t="s">
        <v>198</v>
      </c>
      <c r="L3" s="443" t="s">
        <v>199</v>
      </c>
      <c r="M3" s="443" t="s">
        <v>200</v>
      </c>
      <c r="N3" s="443" t="s">
        <v>201</v>
      </c>
      <c r="O3" s="443" t="s">
        <v>202</v>
      </c>
      <c r="P3" s="443" t="s">
        <v>203</v>
      </c>
    </row>
    <row r="4" spans="1:16" outlineLevel="1">
      <c r="A4" s="463"/>
      <c r="B4" s="461"/>
      <c r="C4" s="492"/>
      <c r="D4" s="492"/>
      <c r="E4" s="492"/>
      <c r="F4" s="492"/>
      <c r="G4" s="492"/>
      <c r="H4" s="492"/>
      <c r="I4" s="492"/>
      <c r="J4" s="492"/>
      <c r="K4" s="492"/>
      <c r="L4" s="492"/>
      <c r="M4" s="492"/>
      <c r="N4" s="492"/>
      <c r="O4" s="492"/>
      <c r="P4" s="492"/>
    </row>
    <row r="5" spans="1:16" outlineLevel="1">
      <c r="A5" s="463"/>
      <c r="B5" s="461"/>
      <c r="C5" s="492"/>
      <c r="D5" s="492"/>
      <c r="E5" s="492"/>
      <c r="F5" s="492"/>
      <c r="G5" s="492"/>
      <c r="H5" s="492"/>
      <c r="I5" s="492"/>
      <c r="J5" s="492"/>
      <c r="K5" s="492"/>
      <c r="L5" s="492"/>
      <c r="M5" s="492"/>
      <c r="N5" s="492"/>
      <c r="O5" s="492"/>
      <c r="P5" s="492"/>
    </row>
    <row r="6" spans="1:16" outlineLevel="1">
      <c r="A6" s="463"/>
      <c r="B6" s="461"/>
      <c r="C6" s="492"/>
      <c r="D6" s="492"/>
      <c r="E6" s="492"/>
      <c r="F6" s="492"/>
      <c r="G6" s="492"/>
      <c r="H6" s="492"/>
      <c r="I6" s="492"/>
      <c r="J6" s="492"/>
      <c r="K6" s="492"/>
      <c r="L6" s="492"/>
      <c r="M6" s="492"/>
      <c r="N6" s="492"/>
      <c r="O6" s="492"/>
      <c r="P6" s="492"/>
    </row>
    <row r="7" spans="1:16" outlineLevel="1">
      <c r="A7" s="463"/>
      <c r="B7" s="461"/>
      <c r="C7" s="492"/>
      <c r="D7" s="492"/>
      <c r="E7" s="492"/>
      <c r="F7" s="492"/>
      <c r="G7" s="492"/>
      <c r="H7" s="492"/>
      <c r="I7" s="492"/>
      <c r="J7" s="492"/>
      <c r="K7" s="492"/>
      <c r="L7" s="492"/>
      <c r="M7" s="492"/>
      <c r="N7" s="492"/>
      <c r="O7" s="492"/>
      <c r="P7" s="492"/>
    </row>
    <row r="8" spans="1:16" outlineLevel="1">
      <c r="A8" s="675"/>
      <c r="B8" s="461"/>
      <c r="C8" s="492"/>
      <c r="D8" s="492"/>
      <c r="E8" s="492"/>
      <c r="F8" s="492"/>
      <c r="G8" s="492"/>
      <c r="H8" s="492"/>
      <c r="I8" s="492"/>
      <c r="J8" s="492"/>
      <c r="K8" s="492"/>
      <c r="L8" s="492"/>
      <c r="M8" s="492"/>
      <c r="N8" s="492"/>
      <c r="O8" s="492"/>
      <c r="P8" s="492"/>
    </row>
    <row r="9" spans="1:16" outlineLevel="1">
      <c r="A9" s="463"/>
      <c r="B9" s="461"/>
      <c r="C9" s="492"/>
      <c r="D9" s="492"/>
      <c r="E9" s="492"/>
      <c r="F9" s="492"/>
      <c r="G9" s="492"/>
      <c r="H9" s="492"/>
      <c r="I9" s="492"/>
      <c r="J9" s="492"/>
      <c r="K9" s="492"/>
      <c r="L9" s="492"/>
      <c r="M9" s="492"/>
      <c r="N9" s="492"/>
      <c r="O9" s="492"/>
      <c r="P9" s="492"/>
    </row>
    <row r="10" spans="1:16" outlineLevel="1">
      <c r="A10" s="463"/>
      <c r="B10" s="461"/>
      <c r="C10" s="492"/>
      <c r="D10" s="492"/>
      <c r="E10" s="492"/>
      <c r="F10" s="492"/>
      <c r="G10" s="492"/>
      <c r="H10" s="492"/>
      <c r="I10" s="492"/>
      <c r="J10" s="492"/>
      <c r="K10" s="492"/>
      <c r="L10" s="492"/>
      <c r="M10" s="492"/>
      <c r="N10" s="492"/>
      <c r="O10" s="492"/>
      <c r="P10" s="492"/>
    </row>
    <row r="11" spans="1:16" outlineLevel="1">
      <c r="A11" s="463"/>
      <c r="B11" s="461"/>
      <c r="C11" s="492"/>
      <c r="D11" s="492"/>
      <c r="E11" s="492"/>
      <c r="F11" s="492"/>
      <c r="G11" s="492"/>
      <c r="H11" s="492"/>
      <c r="I11" s="492"/>
      <c r="J11" s="492"/>
      <c r="K11" s="492"/>
      <c r="L11" s="492"/>
      <c r="M11" s="492"/>
      <c r="N11" s="492"/>
      <c r="O11" s="492"/>
      <c r="P11" s="492"/>
    </row>
    <row r="12" spans="1:16" ht="15.75" outlineLevel="1" thickBot="1">
      <c r="A12" s="463"/>
      <c r="B12" s="461"/>
      <c r="C12" s="492"/>
      <c r="D12" s="492"/>
      <c r="E12" s="492"/>
      <c r="F12" s="492"/>
      <c r="G12" s="492"/>
      <c r="H12" s="492"/>
      <c r="I12" s="492"/>
      <c r="J12" s="492"/>
      <c r="K12" s="492"/>
      <c r="L12" s="492"/>
      <c r="M12" s="492"/>
      <c r="N12" s="492"/>
      <c r="O12" s="492"/>
      <c r="P12" s="492"/>
    </row>
    <row r="13" spans="1:16" ht="25.5" customHeight="1" outlineLevel="1" thickBot="1">
      <c r="A13" s="464" t="s">
        <v>553</v>
      </c>
      <c r="B13" s="446"/>
      <c r="C13" s="465"/>
      <c r="D13" s="465"/>
      <c r="E13" s="465"/>
      <c r="F13" s="465"/>
      <c r="G13" s="465"/>
      <c r="H13" s="465"/>
      <c r="I13" s="465"/>
      <c r="J13" s="465"/>
      <c r="K13" s="465"/>
      <c r="L13" s="465"/>
      <c r="M13" s="465"/>
      <c r="N13" s="465"/>
      <c r="O13" s="1189"/>
      <c r="P13" s="1189"/>
    </row>
    <row r="14" spans="1:16" outlineLevel="1">
      <c r="A14" s="463"/>
      <c r="B14" s="52"/>
      <c r="C14" s="492"/>
      <c r="D14" s="492"/>
      <c r="E14" s="492"/>
      <c r="F14" s="492"/>
      <c r="G14" s="492"/>
      <c r="H14" s="492"/>
      <c r="I14" s="492"/>
      <c r="J14" s="492"/>
      <c r="K14" s="492"/>
      <c r="L14" s="492"/>
      <c r="M14" s="492"/>
      <c r="N14" s="492"/>
      <c r="O14" s="492"/>
      <c r="P14" s="492"/>
    </row>
    <row r="15" spans="1:16" s="457" customFormat="1" outlineLevel="1">
      <c r="A15" s="466" t="s">
        <v>294</v>
      </c>
      <c r="B15" s="467">
        <f>SUM(B4:B12)</f>
        <v>0</v>
      </c>
      <c r="C15" s="468"/>
      <c r="D15" s="468"/>
      <c r="E15" s="468"/>
      <c r="F15" s="468"/>
      <c r="G15" s="468"/>
      <c r="H15" s="468"/>
      <c r="I15" s="468"/>
      <c r="J15" s="468"/>
      <c r="K15" s="468"/>
      <c r="L15" s="468"/>
      <c r="M15" s="468"/>
      <c r="N15" s="468"/>
      <c r="O15" s="469"/>
      <c r="P15" s="469"/>
    </row>
    <row r="16" spans="1:16" outlineLevel="1">
      <c r="B16" s="470"/>
      <c r="C16" s="470"/>
      <c r="D16" s="470"/>
      <c r="E16" s="470"/>
      <c r="F16" s="470"/>
      <c r="G16" s="470"/>
      <c r="H16" s="470"/>
      <c r="I16" s="470"/>
      <c r="J16" s="470"/>
      <c r="K16" s="470"/>
      <c r="L16" s="470"/>
      <c r="M16" s="470"/>
      <c r="N16" s="470"/>
      <c r="O16" s="470"/>
      <c r="P16" s="470"/>
    </row>
    <row r="17" spans="1:16" outlineLevel="1">
      <c r="A17" s="471" t="s">
        <v>580</v>
      </c>
      <c r="B17" s="494">
        <f ca="1">'EF ele_warmte'!B12</f>
        <v>0.20764897791982778</v>
      </c>
      <c r="C17" s="494">
        <f ca="1">'EF ele_warmte'!B22</f>
        <v>0</v>
      </c>
      <c r="D17" s="494">
        <f>EF_CO2_aardgas</f>
        <v>0.20200000000000001</v>
      </c>
      <c r="E17" s="494">
        <f>EF_VLgas_CO2</f>
        <v>0.22700000000000001</v>
      </c>
      <c r="F17" s="494">
        <f>EF_stookolie_CO2</f>
        <v>0.26700000000000002</v>
      </c>
      <c r="G17" s="494"/>
      <c r="H17" s="494"/>
      <c r="I17" s="494">
        <f>EF_bruinkool_CO2</f>
        <v>0.35099999999999998</v>
      </c>
      <c r="J17" s="494">
        <f>EF_steenkool_CO2</f>
        <v>0.35399999999999998</v>
      </c>
      <c r="K17" s="494">
        <f>EF_anderfossiel_CO2</f>
        <v>0.26400000000000001</v>
      </c>
      <c r="L17" s="494">
        <f>'EF brandstof'!J4</f>
        <v>0</v>
      </c>
      <c r="M17" s="494">
        <f>'EF brandstof'!K4</f>
        <v>0</v>
      </c>
      <c r="N17" s="494">
        <f>'EF brandstof'!L4</f>
        <v>0</v>
      </c>
      <c r="O17" s="494">
        <v>0</v>
      </c>
      <c r="P17" s="494">
        <v>0</v>
      </c>
    </row>
    <row r="18" spans="1:16" outlineLevel="1">
      <c r="B18" s="470"/>
      <c r="C18" s="470"/>
      <c r="D18" s="470"/>
      <c r="E18" s="470"/>
      <c r="F18" s="470"/>
      <c r="G18" s="470"/>
      <c r="H18" s="470"/>
      <c r="I18" s="470"/>
      <c r="J18" s="470"/>
      <c r="K18" s="470"/>
      <c r="L18" s="470"/>
      <c r="M18" s="470"/>
      <c r="N18" s="470"/>
      <c r="O18" s="470"/>
      <c r="P18" s="470"/>
    </row>
    <row r="19" spans="1:16" outlineLevel="1">
      <c r="A19" s="466" t="s">
        <v>206</v>
      </c>
      <c r="B19" s="472">
        <f ca="1">B15*B17</f>
        <v>0</v>
      </c>
      <c r="C19" s="472"/>
      <c r="D19" s="472"/>
      <c r="E19" s="472"/>
      <c r="F19" s="472"/>
      <c r="G19" s="472"/>
      <c r="H19" s="472"/>
      <c r="I19" s="472"/>
      <c r="J19" s="472"/>
      <c r="K19" s="472"/>
      <c r="L19" s="472"/>
      <c r="M19" s="472"/>
      <c r="N19" s="472"/>
      <c r="O19" s="472"/>
      <c r="P19" s="47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tabColor theme="8"/>
  </sheetPr>
  <dimension ref="A1:P31"/>
  <sheetViews>
    <sheetView showGridLines="0" workbookViewId="0">
      <selection sqref="A1:A3"/>
    </sheetView>
  </sheetViews>
  <sheetFormatPr defaultColWidth="9.140625" defaultRowHeight="15"/>
  <cols>
    <col min="1" max="1" width="34.7109375" style="444" customWidth="1"/>
    <col min="2" max="2" width="14.140625" style="444" customWidth="1"/>
    <col min="3" max="3" width="16.42578125" style="444" customWidth="1"/>
    <col min="4" max="4" width="15" style="444" customWidth="1"/>
    <col min="5" max="5" width="13.85546875" style="444" customWidth="1"/>
    <col min="6" max="6" width="14.85546875" style="444" customWidth="1"/>
    <col min="7" max="7" width="14.7109375" style="444" customWidth="1"/>
    <col min="8" max="8" width="14.28515625" style="444" customWidth="1"/>
    <col min="9" max="9" width="15.7109375" style="444" customWidth="1"/>
    <col min="10" max="10" width="15.42578125" style="444" customWidth="1"/>
    <col min="11" max="11" width="17.42578125" style="444" customWidth="1"/>
    <col min="12" max="12" width="14.5703125" style="444" customWidth="1"/>
    <col min="13" max="13" width="15.5703125" style="444" customWidth="1"/>
    <col min="14" max="14" width="17.85546875" style="444" customWidth="1"/>
    <col min="15" max="15" width="16.140625" style="444" customWidth="1"/>
    <col min="16" max="16" width="17.5703125" style="444" customWidth="1"/>
    <col min="17" max="17" width="9.140625" style="444"/>
    <col min="18" max="18" width="20.42578125" style="444" customWidth="1"/>
    <col min="19" max="16384" width="9.140625" style="444"/>
  </cols>
  <sheetData>
    <row r="1" spans="1:16" ht="15.75" customHeight="1" thickTop="1" thickBot="1">
      <c r="A1" s="1160" t="s">
        <v>315</v>
      </c>
      <c r="B1" s="1183" t="s">
        <v>188</v>
      </c>
      <c r="C1" s="1184"/>
      <c r="D1" s="1184"/>
      <c r="E1" s="1184"/>
      <c r="F1" s="1184"/>
      <c r="G1" s="1184"/>
      <c r="H1" s="1184"/>
      <c r="I1" s="1184"/>
      <c r="J1" s="1184"/>
      <c r="K1" s="1184"/>
      <c r="L1" s="1184"/>
      <c r="M1" s="1184"/>
      <c r="N1" s="1184"/>
      <c r="O1" s="1184"/>
      <c r="P1" s="1184"/>
    </row>
    <row r="2" spans="1:16" ht="15" customHeight="1" thickTop="1">
      <c r="A2" s="1160"/>
      <c r="B2" s="1185" t="s">
        <v>20</v>
      </c>
      <c r="C2" s="1185" t="s">
        <v>189</v>
      </c>
      <c r="D2" s="1186" t="s">
        <v>190</v>
      </c>
      <c r="E2" s="1187"/>
      <c r="F2" s="1187"/>
      <c r="G2" s="1187"/>
      <c r="H2" s="1187"/>
      <c r="I2" s="1187"/>
      <c r="J2" s="1187"/>
      <c r="K2" s="1188"/>
      <c r="L2" s="1186" t="s">
        <v>191</v>
      </c>
      <c r="M2" s="1187"/>
      <c r="N2" s="1187"/>
      <c r="O2" s="1187"/>
      <c r="P2" s="1188"/>
    </row>
    <row r="3" spans="1:16" ht="56.25" customHeight="1">
      <c r="A3" s="1160"/>
      <c r="B3" s="1166"/>
      <c r="C3" s="1166"/>
      <c r="D3" s="443" t="s">
        <v>192</v>
      </c>
      <c r="E3" s="443" t="s">
        <v>193</v>
      </c>
      <c r="F3" s="443" t="s">
        <v>194</v>
      </c>
      <c r="G3" s="443" t="s">
        <v>195</v>
      </c>
      <c r="H3" s="443" t="s">
        <v>113</v>
      </c>
      <c r="I3" s="443" t="s">
        <v>196</v>
      </c>
      <c r="J3" s="443" t="s">
        <v>197</v>
      </c>
      <c r="K3" s="443" t="s">
        <v>198</v>
      </c>
      <c r="L3" s="443" t="s">
        <v>199</v>
      </c>
      <c r="M3" s="443" t="s">
        <v>200</v>
      </c>
      <c r="N3" s="443" t="s">
        <v>201</v>
      </c>
      <c r="O3" s="443" t="s">
        <v>202</v>
      </c>
      <c r="P3" s="443" t="s">
        <v>203</v>
      </c>
    </row>
    <row r="4" spans="1:16">
      <c r="B4" s="461"/>
      <c r="C4" s="492"/>
      <c r="D4" s="462"/>
      <c r="E4" s="462"/>
      <c r="F4" s="492"/>
      <c r="G4" s="462"/>
      <c r="H4" s="462"/>
      <c r="I4" s="492"/>
      <c r="J4" s="492"/>
      <c r="K4" s="492"/>
      <c r="L4" s="492"/>
      <c r="M4" s="492"/>
      <c r="N4" s="492"/>
      <c r="O4" s="492"/>
      <c r="P4" s="492"/>
    </row>
    <row r="5" spans="1:16">
      <c r="B5" s="461"/>
      <c r="C5" s="52"/>
      <c r="D5" s="461"/>
      <c r="E5" s="461"/>
      <c r="F5" s="52"/>
      <c r="G5" s="461"/>
      <c r="H5" s="461"/>
      <c r="I5" s="52"/>
      <c r="J5" s="52"/>
      <c r="K5" s="52"/>
      <c r="L5" s="52"/>
      <c r="M5" s="52"/>
      <c r="N5" s="52"/>
      <c r="O5" s="52"/>
      <c r="P5" s="52"/>
    </row>
    <row r="6" spans="1:16">
      <c r="B6" s="461"/>
      <c r="C6" s="52"/>
      <c r="D6" s="461"/>
      <c r="E6" s="461"/>
      <c r="F6" s="52"/>
      <c r="G6" s="461"/>
      <c r="H6" s="461"/>
      <c r="I6" s="52"/>
      <c r="J6" s="52"/>
      <c r="K6" s="52"/>
      <c r="L6" s="52"/>
      <c r="M6" s="52"/>
      <c r="N6" s="52"/>
      <c r="O6" s="52"/>
      <c r="P6" s="52"/>
    </row>
    <row r="7" spans="1:16">
      <c r="B7" s="461"/>
      <c r="C7" s="52"/>
      <c r="D7" s="461"/>
      <c r="E7" s="461"/>
      <c r="F7" s="52"/>
      <c r="G7" s="461"/>
      <c r="H7" s="461"/>
      <c r="I7" s="52"/>
      <c r="J7" s="52"/>
      <c r="K7" s="52"/>
      <c r="L7" s="52"/>
      <c r="M7" s="52"/>
      <c r="N7" s="52"/>
      <c r="O7" s="52"/>
      <c r="P7" s="52"/>
    </row>
    <row r="8" spans="1:16">
      <c r="A8" s="457"/>
      <c r="B8" s="461"/>
      <c r="C8" s="52"/>
      <c r="D8" s="461"/>
      <c r="E8" s="461"/>
      <c r="F8" s="52"/>
      <c r="G8" s="461"/>
      <c r="H8" s="461"/>
      <c r="I8" s="52"/>
      <c r="J8" s="52"/>
      <c r="K8" s="52"/>
      <c r="L8" s="52"/>
      <c r="M8" s="52"/>
      <c r="N8" s="52"/>
      <c r="O8" s="52"/>
      <c r="P8" s="52"/>
    </row>
    <row r="9" spans="1:16">
      <c r="B9" s="461"/>
      <c r="C9" s="52"/>
      <c r="D9" s="461"/>
      <c r="E9" s="461"/>
      <c r="F9" s="52"/>
      <c r="G9" s="461"/>
      <c r="H9" s="461"/>
      <c r="I9" s="52"/>
      <c r="J9" s="52"/>
      <c r="K9" s="52"/>
      <c r="L9" s="52"/>
      <c r="M9" s="52"/>
      <c r="N9" s="52"/>
      <c r="O9" s="52"/>
      <c r="P9" s="52"/>
    </row>
    <row r="10" spans="1:16">
      <c r="B10" s="461"/>
      <c r="C10" s="52"/>
      <c r="D10" s="461"/>
      <c r="E10" s="461"/>
      <c r="F10" s="52"/>
      <c r="G10" s="461"/>
      <c r="H10" s="461"/>
      <c r="I10" s="52"/>
      <c r="J10" s="52"/>
      <c r="K10" s="52"/>
      <c r="L10" s="52"/>
      <c r="M10" s="52"/>
      <c r="N10" s="52"/>
      <c r="O10" s="52"/>
      <c r="P10" s="52"/>
    </row>
    <row r="11" spans="1:16">
      <c r="B11" s="461"/>
      <c r="C11" s="52"/>
      <c r="D11" s="461"/>
      <c r="E11" s="461"/>
      <c r="F11" s="52"/>
      <c r="G11" s="461"/>
      <c r="H11" s="461"/>
      <c r="I11" s="52"/>
      <c r="J11" s="52"/>
      <c r="K11" s="52"/>
      <c r="L11" s="52"/>
      <c r="M11" s="52"/>
      <c r="N11" s="52"/>
      <c r="O11" s="52"/>
      <c r="P11" s="52"/>
    </row>
    <row r="12" spans="1:16">
      <c r="B12" s="461"/>
      <c r="C12" s="52"/>
      <c r="D12" s="461"/>
      <c r="E12" s="461"/>
      <c r="F12" s="52"/>
      <c r="G12" s="461"/>
      <c r="H12" s="461"/>
      <c r="I12" s="52"/>
      <c r="J12" s="52"/>
      <c r="K12" s="52"/>
      <c r="L12" s="52"/>
      <c r="M12" s="52"/>
      <c r="N12" s="52"/>
      <c r="O12" s="52"/>
      <c r="P12" s="52"/>
    </row>
    <row r="13" spans="1:16">
      <c r="B13" s="461"/>
      <c r="C13" s="52"/>
      <c r="D13" s="461"/>
      <c r="E13" s="461"/>
      <c r="F13" s="52"/>
      <c r="G13" s="461"/>
      <c r="H13" s="461"/>
      <c r="I13" s="52"/>
      <c r="J13" s="52"/>
      <c r="K13" s="52"/>
      <c r="L13" s="52"/>
      <c r="M13" s="52"/>
      <c r="N13" s="52"/>
      <c r="O13" s="52"/>
      <c r="P13" s="52"/>
    </row>
    <row r="14" spans="1:16">
      <c r="B14" s="461"/>
      <c r="C14" s="52"/>
      <c r="D14" s="461"/>
      <c r="E14" s="461"/>
      <c r="F14" s="52"/>
      <c r="G14" s="461"/>
      <c r="H14" s="461"/>
      <c r="I14" s="52"/>
      <c r="J14" s="52"/>
      <c r="K14" s="52"/>
      <c r="L14" s="52"/>
      <c r="M14" s="52"/>
      <c r="N14" s="52"/>
      <c r="O14" s="52"/>
      <c r="P14" s="52"/>
    </row>
    <row r="15" spans="1:16">
      <c r="B15" s="461"/>
      <c r="C15" s="52"/>
      <c r="D15" s="461"/>
      <c r="E15" s="461"/>
      <c r="F15" s="52"/>
      <c r="G15" s="461"/>
      <c r="H15" s="461"/>
      <c r="I15" s="52"/>
      <c r="J15" s="52"/>
      <c r="K15" s="52"/>
      <c r="L15" s="52"/>
      <c r="M15" s="52"/>
      <c r="N15" s="52"/>
      <c r="O15" s="52"/>
      <c r="P15" s="52"/>
    </row>
    <row r="16" spans="1:16">
      <c r="B16" s="461"/>
      <c r="C16" s="52"/>
      <c r="D16" s="461"/>
      <c r="E16" s="461"/>
      <c r="F16" s="52"/>
      <c r="G16" s="461"/>
      <c r="H16" s="461"/>
      <c r="I16" s="52"/>
      <c r="J16" s="52"/>
      <c r="K16" s="52"/>
      <c r="L16" s="52"/>
      <c r="M16" s="52"/>
      <c r="N16" s="52"/>
      <c r="O16" s="52"/>
      <c r="P16" s="52"/>
    </row>
    <row r="17" spans="1:16">
      <c r="B17" s="461"/>
      <c r="C17" s="52"/>
      <c r="D17" s="461"/>
      <c r="E17" s="461"/>
      <c r="F17" s="52"/>
      <c r="G17" s="461"/>
      <c r="H17" s="461"/>
      <c r="I17" s="52"/>
      <c r="J17" s="52"/>
      <c r="K17" s="52"/>
      <c r="L17" s="52"/>
      <c r="M17" s="52"/>
      <c r="N17" s="52"/>
      <c r="O17" s="52"/>
      <c r="P17" s="52"/>
    </row>
    <row r="18" spans="1:16">
      <c r="B18" s="461"/>
      <c r="C18" s="52"/>
      <c r="D18" s="461"/>
      <c r="E18" s="461"/>
      <c r="F18" s="52"/>
      <c r="G18" s="461"/>
      <c r="H18" s="461"/>
      <c r="I18" s="52"/>
      <c r="J18" s="52"/>
      <c r="K18" s="52"/>
      <c r="L18" s="52"/>
      <c r="M18" s="52"/>
      <c r="N18" s="52"/>
      <c r="O18" s="52"/>
      <c r="P18" s="52"/>
    </row>
    <row r="19" spans="1:16">
      <c r="B19" s="461"/>
      <c r="C19" s="52"/>
      <c r="D19" s="461"/>
      <c r="E19" s="461"/>
      <c r="F19" s="52"/>
      <c r="G19" s="461"/>
      <c r="H19" s="461"/>
      <c r="I19" s="52"/>
      <c r="J19" s="52"/>
      <c r="K19" s="52"/>
      <c r="L19" s="52"/>
      <c r="M19" s="52"/>
      <c r="N19" s="52"/>
      <c r="O19" s="52"/>
      <c r="P19" s="52"/>
    </row>
    <row r="20" spans="1:16">
      <c r="B20" s="461"/>
      <c r="C20" s="52"/>
      <c r="D20" s="461"/>
      <c r="E20" s="461"/>
      <c r="F20" s="52"/>
      <c r="G20" s="461"/>
      <c r="H20" s="461"/>
      <c r="I20" s="52"/>
      <c r="J20" s="52"/>
      <c r="K20" s="52"/>
      <c r="L20" s="52"/>
      <c r="M20" s="52"/>
      <c r="N20" s="52"/>
      <c r="O20" s="52"/>
      <c r="P20" s="52"/>
    </row>
    <row r="21" spans="1:16">
      <c r="B21" s="461"/>
      <c r="C21" s="52"/>
      <c r="D21" s="461"/>
      <c r="E21" s="461"/>
      <c r="F21" s="52"/>
      <c r="G21" s="461"/>
      <c r="H21" s="461"/>
      <c r="I21" s="52"/>
      <c r="J21" s="52"/>
      <c r="K21" s="52"/>
      <c r="L21" s="52"/>
      <c r="M21" s="52"/>
      <c r="N21" s="52"/>
      <c r="O21" s="52"/>
      <c r="P21" s="52"/>
    </row>
    <row r="22" spans="1:16">
      <c r="B22" s="461"/>
      <c r="C22" s="52"/>
      <c r="D22" s="461"/>
      <c r="E22" s="461"/>
      <c r="F22" s="52"/>
      <c r="G22" s="461"/>
      <c r="H22" s="461"/>
      <c r="I22" s="52"/>
      <c r="J22" s="52"/>
      <c r="K22" s="52"/>
      <c r="L22" s="52"/>
      <c r="M22" s="52"/>
      <c r="N22" s="52"/>
      <c r="O22" s="52"/>
      <c r="P22" s="52"/>
    </row>
    <row r="23" spans="1:16" ht="15.75" thickBot="1">
      <c r="B23" s="461"/>
      <c r="C23" s="52"/>
      <c r="D23" s="461"/>
      <c r="E23" s="461"/>
      <c r="F23" s="52"/>
      <c r="G23" s="461"/>
      <c r="H23" s="461"/>
      <c r="I23" s="52"/>
      <c r="J23" s="52"/>
      <c r="K23" s="52"/>
      <c r="L23" s="52"/>
      <c r="M23" s="52"/>
      <c r="N23" s="52"/>
      <c r="O23" s="52"/>
      <c r="P23" s="52"/>
    </row>
    <row r="24" spans="1:16" ht="15.75" thickBot="1">
      <c r="A24" s="464" t="s">
        <v>553</v>
      </c>
    </row>
    <row r="26" spans="1:16" s="457" customFormat="1">
      <c r="A26" s="466" t="s">
        <v>502</v>
      </c>
      <c r="B26" s="466">
        <f t="shared" ref="B26:H26" si="0">SUM(B4:B23)</f>
        <v>0</v>
      </c>
      <c r="C26" s="466"/>
      <c r="D26" s="466">
        <f t="shared" si="0"/>
        <v>0</v>
      </c>
      <c r="E26" s="466">
        <f t="shared" si="0"/>
        <v>0</v>
      </c>
      <c r="F26" s="466"/>
      <c r="G26" s="466">
        <f t="shared" si="0"/>
        <v>0</v>
      </c>
      <c r="H26" s="466">
        <f t="shared" si="0"/>
        <v>0</v>
      </c>
      <c r="I26" s="466"/>
      <c r="J26" s="466"/>
      <c r="K26" s="466"/>
      <c r="L26" s="466"/>
      <c r="M26" s="466"/>
      <c r="N26" s="466"/>
      <c r="O26" s="466"/>
      <c r="P26" s="466"/>
    </row>
    <row r="27" spans="1:16" s="457" customFormat="1">
      <c r="A27" s="466" t="s">
        <v>571</v>
      </c>
      <c r="B27" s="466">
        <f>B26</f>
        <v>0</v>
      </c>
      <c r="C27" s="466"/>
      <c r="D27" s="466">
        <f>D26</f>
        <v>0</v>
      </c>
      <c r="E27" s="466">
        <f>E26</f>
        <v>0</v>
      </c>
      <c r="F27" s="466"/>
      <c r="G27" s="466">
        <f>(1-transport!C35)*'Eigen vloot'!G26</f>
        <v>0</v>
      </c>
      <c r="H27" s="466">
        <f>(1-transport!C42)*'Eigen vloot'!H26</f>
        <v>0</v>
      </c>
      <c r="I27" s="466"/>
      <c r="J27" s="466"/>
      <c r="K27" s="466"/>
      <c r="L27" s="466"/>
      <c r="M27" s="676">
        <f>G26*transport!C35+'Eigen vloot'!H26*transport!C42</f>
        <v>0</v>
      </c>
      <c r="N27" s="466"/>
      <c r="O27" s="466"/>
      <c r="P27" s="466"/>
    </row>
    <row r="29" spans="1:16">
      <c r="A29" s="471" t="s">
        <v>580</v>
      </c>
      <c r="B29" s="495">
        <f ca="1">'EF ele_warmte'!B12</f>
        <v>0.20764897791982778</v>
      </c>
      <c r="C29" s="495">
        <f ca="1">'EF ele_warmte'!B22</f>
        <v>0</v>
      </c>
      <c r="D29" s="495">
        <f>EF_CO2_aardgas</f>
        <v>0.20200000000000001</v>
      </c>
      <c r="E29" s="495">
        <f>EF_VLgas_CO2</f>
        <v>0.22700000000000001</v>
      </c>
      <c r="F29" s="495">
        <f>EF_stookolie_CO2</f>
        <v>0.26700000000000002</v>
      </c>
      <c r="G29" s="495">
        <f>EF_diesel_CO2</f>
        <v>0.26700000000000002</v>
      </c>
      <c r="H29" s="495">
        <f>EF_benzine_CO2</f>
        <v>0.249</v>
      </c>
      <c r="I29" s="495">
        <f>EF_bruinkool_CO2</f>
        <v>0.35099999999999998</v>
      </c>
      <c r="J29" s="495">
        <f>EF_steenkool_CO2</f>
        <v>0.35399999999999998</v>
      </c>
      <c r="K29" s="495">
        <f>EF_anderfossiel_CO2</f>
        <v>0.26400000000000001</v>
      </c>
      <c r="L29" s="495">
        <f>'EF brandstof'!J4</f>
        <v>0</v>
      </c>
      <c r="M29" s="495">
        <f>'EF brandstof'!K4</f>
        <v>0</v>
      </c>
      <c r="N29" s="495">
        <f>'EF brandstof'!L4</f>
        <v>0</v>
      </c>
      <c r="O29" s="495">
        <v>0</v>
      </c>
      <c r="P29" s="495">
        <v>0</v>
      </c>
    </row>
    <row r="31" spans="1:16">
      <c r="A31" s="466" t="s">
        <v>206</v>
      </c>
      <c r="B31" s="677">
        <f ca="1">B27*B29</f>
        <v>0</v>
      </c>
      <c r="C31" s="677"/>
      <c r="D31" s="677">
        <f>D27*D29</f>
        <v>0</v>
      </c>
      <c r="E31" s="677">
        <f>E27*E29</f>
        <v>0</v>
      </c>
      <c r="F31" s="677"/>
      <c r="G31" s="677">
        <f>G27*G29</f>
        <v>0</v>
      </c>
      <c r="H31" s="677">
        <f>H27*H29</f>
        <v>0</v>
      </c>
      <c r="I31" s="677"/>
      <c r="J31" s="677"/>
      <c r="K31" s="677"/>
      <c r="L31" s="677"/>
      <c r="M31" s="677">
        <f>M27*M29</f>
        <v>0</v>
      </c>
      <c r="N31" s="493"/>
      <c r="O31" s="493"/>
      <c r="P31" s="49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8"/>
  </sheetPr>
  <dimension ref="A1:K65"/>
  <sheetViews>
    <sheetView showGridLines="0" workbookViewId="0"/>
  </sheetViews>
  <sheetFormatPr defaultRowHeight="15"/>
  <cols>
    <col min="1" max="1" width="54" bestFit="1" customWidth="1"/>
    <col min="2" max="2" width="26" style="444" bestFit="1" customWidth="1"/>
    <col min="3" max="3" width="26" customWidth="1"/>
    <col min="4" max="4" width="69.42578125" customWidth="1"/>
  </cols>
  <sheetData>
    <row r="1" spans="1:11" s="43" customFormat="1" ht="15.75" thickBot="1">
      <c r="B1" s="446"/>
    </row>
    <row r="2" spans="1:11" s="43" customFormat="1">
      <c r="A2" s="182" t="s">
        <v>499</v>
      </c>
      <c r="B2" s="496"/>
      <c r="C2" s="183"/>
      <c r="D2" s="184"/>
    </row>
    <row r="3" spans="1:11">
      <c r="A3" s="101"/>
      <c r="B3" s="497"/>
      <c r="C3" s="141" t="s">
        <v>175</v>
      </c>
      <c r="D3" s="144" t="s">
        <v>373</v>
      </c>
    </row>
    <row r="4" spans="1:11">
      <c r="A4" s="44" t="s">
        <v>418</v>
      </c>
      <c r="B4" s="47"/>
      <c r="C4" s="32"/>
      <c r="D4" s="143" t="s">
        <v>375</v>
      </c>
    </row>
    <row r="5" spans="1:11">
      <c r="A5" s="44"/>
      <c r="B5" s="48"/>
      <c r="C5" s="32"/>
      <c r="D5" s="143"/>
    </row>
    <row r="6" spans="1:11" s="10" customFormat="1" ht="21.75" thickBot="1">
      <c r="A6" s="187" t="s">
        <v>451</v>
      </c>
      <c r="B6" s="498"/>
      <c r="C6" s="188"/>
      <c r="D6" s="189"/>
    </row>
    <row r="7" spans="1:11" s="43" customFormat="1" ht="15.75" thickBot="1">
      <c r="B7" s="446"/>
    </row>
    <row r="8" spans="1:11" s="43" customFormat="1">
      <c r="A8" s="182" t="s">
        <v>512</v>
      </c>
      <c r="B8" s="496"/>
      <c r="C8" s="183"/>
      <c r="D8" s="184"/>
    </row>
    <row r="9" spans="1:11" s="32" customFormat="1">
      <c r="A9" s="46"/>
      <c r="B9" s="499"/>
      <c r="C9" s="42"/>
      <c r="D9" s="297"/>
    </row>
    <row r="10" spans="1:11">
      <c r="A10" s="298" t="s">
        <v>541</v>
      </c>
      <c r="B10" s="497"/>
      <c r="C10" s="141" t="s">
        <v>175</v>
      </c>
      <c r="D10" s="144" t="s">
        <v>373</v>
      </c>
      <c r="I10" s="1190"/>
      <c r="K10" s="58"/>
    </row>
    <row r="11" spans="1:11" s="43" customFormat="1">
      <c r="A11" s="44" t="s">
        <v>542</v>
      </c>
      <c r="B11" s="47"/>
      <c r="D11" s="142" t="s">
        <v>374</v>
      </c>
      <c r="I11" s="1190"/>
      <c r="K11" s="58"/>
    </row>
    <row r="12" spans="1:11" s="43" customFormat="1">
      <c r="A12" s="44" t="s">
        <v>543</v>
      </c>
      <c r="B12" s="47"/>
      <c r="D12" s="142" t="s">
        <v>374</v>
      </c>
      <c r="I12" s="1190"/>
      <c r="K12" s="58"/>
    </row>
    <row r="13" spans="1:11" s="43" customFormat="1">
      <c r="A13" s="44"/>
      <c r="B13" s="446"/>
      <c r="D13" s="96"/>
      <c r="I13" s="1190"/>
    </row>
    <row r="14" spans="1:11" s="43" customFormat="1">
      <c r="A14" s="298" t="s">
        <v>540</v>
      </c>
      <c r="B14" s="497"/>
      <c r="C14" s="141" t="s">
        <v>175</v>
      </c>
      <c r="D14" s="144" t="s">
        <v>373</v>
      </c>
      <c r="I14" s="1190"/>
    </row>
    <row r="15" spans="1:11" s="43" customFormat="1">
      <c r="A15" s="44" t="s">
        <v>70</v>
      </c>
      <c r="B15" s="47"/>
      <c r="D15" s="142" t="s">
        <v>374</v>
      </c>
      <c r="I15" s="1190"/>
      <c r="J15" s="1190"/>
    </row>
    <row r="16" spans="1:11" s="43" customFormat="1">
      <c r="A16" s="44" t="s">
        <v>504</v>
      </c>
      <c r="B16" s="47"/>
      <c r="D16" s="142" t="s">
        <v>374</v>
      </c>
      <c r="I16" s="1190"/>
      <c r="J16" s="1190"/>
    </row>
    <row r="17" spans="1:11" s="43" customFormat="1">
      <c r="A17" s="44" t="s">
        <v>77</v>
      </c>
      <c r="B17" s="47"/>
      <c r="D17" s="142" t="s">
        <v>374</v>
      </c>
      <c r="I17" s="1190"/>
      <c r="J17" s="1190"/>
    </row>
    <row r="18" spans="1:11" s="43" customFormat="1">
      <c r="A18" s="44" t="s">
        <v>505</v>
      </c>
      <c r="B18" s="47"/>
      <c r="D18" s="142" t="s">
        <v>374</v>
      </c>
      <c r="I18" s="1190"/>
      <c r="J18" s="1190"/>
      <c r="K18" s="58"/>
    </row>
    <row r="19" spans="1:11" s="43" customFormat="1">
      <c r="A19" s="44" t="s">
        <v>76</v>
      </c>
      <c r="B19" s="47"/>
      <c r="D19" s="142" t="s">
        <v>374</v>
      </c>
      <c r="I19" s="1190"/>
      <c r="J19" s="1191"/>
      <c r="K19" s="58"/>
    </row>
    <row r="20" spans="1:11" s="43" customFormat="1">
      <c r="A20" s="32" t="s">
        <v>506</v>
      </c>
      <c r="B20" s="47"/>
      <c r="D20" s="142" t="s">
        <v>374</v>
      </c>
      <c r="I20" s="299"/>
      <c r="J20" s="300"/>
      <c r="K20" s="58"/>
    </row>
    <row r="21" spans="1:11" s="43" customFormat="1">
      <c r="A21" s="32" t="s">
        <v>507</v>
      </c>
      <c r="B21" s="47"/>
      <c r="D21" s="142" t="s">
        <v>374</v>
      </c>
      <c r="I21" s="299"/>
      <c r="J21" s="300"/>
      <c r="K21" s="58"/>
    </row>
    <row r="22" spans="1:11" s="43" customFormat="1">
      <c r="A22" s="32" t="s">
        <v>508</v>
      </c>
      <c r="B22" s="47"/>
      <c r="D22" s="142" t="s">
        <v>374</v>
      </c>
      <c r="I22" s="299"/>
      <c r="J22" s="300"/>
      <c r="K22" s="58"/>
    </row>
    <row r="23" spans="1:11">
      <c r="A23" s="32" t="s">
        <v>509</v>
      </c>
      <c r="B23" s="47"/>
      <c r="C23" s="43"/>
      <c r="D23" s="142" t="s">
        <v>374</v>
      </c>
      <c r="I23" s="58"/>
      <c r="J23" s="58"/>
      <c r="K23" s="58"/>
    </row>
    <row r="24" spans="1:11">
      <c r="A24" s="32" t="s">
        <v>510</v>
      </c>
      <c r="B24" s="47"/>
      <c r="C24" s="43"/>
      <c r="D24" s="142" t="s">
        <v>374</v>
      </c>
      <c r="I24" s="58"/>
      <c r="J24" s="58"/>
      <c r="K24" s="58"/>
    </row>
    <row r="25" spans="1:11">
      <c r="A25" s="58"/>
      <c r="B25" s="48"/>
      <c r="C25" s="43"/>
      <c r="D25" s="142"/>
      <c r="I25" s="58"/>
      <c r="J25" s="58"/>
      <c r="K25" s="58"/>
    </row>
    <row r="26" spans="1:11" ht="21.75" thickBot="1">
      <c r="A26" s="187" t="s">
        <v>551</v>
      </c>
      <c r="B26" s="500"/>
      <c r="C26" s="108"/>
      <c r="D26" s="109"/>
      <c r="I26" s="58"/>
      <c r="J26" s="58"/>
      <c r="K26" s="58"/>
    </row>
    <row r="28" spans="1:11" ht="15.75" thickBot="1"/>
    <row r="29" spans="1:11" s="43" customFormat="1">
      <c r="A29" s="182" t="s">
        <v>500</v>
      </c>
      <c r="B29" s="496"/>
      <c r="C29" s="183"/>
      <c r="D29" s="184"/>
    </row>
    <row r="30" spans="1:11" s="32" customFormat="1">
      <c r="A30" s="46"/>
      <c r="B30" s="499"/>
      <c r="C30" s="42"/>
      <c r="D30" s="297"/>
    </row>
    <row r="31" spans="1:11">
      <c r="A31" s="298" t="s">
        <v>541</v>
      </c>
      <c r="B31" s="497"/>
      <c r="C31" s="141" t="s">
        <v>175</v>
      </c>
      <c r="D31" s="144" t="s">
        <v>373</v>
      </c>
    </row>
    <row r="32" spans="1:11">
      <c r="A32" s="435" t="s">
        <v>542</v>
      </c>
      <c r="B32" s="47"/>
      <c r="C32" s="48"/>
      <c r="D32" s="142" t="s">
        <v>374</v>
      </c>
    </row>
    <row r="33" spans="1:11">
      <c r="A33" s="44"/>
      <c r="B33" s="48"/>
      <c r="C33" s="48"/>
      <c r="D33" s="142"/>
    </row>
    <row r="34" spans="1:11" s="43" customFormat="1">
      <c r="A34" s="298" t="s">
        <v>540</v>
      </c>
      <c r="B34" s="497"/>
      <c r="C34" s="141" t="s">
        <v>175</v>
      </c>
      <c r="D34" s="144" t="s">
        <v>373</v>
      </c>
      <c r="I34"/>
    </row>
    <row r="35" spans="1:11" s="43" customFormat="1">
      <c r="A35" s="434" t="s">
        <v>70</v>
      </c>
      <c r="B35" s="47"/>
      <c r="D35" s="142" t="s">
        <v>374</v>
      </c>
      <c r="I35" s="1190"/>
      <c r="J35" s="1190"/>
    </row>
    <row r="36" spans="1:11" s="43" customFormat="1">
      <c r="A36" s="434" t="s">
        <v>504</v>
      </c>
      <c r="B36" s="47"/>
      <c r="D36" s="142" t="s">
        <v>374</v>
      </c>
      <c r="I36" s="1190"/>
      <c r="J36" s="1190"/>
    </row>
    <row r="37" spans="1:11" s="43" customFormat="1">
      <c r="A37" s="434" t="s">
        <v>77</v>
      </c>
      <c r="B37" s="47"/>
      <c r="D37" s="142" t="s">
        <v>374</v>
      </c>
      <c r="I37" s="1190"/>
      <c r="J37" s="1190"/>
    </row>
    <row r="38" spans="1:11" s="43" customFormat="1">
      <c r="A38" s="434" t="s">
        <v>505</v>
      </c>
      <c r="B38" s="47"/>
      <c r="D38" s="142" t="s">
        <v>374</v>
      </c>
      <c r="I38" s="1190"/>
      <c r="J38" s="1190"/>
      <c r="K38" s="58"/>
    </row>
    <row r="39" spans="1:11" s="43" customFormat="1">
      <c r="A39" s="434" t="s">
        <v>76</v>
      </c>
      <c r="B39" s="47"/>
      <c r="D39" s="142" t="s">
        <v>374</v>
      </c>
      <c r="I39" s="1190"/>
      <c r="J39" s="1191"/>
      <c r="K39" s="58"/>
    </row>
    <row r="40" spans="1:11" s="43" customFormat="1">
      <c r="A40" s="179" t="s">
        <v>506</v>
      </c>
      <c r="B40" s="48"/>
      <c r="D40" s="142" t="s">
        <v>374</v>
      </c>
      <c r="I40" s="299"/>
      <c r="J40" s="300"/>
      <c r="K40" s="58"/>
    </row>
    <row r="41" spans="1:11" s="43" customFormat="1">
      <c r="A41" s="179" t="s">
        <v>507</v>
      </c>
      <c r="B41" s="47"/>
      <c r="D41" s="142" t="s">
        <v>374</v>
      </c>
      <c r="I41" s="299"/>
      <c r="J41" s="300"/>
      <c r="K41" s="58"/>
    </row>
    <row r="42" spans="1:11" s="43" customFormat="1">
      <c r="A42" s="179" t="s">
        <v>508</v>
      </c>
      <c r="B42" s="47"/>
      <c r="D42" s="142" t="s">
        <v>374</v>
      </c>
      <c r="I42" s="299"/>
      <c r="J42" s="300"/>
      <c r="K42" s="58"/>
    </row>
    <row r="43" spans="1:11">
      <c r="A43" s="179" t="s">
        <v>509</v>
      </c>
      <c r="B43" s="47"/>
      <c r="C43" s="43"/>
      <c r="D43" s="142" t="s">
        <v>374</v>
      </c>
      <c r="I43" s="58"/>
      <c r="J43" s="58"/>
      <c r="K43" s="58"/>
    </row>
    <row r="44" spans="1:11">
      <c r="A44" s="179" t="s">
        <v>510</v>
      </c>
      <c r="B44" s="47"/>
      <c r="C44" s="43"/>
      <c r="D44" s="142" t="s">
        <v>374</v>
      </c>
      <c r="I44" s="58"/>
      <c r="J44" s="58"/>
      <c r="K44" s="58"/>
    </row>
    <row r="45" spans="1:11" s="879" customFormat="1">
      <c r="A45" s="179" t="s">
        <v>713</v>
      </c>
      <c r="B45" s="47"/>
      <c r="C45" s="43"/>
      <c r="D45" s="142" t="s">
        <v>374</v>
      </c>
      <c r="I45" s="58"/>
      <c r="J45" s="58"/>
      <c r="K45" s="58"/>
    </row>
    <row r="46" spans="1:11" s="879" customFormat="1">
      <c r="A46" s="179" t="s">
        <v>714</v>
      </c>
      <c r="B46" s="47"/>
      <c r="C46" s="43"/>
      <c r="D46" s="142" t="s">
        <v>374</v>
      </c>
      <c r="I46" s="58"/>
      <c r="J46" s="58"/>
      <c r="K46" s="58"/>
    </row>
    <row r="47" spans="1:11" s="15" customFormat="1" ht="21.75" thickBot="1">
      <c r="A47" s="966"/>
      <c r="B47" s="185"/>
      <c r="C47" s="153"/>
      <c r="D47" s="301"/>
      <c r="I47" s="58"/>
      <c r="J47" s="58"/>
      <c r="K47" s="58"/>
    </row>
    <row r="48" spans="1:11" s="15" customFormat="1">
      <c r="A48" s="58"/>
      <c r="B48" s="48"/>
      <c r="C48" s="32"/>
      <c r="D48" s="32"/>
      <c r="I48" s="58"/>
      <c r="J48" s="58"/>
      <c r="K48" s="58"/>
    </row>
    <row r="49" spans="1:4" ht="15.75" thickBot="1"/>
    <row r="50" spans="1:4" s="43" customFormat="1">
      <c r="A50" s="182" t="s">
        <v>372</v>
      </c>
      <c r="B50" s="496"/>
      <c r="C50" s="183"/>
      <c r="D50" s="184"/>
    </row>
    <row r="51" spans="1:4">
      <c r="A51" s="101"/>
      <c r="B51" s="497"/>
      <c r="C51" s="141" t="s">
        <v>175</v>
      </c>
      <c r="D51" s="144" t="s">
        <v>373</v>
      </c>
    </row>
    <row r="52" spans="1:4">
      <c r="A52" s="44" t="s">
        <v>544</v>
      </c>
      <c r="B52" s="47"/>
      <c r="C52" s="32"/>
      <c r="D52" s="143" t="s">
        <v>375</v>
      </c>
    </row>
    <row r="53" spans="1:4">
      <c r="A53" s="44" t="s">
        <v>545</v>
      </c>
      <c r="B53" s="47"/>
      <c r="C53" s="32"/>
      <c r="D53" s="143" t="s">
        <v>375</v>
      </c>
    </row>
    <row r="54" spans="1:4" ht="15.75" thickBot="1">
      <c r="A54" s="45"/>
      <c r="B54" s="185"/>
      <c r="C54" s="153"/>
      <c r="D54" s="190"/>
    </row>
    <row r="56" spans="1:4" ht="15.75" thickBot="1"/>
    <row r="57" spans="1:4" s="43" customFormat="1">
      <c r="A57" s="182" t="s">
        <v>501</v>
      </c>
      <c r="B57" s="496"/>
      <c r="C57" s="183"/>
      <c r="D57" s="184"/>
    </row>
    <row r="58" spans="1:4">
      <c r="A58" s="101"/>
      <c r="B58" s="497"/>
      <c r="C58" s="141" t="s">
        <v>175</v>
      </c>
      <c r="D58" s="144" t="s">
        <v>373</v>
      </c>
    </row>
    <row r="59" spans="1:4">
      <c r="A59" s="44" t="s">
        <v>546</v>
      </c>
      <c r="B59" s="47"/>
      <c r="C59" s="32"/>
      <c r="D59" s="142" t="s">
        <v>148</v>
      </c>
    </row>
    <row r="60" spans="1:4">
      <c r="A60" s="44" t="s">
        <v>547</v>
      </c>
      <c r="B60" s="47"/>
      <c r="C60" s="32"/>
      <c r="D60" s="142" t="s">
        <v>149</v>
      </c>
    </row>
    <row r="61" spans="1:4">
      <c r="A61" s="44" t="s">
        <v>548</v>
      </c>
      <c r="B61" s="47"/>
      <c r="C61" s="48"/>
      <c r="D61" s="142" t="s">
        <v>371</v>
      </c>
    </row>
    <row r="62" spans="1:4">
      <c r="A62" s="44" t="s">
        <v>549</v>
      </c>
      <c r="B62" s="47"/>
      <c r="C62" s="48"/>
      <c r="D62" s="142" t="s">
        <v>105</v>
      </c>
    </row>
    <row r="63" spans="1:4">
      <c r="A63" s="44"/>
      <c r="B63" s="48"/>
      <c r="C63" s="48"/>
      <c r="D63" s="142"/>
    </row>
    <row r="64" spans="1:4" ht="21.75" thickBot="1">
      <c r="A64" s="187" t="s">
        <v>503</v>
      </c>
      <c r="B64" s="185"/>
      <c r="C64" s="185"/>
      <c r="D64" s="186"/>
    </row>
    <row r="65" spans="2:2" s="43" customFormat="1">
      <c r="B65" s="446"/>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xr:uid="{00000000-0004-0000-0C00-000000000000}"/>
    <hyperlink ref="D60" location="tertiair!C5" display="tertiair" xr:uid="{00000000-0004-0000-0C00-000001000000}"/>
    <hyperlink ref="D61" location="industrie!C5" display="industrie" xr:uid="{00000000-0004-0000-0C00-000002000000}"/>
    <hyperlink ref="D62" location="landbouw!C5" display="landbouw" xr:uid="{00000000-0004-0000-0C00-000003000000}"/>
    <hyperlink ref="D32" location="'lokale energieproductie'!B17" display="lokale energieproductie" xr:uid="{00000000-0004-0000-0C00-000004000000}"/>
    <hyperlink ref="D52:D53" location="'EF ele_warmte'!B10" display="EF ele_warmte" xr:uid="{00000000-0004-0000-0C00-000005000000}"/>
    <hyperlink ref="D52" location="'EF ele_warmte'!B18" display="EF ele_warmte" xr:uid="{00000000-0004-0000-0C00-000006000000}"/>
    <hyperlink ref="D53" location="'EF ele_warmte'!B19" display="EF ele_warmte" xr:uid="{00000000-0004-0000-0C00-000007000000}"/>
    <hyperlink ref="D4" location="'EF ele_warmte'!B5" display="EF ele_warmte" xr:uid="{00000000-0004-0000-0C00-000008000000}"/>
    <hyperlink ref="D11" location="'lokale energieproductie'!B18" display="lokale energieproductie" xr:uid="{00000000-0004-0000-0C00-000009000000}"/>
    <hyperlink ref="D12" location="'lokale energieproductie'!B8" display="lokale energieproductie" xr:uid="{00000000-0004-0000-0C00-00000A000000}"/>
    <hyperlink ref="D15" location="'lokale energieproductie'!A1" display="lokale energieproductie" xr:uid="{00000000-0004-0000-0C00-00000B000000}"/>
    <hyperlink ref="D17" location="'lokale energieproductie'!B18" display="lokale energieproductie" xr:uid="{00000000-0004-0000-0C00-00000C000000}"/>
    <hyperlink ref="D19" location="'lokale energieproductie'!B18" display="lokale energieproductie" xr:uid="{00000000-0004-0000-0C00-00000D000000}"/>
    <hyperlink ref="D21" location="'lokale energieproductie'!B18" display="lokale energieproductie" xr:uid="{00000000-0004-0000-0C00-00000E000000}"/>
    <hyperlink ref="D23" location="'lokale energieproductie'!B18" display="lokale energieproductie" xr:uid="{00000000-0004-0000-0C00-00000F000000}"/>
    <hyperlink ref="D16" location="'lokale energieproductie'!B8" display="lokale energieproductie" xr:uid="{00000000-0004-0000-0C00-000010000000}"/>
    <hyperlink ref="D18" location="'lokale energieproductie'!B8" display="lokale energieproductie" xr:uid="{00000000-0004-0000-0C00-000011000000}"/>
    <hyperlink ref="D20" location="'lokale energieproductie'!B8" display="lokale energieproductie" xr:uid="{00000000-0004-0000-0C00-000012000000}"/>
    <hyperlink ref="D22" location="'lokale energieproductie'!B8" display="lokale energieproductie" xr:uid="{00000000-0004-0000-0C00-000013000000}"/>
    <hyperlink ref="D24" location="'lokale energieproductie'!B8" display="lokale energieproductie" xr:uid="{00000000-0004-0000-0C00-000014000000}"/>
    <hyperlink ref="D35" location="'lokale energieproductie'!C17" display="lokale energieproductie" xr:uid="{00000000-0004-0000-0C00-000015000000}"/>
    <hyperlink ref="D37" location="'lokale energieproductie'!E17" display="lokale energieproductie" xr:uid="{00000000-0004-0000-0C00-000016000000}"/>
    <hyperlink ref="D39" location="'lokale energieproductie'!G17" display="lokale energieproductie" xr:uid="{00000000-0004-0000-0C00-000017000000}"/>
    <hyperlink ref="D41" location="'lokale energieproductie'!I17" display="lokale energieproductie" xr:uid="{00000000-0004-0000-0C00-000018000000}"/>
    <hyperlink ref="D43" location="'lokale energieproductie'!K17" display="lokale energieproductie" xr:uid="{00000000-0004-0000-0C00-000019000000}"/>
    <hyperlink ref="D36" location="'lokale energieproductie'!D17" display="lokale energieproductie" xr:uid="{00000000-0004-0000-0C00-00001A000000}"/>
    <hyperlink ref="D38" location="'lokale energieproductie'!F17" display="lokale energieproductie" xr:uid="{00000000-0004-0000-0C00-00001B000000}"/>
    <hyperlink ref="D40" location="'lokale energieproductie'!H17" display="lokale energieproductie" xr:uid="{00000000-0004-0000-0C00-00001C000000}"/>
    <hyperlink ref="D42" location="'lokale energieproductie'!J17" display="lokale energieproductie" xr:uid="{00000000-0004-0000-0C00-00001D000000}"/>
    <hyperlink ref="D44" location="'lokale energieproductie'!L17" display="lokale energieproductie" xr:uid="{00000000-0004-0000-0C00-00001E000000}"/>
    <hyperlink ref="D45:D46" location="'lokale energieproductie'!L17" display="lokale energieproductie" xr:uid="{AEE6BF6A-AEBB-4DB3-B320-CE69599C903C}"/>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8" t="s">
        <v>566</v>
      </c>
      <c r="B1" s="639"/>
      <c r="C1" s="639"/>
      <c r="D1" s="639"/>
      <c r="E1" s="640"/>
    </row>
    <row r="2" spans="1:5">
      <c r="A2" s="651" t="s">
        <v>376</v>
      </c>
      <c r="B2" s="656" t="s">
        <v>491</v>
      </c>
      <c r="C2" s="652"/>
      <c r="D2" s="652"/>
      <c r="E2" s="653"/>
    </row>
    <row r="3" spans="1:5">
      <c r="A3" s="654"/>
      <c r="B3" s="655"/>
      <c r="C3" s="643"/>
      <c r="D3" s="643"/>
      <c r="E3" s="644"/>
    </row>
    <row r="4" spans="1:5" s="326" customFormat="1" ht="45">
      <c r="A4" s="642" t="s">
        <v>570</v>
      </c>
      <c r="B4" s="650" t="s">
        <v>559</v>
      </c>
      <c r="C4" s="671" t="s">
        <v>581</v>
      </c>
      <c r="D4" s="672" t="s">
        <v>582</v>
      </c>
      <c r="E4" s="673" t="s">
        <v>583</v>
      </c>
    </row>
    <row r="5" spans="1:5">
      <c r="A5" s="645" t="s">
        <v>560</v>
      </c>
      <c r="B5" s="637" t="s">
        <v>561</v>
      </c>
      <c r="C5" s="668">
        <v>3.678273E-2</v>
      </c>
      <c r="D5" s="669">
        <v>0.27778000000000003</v>
      </c>
      <c r="E5" s="661">
        <f>C5*D5</f>
        <v>1.0217506739400001E-2</v>
      </c>
    </row>
    <row r="6" spans="1:5">
      <c r="A6" s="645" t="s">
        <v>560</v>
      </c>
      <c r="B6" s="637" t="s">
        <v>562</v>
      </c>
      <c r="C6" s="668">
        <v>4.2278999999999997E-2</v>
      </c>
      <c r="D6" s="669">
        <v>0.27778000000000003</v>
      </c>
      <c r="E6" s="661">
        <f t="shared" ref="E6:E21" si="0">C6*D6</f>
        <v>1.174426062E-2</v>
      </c>
    </row>
    <row r="7" spans="1:5">
      <c r="A7" s="645" t="s">
        <v>560</v>
      </c>
      <c r="B7" s="637" t="s">
        <v>563</v>
      </c>
      <c r="C7" s="668">
        <v>42.279000000000003</v>
      </c>
      <c r="D7" s="669">
        <v>0.27778000000000003</v>
      </c>
      <c r="E7" s="661">
        <f t="shared" si="0"/>
        <v>11.744260620000002</v>
      </c>
    </row>
    <row r="8" spans="1:5">
      <c r="A8" s="645" t="s">
        <v>564</v>
      </c>
      <c r="B8" s="637" t="s">
        <v>561</v>
      </c>
      <c r="C8" s="668">
        <v>3.8573799999999998E-2</v>
      </c>
      <c r="D8" s="669">
        <v>0.27778000000000003</v>
      </c>
      <c r="E8" s="661">
        <f t="shared" si="0"/>
        <v>1.0715030164E-2</v>
      </c>
    </row>
    <row r="9" spans="1:5">
      <c r="A9" s="645" t="s">
        <v>564</v>
      </c>
      <c r="B9" s="637" t="s">
        <v>562</v>
      </c>
      <c r="C9" s="668">
        <v>4.0604000000000001E-2</v>
      </c>
      <c r="D9" s="669">
        <v>0.27778000000000003</v>
      </c>
      <c r="E9" s="661">
        <f t="shared" si="0"/>
        <v>1.1278979120000001E-2</v>
      </c>
    </row>
    <row r="10" spans="1:5">
      <c r="A10" s="645" t="s">
        <v>564</v>
      </c>
      <c r="B10" s="637" t="s">
        <v>563</v>
      </c>
      <c r="C10" s="668">
        <v>40.603999999999999</v>
      </c>
      <c r="D10" s="669">
        <v>0.27778000000000003</v>
      </c>
      <c r="E10" s="661">
        <f t="shared" si="0"/>
        <v>11.278979120000001</v>
      </c>
    </row>
    <row r="11" spans="1:5">
      <c r="A11" s="645" t="s">
        <v>584</v>
      </c>
      <c r="B11" s="637" t="s">
        <v>561</v>
      </c>
      <c r="C11" s="668">
        <v>2.3511000000000001E-2</v>
      </c>
      <c r="D11" s="669">
        <v>0.27778000000000003</v>
      </c>
      <c r="E11" s="661">
        <f t="shared" si="0"/>
        <v>6.5308855800000004E-3</v>
      </c>
    </row>
    <row r="12" spans="1:5">
      <c r="A12" s="645" t="s">
        <v>584</v>
      </c>
      <c r="B12" s="637" t="s">
        <v>562</v>
      </c>
      <c r="C12" s="668">
        <v>4.6100000000000002E-2</v>
      </c>
      <c r="D12" s="669">
        <v>0.27778000000000003</v>
      </c>
      <c r="E12" s="661">
        <f t="shared" si="0"/>
        <v>1.2805658000000001E-2</v>
      </c>
    </row>
    <row r="13" spans="1:5">
      <c r="A13" s="645" t="s">
        <v>584</v>
      </c>
      <c r="B13" s="637" t="s">
        <v>563</v>
      </c>
      <c r="C13" s="668">
        <v>46.1</v>
      </c>
      <c r="D13" s="669">
        <v>0.27778000000000003</v>
      </c>
      <c r="E13" s="661">
        <f t="shared" si="0"/>
        <v>12.805658000000001</v>
      </c>
    </row>
    <row r="14" spans="1:5">
      <c r="A14" s="645" t="s">
        <v>585</v>
      </c>
      <c r="B14" s="637" t="s">
        <v>561</v>
      </c>
      <c r="C14" s="668">
        <v>2.6525139999999999E-2</v>
      </c>
      <c r="D14" s="669">
        <v>0.27778000000000003</v>
      </c>
      <c r="E14" s="661">
        <f t="shared" si="0"/>
        <v>7.3681533892000009E-3</v>
      </c>
    </row>
    <row r="15" spans="1:5">
      <c r="A15" s="645" t="s">
        <v>585</v>
      </c>
      <c r="B15" s="637" t="s">
        <v>562</v>
      </c>
      <c r="C15" s="668">
        <v>4.5733000000000003E-2</v>
      </c>
      <c r="D15" s="669">
        <v>0.27778000000000003</v>
      </c>
      <c r="E15" s="661">
        <f t="shared" si="0"/>
        <v>1.2703712740000001E-2</v>
      </c>
    </row>
    <row r="16" spans="1:5">
      <c r="A16" s="645" t="s">
        <v>585</v>
      </c>
      <c r="B16" s="637" t="s">
        <v>563</v>
      </c>
      <c r="C16" s="668">
        <v>45.732999999999997</v>
      </c>
      <c r="D16" s="669">
        <v>0.27778000000000003</v>
      </c>
      <c r="E16" s="661">
        <f t="shared" si="0"/>
        <v>12.70371274</v>
      </c>
    </row>
    <row r="17" spans="1:10">
      <c r="A17" s="645" t="s">
        <v>568</v>
      </c>
      <c r="B17" s="637" t="s">
        <v>565</v>
      </c>
      <c r="C17" s="668">
        <v>3.2923000000000001E-2</v>
      </c>
      <c r="D17" s="669">
        <f>0.27778</f>
        <v>0.27778000000000003</v>
      </c>
      <c r="E17" s="661">
        <f t="shared" si="0"/>
        <v>9.1453509400000015E-3</v>
      </c>
    </row>
    <row r="18" spans="1:10">
      <c r="A18" s="645" t="s">
        <v>569</v>
      </c>
      <c r="B18" s="637" t="s">
        <v>565</v>
      </c>
      <c r="C18" s="668">
        <v>3.8852400000000002E-2</v>
      </c>
      <c r="D18" s="669">
        <f>0.27778</f>
        <v>0.27778000000000003</v>
      </c>
      <c r="E18" s="661">
        <f t="shared" si="0"/>
        <v>1.0792419672000002E-2</v>
      </c>
    </row>
    <row r="19" spans="1:10">
      <c r="A19" s="645" t="s">
        <v>572</v>
      </c>
      <c r="B19" s="637" t="s">
        <v>561</v>
      </c>
      <c r="C19" s="668">
        <v>2.4812460000000001E-2</v>
      </c>
      <c r="D19" s="669">
        <v>0.27778000000000003</v>
      </c>
      <c r="E19" s="661">
        <f t="shared" si="0"/>
        <v>6.8924051388000009E-3</v>
      </c>
    </row>
    <row r="20" spans="1:10">
      <c r="A20" s="645" t="s">
        <v>572</v>
      </c>
      <c r="B20" s="637" t="s">
        <v>562</v>
      </c>
      <c r="C20" s="668">
        <v>4.5948999999999997E-2</v>
      </c>
      <c r="D20" s="669">
        <v>0.27778000000000003</v>
      </c>
      <c r="E20" s="661">
        <f t="shared" si="0"/>
        <v>1.276371322E-2</v>
      </c>
    </row>
    <row r="21" spans="1:10">
      <c r="A21" s="645" t="s">
        <v>572</v>
      </c>
      <c r="B21" s="637" t="s">
        <v>563</v>
      </c>
      <c r="C21" s="668">
        <v>45.948999999999998</v>
      </c>
      <c r="D21" s="669">
        <v>0.27778000000000003</v>
      </c>
      <c r="E21" s="661">
        <f t="shared" si="0"/>
        <v>12.763713220000001</v>
      </c>
    </row>
    <row r="22" spans="1:10" ht="15.75" thickBot="1">
      <c r="A22" s="666"/>
      <c r="B22" s="648"/>
      <c r="C22" s="670"/>
      <c r="D22" s="670"/>
      <c r="E22" s="649"/>
    </row>
    <row r="23" spans="1:10" ht="15.75" thickBot="1">
      <c r="A23" s="641"/>
      <c r="B23" s="641"/>
      <c r="C23" s="641"/>
      <c r="D23" s="641"/>
      <c r="E23" s="641"/>
    </row>
    <row r="24" spans="1:10" ht="15.75" thickBot="1">
      <c r="A24" s="638" t="s">
        <v>567</v>
      </c>
      <c r="B24" s="639"/>
      <c r="C24" s="639"/>
      <c r="D24" s="639"/>
      <c r="E24" s="640"/>
    </row>
    <row r="25" spans="1:10">
      <c r="A25" s="665" t="s">
        <v>376</v>
      </c>
      <c r="B25" s="643" t="s">
        <v>843</v>
      </c>
      <c r="C25" s="643"/>
      <c r="D25" s="643"/>
      <c r="E25" s="644"/>
    </row>
    <row r="26" spans="1:10">
      <c r="A26" s="44"/>
      <c r="B26" s="43"/>
      <c r="C26" s="43"/>
      <c r="D26" s="43"/>
      <c r="E26" s="96"/>
    </row>
    <row r="27" spans="1:10" s="326" customFormat="1">
      <c r="A27" s="642" t="s">
        <v>570</v>
      </c>
      <c r="B27" s="650" t="s">
        <v>559</v>
      </c>
      <c r="C27" s="658"/>
      <c r="D27" s="657"/>
      <c r="E27" s="673" t="s">
        <v>574</v>
      </c>
    </row>
    <row r="28" spans="1:10">
      <c r="A28" s="645" t="s">
        <v>195</v>
      </c>
      <c r="B28" s="637" t="s">
        <v>561</v>
      </c>
      <c r="C28" s="659"/>
      <c r="D28" s="660"/>
      <c r="E28" s="667">
        <f>E29*0.84</f>
        <v>9.962166666666666E-3</v>
      </c>
      <c r="G28" s="641"/>
      <c r="H28" s="784"/>
      <c r="I28" s="784"/>
      <c r="J28" s="784"/>
    </row>
    <row r="29" spans="1:10">
      <c r="A29" s="645" t="s">
        <v>195</v>
      </c>
      <c r="B29" s="637" t="s">
        <v>562</v>
      </c>
      <c r="C29" s="659"/>
      <c r="D29" s="660"/>
      <c r="E29" s="667">
        <f>0.042695/3.6</f>
        <v>1.1859722222222221E-2</v>
      </c>
      <c r="F29" s="902"/>
      <c r="G29" s="641"/>
      <c r="H29" s="784"/>
      <c r="I29" s="784"/>
      <c r="J29" s="784"/>
    </row>
    <row r="30" spans="1:10">
      <c r="A30" s="645" t="s">
        <v>113</v>
      </c>
      <c r="B30" s="637" t="s">
        <v>561</v>
      </c>
      <c r="C30" s="659"/>
      <c r="D30" s="660"/>
      <c r="E30" s="667">
        <f>E31*0.75</f>
        <v>9.1195833333333337E-3</v>
      </c>
      <c r="H30" s="784"/>
      <c r="I30" s="784"/>
      <c r="J30" s="784"/>
    </row>
    <row r="31" spans="1:10">
      <c r="A31" s="645" t="s">
        <v>113</v>
      </c>
      <c r="B31" s="637" t="s">
        <v>562</v>
      </c>
      <c r="C31" s="659"/>
      <c r="D31" s="660"/>
      <c r="E31" s="667">
        <f>0.043774/3.6</f>
        <v>1.2159444444444445E-2</v>
      </c>
      <c r="H31" s="784"/>
      <c r="I31" s="784"/>
      <c r="J31" s="784"/>
    </row>
    <row r="32" spans="1:10">
      <c r="A32" s="645" t="s">
        <v>572</v>
      </c>
      <c r="B32" s="637" t="s">
        <v>561</v>
      </c>
      <c r="C32" s="659"/>
      <c r="D32" s="660"/>
      <c r="E32" s="667">
        <f>E33*0.52</f>
        <v>6.7259111111111118E-3</v>
      </c>
      <c r="H32" s="784"/>
    </row>
    <row r="33" spans="1:8">
      <c r="A33" s="645" t="s">
        <v>572</v>
      </c>
      <c r="B33" s="637" t="s">
        <v>562</v>
      </c>
      <c r="C33" s="659"/>
      <c r="D33" s="660"/>
      <c r="E33" s="667">
        <f>0.046564/3.6</f>
        <v>1.2934444444444445E-2</v>
      </c>
      <c r="H33" s="784"/>
    </row>
    <row r="34" spans="1:8">
      <c r="A34" s="645" t="s">
        <v>573</v>
      </c>
      <c r="B34" s="637" t="s">
        <v>561</v>
      </c>
      <c r="C34" s="659"/>
      <c r="D34" s="660"/>
      <c r="E34" s="667">
        <f>E35*0.175</f>
        <v>2.3333333333333331E-3</v>
      </c>
      <c r="H34" s="784"/>
    </row>
    <row r="35" spans="1:8">
      <c r="A35" s="645" t="s">
        <v>573</v>
      </c>
      <c r="B35" s="637" t="s">
        <v>562</v>
      </c>
      <c r="C35" s="659"/>
      <c r="D35" s="660"/>
      <c r="E35" s="667">
        <f>0.048/3.6</f>
        <v>1.3333333333333332E-2</v>
      </c>
      <c r="H35" s="784"/>
    </row>
    <row r="36" spans="1:8" ht="15.75" thickBot="1">
      <c r="A36" s="646"/>
      <c r="B36" s="647"/>
      <c r="C36" s="662"/>
      <c r="D36" s="663"/>
      <c r="E36" s="66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5">
    <tabColor theme="0" tint="-0.34998626667073579"/>
  </sheetPr>
  <dimension ref="A1:C29"/>
  <sheetViews>
    <sheetView showGridLines="0" workbookViewId="0"/>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416</v>
      </c>
      <c r="B2" s="110"/>
      <c r="C2" s="111"/>
    </row>
    <row r="3" spans="1:3" s="15" customFormat="1" ht="15.75">
      <c r="A3" s="98"/>
      <c r="B3" s="70"/>
      <c r="C3" s="99"/>
    </row>
    <row r="4" spans="1:3">
      <c r="A4" s="95" t="s">
        <v>349</v>
      </c>
      <c r="B4" s="69" t="s">
        <v>361</v>
      </c>
      <c r="C4" s="100" t="s">
        <v>360</v>
      </c>
    </row>
    <row r="5" spans="1:3">
      <c r="A5" s="112"/>
      <c r="B5" s="43"/>
      <c r="C5" s="96"/>
    </row>
    <row r="6" spans="1:3" s="11" customFormat="1">
      <c r="A6" s="113" t="s">
        <v>429</v>
      </c>
      <c r="B6" s="130" t="s">
        <v>430</v>
      </c>
      <c r="C6" s="131" t="s">
        <v>432</v>
      </c>
    </row>
    <row r="7" spans="1:3" s="11" customFormat="1">
      <c r="A7" s="123"/>
      <c r="B7" s="158"/>
      <c r="C7" s="159" t="s">
        <v>586</v>
      </c>
    </row>
    <row r="8" spans="1:3" s="11" customFormat="1">
      <c r="A8" s="132"/>
      <c r="B8" s="133"/>
      <c r="C8" s="134"/>
    </row>
    <row r="9" spans="1:3" s="11" customFormat="1">
      <c r="A9" s="113" t="s">
        <v>431</v>
      </c>
      <c r="B9" s="130" t="s">
        <v>434</v>
      </c>
      <c r="C9" s="131" t="s">
        <v>487</v>
      </c>
    </row>
    <row r="10" spans="1:3" s="11" customFormat="1">
      <c r="A10" s="132"/>
      <c r="B10" s="133"/>
      <c r="C10" s="134"/>
    </row>
    <row r="11" spans="1:3" s="11" customFormat="1" ht="18">
      <c r="A11" s="113" t="s">
        <v>433</v>
      </c>
      <c r="B11" s="130" t="s">
        <v>435</v>
      </c>
      <c r="C11" s="156" t="s">
        <v>485</v>
      </c>
    </row>
    <row r="12" spans="1:3" s="11" customFormat="1">
      <c r="A12" s="132"/>
      <c r="B12" s="133"/>
      <c r="C12" s="134"/>
    </row>
    <row r="13" spans="1:3" s="11" customFormat="1" ht="18">
      <c r="A13" s="113" t="s">
        <v>436</v>
      </c>
      <c r="B13" s="130" t="s">
        <v>437</v>
      </c>
      <c r="C13" s="157" t="s">
        <v>486</v>
      </c>
    </row>
    <row r="14" spans="1:3" s="11" customFormat="1">
      <c r="A14" s="132"/>
      <c r="B14" s="133"/>
      <c r="C14" s="134"/>
    </row>
    <row r="15" spans="1:3" s="11" customFormat="1" ht="18">
      <c r="A15" s="113" t="s">
        <v>438</v>
      </c>
      <c r="B15" t="s">
        <v>442</v>
      </c>
      <c r="C15" s="131" t="s">
        <v>488</v>
      </c>
    </row>
    <row r="16" spans="1:3" s="11" customFormat="1">
      <c r="A16" s="132"/>
      <c r="B16" s="133"/>
      <c r="C16" s="134"/>
    </row>
    <row r="17" spans="1:3" s="11" customFormat="1" ht="30">
      <c r="A17" s="113" t="s">
        <v>375</v>
      </c>
      <c r="B17" s="130" t="s">
        <v>443</v>
      </c>
      <c r="C17" s="131" t="s">
        <v>489</v>
      </c>
    </row>
    <row r="18" spans="1:3" s="11" customFormat="1">
      <c r="A18" s="132"/>
      <c r="B18" s="133"/>
      <c r="C18" s="134" t="s">
        <v>439</v>
      </c>
    </row>
    <row r="19" spans="1:3" s="11" customFormat="1" ht="30">
      <c r="A19" s="113" t="s">
        <v>440</v>
      </c>
      <c r="B19" s="130" t="s">
        <v>444</v>
      </c>
      <c r="C19" s="131" t="s">
        <v>490</v>
      </c>
    </row>
    <row r="20" spans="1:3" s="11" customFormat="1">
      <c r="A20" s="132"/>
      <c r="B20" s="133"/>
      <c r="C20" s="134"/>
    </row>
    <row r="21" spans="1:3" s="11" customFormat="1" ht="30">
      <c r="A21" s="113" t="s">
        <v>441</v>
      </c>
      <c r="B21" s="130" t="s">
        <v>808</v>
      </c>
      <c r="C21" s="131" t="s">
        <v>554</v>
      </c>
    </row>
    <row r="22" spans="1:3" s="11" customFormat="1">
      <c r="A22" s="140"/>
      <c r="B22" s="158"/>
      <c r="C22" s="159"/>
    </row>
    <row r="23" spans="1:3" ht="21">
      <c r="A23" s="126" t="s">
        <v>446</v>
      </c>
      <c r="B23" s="125"/>
      <c r="C23" s="122"/>
    </row>
    <row r="29" spans="1:3">
      <c r="B29" t="s">
        <v>224</v>
      </c>
    </row>
  </sheetData>
  <hyperlinks>
    <hyperlink ref="A6" location="data!A1" display="data" xr:uid="{00000000-0004-0000-0E00-000000000000}"/>
    <hyperlink ref="A9" location="'EF N2O_CH4 landbouw'!A1" display="EF N2O_CH4 landbouw" xr:uid="{00000000-0004-0000-0E00-000001000000}"/>
    <hyperlink ref="A11" location="'ha_N2O bodem landbouw'!A1" display="ha_N2O bodem landbouw" xr:uid="{00000000-0004-0000-0E00-000002000000}"/>
    <hyperlink ref="A13" location="'GWP N2O_CH4'!A1" display="GWP N2O_CH4" xr:uid="{00000000-0004-0000-0E00-000003000000}"/>
    <hyperlink ref="A15" location="'EF brandstof'!A1" display="EF brandstof" xr:uid="{00000000-0004-0000-0E00-000004000000}"/>
    <hyperlink ref="A17" location="'EF ele_warmte'!A1" display="EF ele_warmte" xr:uid="{00000000-0004-0000-0E00-000005000000}"/>
    <hyperlink ref="A19" location="'ECF transport '!A1" display="ECF transport" xr:uid="{00000000-0004-0000-0E00-000006000000}"/>
    <hyperlink ref="A21" location="'E Balans VL '!A1" display="E Balans VL" xr:uid="{00000000-0004-0000-0E00-000007000000}"/>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
    <tabColor theme="0" tint="-0.34998626667073579"/>
  </sheetPr>
  <dimension ref="A1:F134"/>
  <sheetViews>
    <sheetView zoomScaleNormal="100" workbookViewId="0">
      <selection sqref="A1:XFD1048576"/>
    </sheetView>
  </sheetViews>
  <sheetFormatPr defaultRowHeight="15"/>
  <cols>
    <col min="1" max="1" width="68.85546875" style="1047" bestFit="1" customWidth="1"/>
    <col min="2" max="2" width="59.42578125" style="1047" bestFit="1" customWidth="1"/>
    <col min="3" max="4" width="28.7109375" style="1047" customWidth="1"/>
    <col min="5" max="5" width="44.28515625" style="1047" customWidth="1"/>
    <col min="6" max="6" width="35" style="1047" bestFit="1" customWidth="1"/>
    <col min="7" max="16384" width="9.140625" style="1047"/>
  </cols>
  <sheetData>
    <row r="1" spans="1:6" ht="62.45" customHeight="1" thickTop="1" thickBot="1">
      <c r="A1" s="136" t="s">
        <v>897</v>
      </c>
      <c r="B1" s="1283">
        <v>2017</v>
      </c>
      <c r="C1" s="1284"/>
      <c r="D1" s="1284"/>
      <c r="E1" s="1284"/>
      <c r="F1" s="1285"/>
    </row>
    <row r="2" spans="1:6">
      <c r="A2" s="326"/>
      <c r="B2" s="326"/>
      <c r="C2" s="326"/>
      <c r="D2" s="326"/>
      <c r="E2" s="326"/>
      <c r="F2" s="326"/>
    </row>
    <row r="3" spans="1:6" ht="19.5">
      <c r="A3" s="1286" t="s">
        <v>0</v>
      </c>
      <c r="B3" s="326"/>
      <c r="C3" s="326"/>
      <c r="D3" s="326"/>
      <c r="E3" s="326"/>
      <c r="F3" s="326"/>
    </row>
    <row r="4" spans="1:6" ht="22.5">
      <c r="A4" s="1287" t="s">
        <v>897</v>
      </c>
      <c r="B4" s="326"/>
      <c r="C4" s="326"/>
      <c r="D4" s="326"/>
      <c r="E4" s="326"/>
      <c r="F4" s="326"/>
    </row>
    <row r="5" spans="1:6" ht="22.5">
      <c r="A5" s="1287" t="s">
        <v>898</v>
      </c>
      <c r="B5" s="326"/>
      <c r="C5" s="326"/>
      <c r="D5" s="326"/>
      <c r="E5" s="326"/>
      <c r="F5" s="326"/>
    </row>
    <row r="6" spans="1:6" ht="15.75" thickBot="1">
      <c r="A6" s="326"/>
      <c r="B6" s="326"/>
      <c r="C6" s="326"/>
      <c r="D6" s="326"/>
      <c r="E6" s="326"/>
      <c r="F6" s="326"/>
    </row>
    <row r="7" spans="1:6" ht="20.25" thickBot="1">
      <c r="A7" s="1288" t="s">
        <v>1</v>
      </c>
      <c r="B7" s="327" t="s">
        <v>376</v>
      </c>
      <c r="C7" s="327" t="s">
        <v>377</v>
      </c>
      <c r="D7" s="327"/>
      <c r="E7" s="327"/>
      <c r="F7" s="328"/>
    </row>
    <row r="8" spans="1:6" ht="16.5" thickTop="1" thickBot="1">
      <c r="A8" s="1289" t="s">
        <v>4</v>
      </c>
      <c r="B8" s="1290"/>
      <c r="C8" s="1290"/>
      <c r="D8" s="1284"/>
      <c r="E8" s="1284"/>
      <c r="F8" s="1285"/>
    </row>
    <row r="9" spans="1:6">
      <c r="A9" s="1291" t="s">
        <v>2</v>
      </c>
      <c r="B9" s="1292">
        <v>3250</v>
      </c>
      <c r="C9" s="329"/>
      <c r="D9" s="329"/>
      <c r="E9" s="329"/>
      <c r="F9" s="329"/>
    </row>
    <row r="10" spans="1:6">
      <c r="A10" s="330"/>
      <c r="B10" s="326"/>
      <c r="C10" s="326"/>
      <c r="D10" s="326"/>
      <c r="E10" s="326"/>
      <c r="F10" s="326"/>
    </row>
    <row r="11" spans="1:6" ht="15.75" thickBot="1">
      <c r="A11" s="330"/>
      <c r="B11" s="326"/>
      <c r="C11" s="326"/>
      <c r="D11" s="326"/>
      <c r="E11" s="326"/>
      <c r="F11" s="326"/>
    </row>
    <row r="12" spans="1:6" ht="20.25" thickBot="1">
      <c r="A12" s="1288" t="s">
        <v>3</v>
      </c>
      <c r="B12" s="327" t="s">
        <v>376</v>
      </c>
      <c r="C12" s="327" t="s">
        <v>604</v>
      </c>
      <c r="D12" s="327"/>
      <c r="E12" s="327"/>
      <c r="F12" s="331"/>
    </row>
    <row r="13" spans="1:6" ht="16.5" thickTop="1" thickBot="1">
      <c r="A13" s="1293" t="s">
        <v>4</v>
      </c>
      <c r="B13" s="1294" t="s">
        <v>5</v>
      </c>
      <c r="C13" s="1294"/>
      <c r="D13" s="1294"/>
      <c r="E13" s="1294"/>
      <c r="F13" s="1295"/>
    </row>
    <row r="14" spans="1:6">
      <c r="A14" s="1296" t="s">
        <v>650</v>
      </c>
      <c r="B14" s="1297">
        <v>143.04</v>
      </c>
      <c r="C14" s="326"/>
      <c r="D14" s="326"/>
      <c r="E14" s="326"/>
      <c r="F14" s="326"/>
    </row>
    <row r="15" spans="1:6">
      <c r="A15" s="1296" t="s">
        <v>177</v>
      </c>
      <c r="B15" s="1297">
        <v>11</v>
      </c>
      <c r="C15" s="326"/>
      <c r="D15" s="326"/>
      <c r="E15" s="326"/>
      <c r="F15" s="326"/>
    </row>
    <row r="16" spans="1:6">
      <c r="A16" s="1296" t="s">
        <v>6</v>
      </c>
      <c r="B16" s="1297">
        <v>571</v>
      </c>
      <c r="C16" s="326"/>
      <c r="D16" s="326"/>
      <c r="E16" s="326"/>
      <c r="F16" s="326"/>
    </row>
    <row r="17" spans="1:6">
      <c r="A17" s="1296" t="s">
        <v>7</v>
      </c>
      <c r="B17" s="1297">
        <v>7</v>
      </c>
      <c r="C17" s="326"/>
      <c r="D17" s="326"/>
      <c r="E17" s="326"/>
      <c r="F17" s="326"/>
    </row>
    <row r="18" spans="1:6">
      <c r="A18" s="1296" t="s">
        <v>8</v>
      </c>
      <c r="B18" s="1297">
        <v>262</v>
      </c>
      <c r="C18" s="326"/>
      <c r="D18" s="326"/>
      <c r="E18" s="326"/>
      <c r="F18" s="326"/>
    </row>
    <row r="19" spans="1:6">
      <c r="A19" s="1296" t="s">
        <v>9</v>
      </c>
      <c r="B19" s="1297">
        <v>256</v>
      </c>
      <c r="C19" s="326"/>
      <c r="D19" s="326"/>
      <c r="E19" s="326"/>
      <c r="F19" s="326"/>
    </row>
    <row r="20" spans="1:6">
      <c r="A20" s="1296" t="s">
        <v>10</v>
      </c>
      <c r="B20" s="1297">
        <v>127</v>
      </c>
      <c r="C20" s="326"/>
      <c r="D20" s="326"/>
      <c r="E20" s="326"/>
      <c r="F20" s="326"/>
    </row>
    <row r="21" spans="1:6">
      <c r="A21" s="1296" t="s">
        <v>11</v>
      </c>
      <c r="B21" s="1297">
        <v>0</v>
      </c>
      <c r="C21" s="326"/>
      <c r="D21" s="326"/>
      <c r="E21" s="326"/>
      <c r="F21" s="326"/>
    </row>
    <row r="22" spans="1:6">
      <c r="A22" s="1296" t="s">
        <v>12</v>
      </c>
      <c r="B22" s="1297">
        <v>0</v>
      </c>
      <c r="C22" s="326"/>
      <c r="D22" s="326"/>
      <c r="E22" s="326"/>
      <c r="F22" s="326"/>
    </row>
    <row r="23" spans="1:6">
      <c r="A23" s="1296" t="s">
        <v>13</v>
      </c>
      <c r="B23" s="1297">
        <v>0</v>
      </c>
      <c r="C23" s="326"/>
      <c r="D23" s="326"/>
      <c r="E23" s="326"/>
      <c r="F23" s="326"/>
    </row>
    <row r="24" spans="1:6">
      <c r="A24" s="1296" t="s">
        <v>14</v>
      </c>
      <c r="B24" s="1297">
        <v>0</v>
      </c>
      <c r="C24" s="326"/>
      <c r="D24" s="326"/>
      <c r="E24" s="326"/>
      <c r="F24" s="326"/>
    </row>
    <row r="25" spans="1:6">
      <c r="A25" s="1296" t="s">
        <v>15</v>
      </c>
      <c r="B25" s="1297">
        <v>0</v>
      </c>
      <c r="C25" s="326"/>
      <c r="D25" s="326"/>
      <c r="E25" s="326"/>
      <c r="F25" s="326"/>
    </row>
    <row r="26" spans="1:6">
      <c r="A26" s="1296" t="s">
        <v>16</v>
      </c>
      <c r="B26" s="1297">
        <v>88</v>
      </c>
      <c r="C26" s="326"/>
      <c r="D26" s="326"/>
      <c r="E26" s="326"/>
      <c r="F26" s="326"/>
    </row>
    <row r="27" spans="1:6">
      <c r="A27" s="1296" t="s">
        <v>17</v>
      </c>
      <c r="B27" s="1297">
        <v>0</v>
      </c>
      <c r="C27" s="326"/>
      <c r="D27" s="326"/>
      <c r="E27" s="326"/>
      <c r="F27" s="326"/>
    </row>
    <row r="28" spans="1:6">
      <c r="A28" s="1296" t="s">
        <v>18</v>
      </c>
      <c r="B28" s="1298">
        <v>0</v>
      </c>
      <c r="C28" s="326"/>
      <c r="D28" s="326"/>
      <c r="E28" s="326"/>
      <c r="F28" s="326"/>
    </row>
    <row r="29" spans="1:6">
      <c r="A29" s="1296" t="s">
        <v>689</v>
      </c>
      <c r="B29" s="1298">
        <v>0</v>
      </c>
      <c r="C29" s="326"/>
      <c r="D29" s="326"/>
      <c r="E29" s="326"/>
      <c r="F29" s="326"/>
    </row>
    <row r="30" spans="1:6">
      <c r="A30" s="1291" t="s">
        <v>690</v>
      </c>
      <c r="B30" s="1299">
        <v>0</v>
      </c>
      <c r="C30" s="329"/>
      <c r="D30" s="329"/>
      <c r="E30" s="329"/>
      <c r="F30" s="329"/>
    </row>
    <row r="31" spans="1:6" ht="15.75" thickBot="1">
      <c r="A31" s="330"/>
      <c r="B31" s="326"/>
      <c r="C31" s="326"/>
      <c r="D31" s="326"/>
      <c r="E31" s="326"/>
      <c r="F31" s="326"/>
    </row>
    <row r="32" spans="1:6" ht="20.25" thickBot="1">
      <c r="A32" s="1288" t="s">
        <v>19</v>
      </c>
      <c r="B32" s="327" t="s">
        <v>376</v>
      </c>
      <c r="C32" s="327" t="s">
        <v>809</v>
      </c>
      <c r="D32" s="327"/>
      <c r="E32" s="327"/>
      <c r="F32" s="331"/>
    </row>
    <row r="33" spans="1:6" ht="16.5" thickTop="1" thickBot="1">
      <c r="A33" s="1300"/>
      <c r="B33" s="1301"/>
      <c r="C33" s="1301"/>
      <c r="D33" s="1301"/>
      <c r="E33" s="1301" t="s">
        <v>20</v>
      </c>
      <c r="F33" s="1302"/>
    </row>
    <row r="34" spans="1:6" ht="16.5" thickTop="1" thickBot="1">
      <c r="A34" s="1303" t="s">
        <v>21</v>
      </c>
      <c r="B34" s="1304" t="s">
        <v>22</v>
      </c>
      <c r="C34" s="1304" t="s">
        <v>5</v>
      </c>
      <c r="D34" s="1304" t="s">
        <v>23</v>
      </c>
      <c r="E34" s="1304" t="s">
        <v>5</v>
      </c>
      <c r="F34" s="1305" t="s">
        <v>23</v>
      </c>
    </row>
    <row r="35" spans="1:6">
      <c r="A35" s="1296" t="s">
        <v>24</v>
      </c>
      <c r="B35" s="1296" t="s">
        <v>25</v>
      </c>
      <c r="C35" s="1297">
        <v>0</v>
      </c>
      <c r="D35" s="1297">
        <v>0</v>
      </c>
      <c r="E35" s="1297">
        <v>0</v>
      </c>
      <c r="F35" s="1297">
        <v>0</v>
      </c>
    </row>
    <row r="36" spans="1:6">
      <c r="A36" s="1296" t="s">
        <v>24</v>
      </c>
      <c r="B36" s="1296" t="s">
        <v>26</v>
      </c>
      <c r="C36" s="1297">
        <v>0</v>
      </c>
      <c r="D36" s="1297">
        <v>0</v>
      </c>
      <c r="E36" s="1297">
        <v>0</v>
      </c>
      <c r="F36" s="1297">
        <v>0</v>
      </c>
    </row>
    <row r="37" spans="1:6">
      <c r="A37" s="1296" t="s">
        <v>24</v>
      </c>
      <c r="B37" s="1296" t="s">
        <v>27</v>
      </c>
      <c r="C37" s="1297">
        <v>0</v>
      </c>
      <c r="D37" s="1297">
        <v>0</v>
      </c>
      <c r="E37" s="1297">
        <v>0</v>
      </c>
      <c r="F37" s="1297">
        <v>0</v>
      </c>
    </row>
    <row r="38" spans="1:6">
      <c r="A38" s="1296" t="s">
        <v>24</v>
      </c>
      <c r="B38" s="1296" t="s">
        <v>28</v>
      </c>
      <c r="C38" s="1297">
        <v>0</v>
      </c>
      <c r="D38" s="1297">
        <v>0</v>
      </c>
      <c r="E38" s="1297">
        <v>1</v>
      </c>
      <c r="F38" s="1297">
        <v>3436.5729999999999</v>
      </c>
    </row>
    <row r="39" spans="1:6">
      <c r="A39" s="1296" t="s">
        <v>29</v>
      </c>
      <c r="B39" s="1296" t="s">
        <v>30</v>
      </c>
      <c r="C39" s="1297">
        <v>2656</v>
      </c>
      <c r="D39" s="1297">
        <v>49793124.590000004</v>
      </c>
      <c r="E39" s="1297">
        <v>3169</v>
      </c>
      <c r="F39" s="1297">
        <v>12274644.41</v>
      </c>
    </row>
    <row r="40" spans="1:6">
      <c r="A40" s="1296" t="s">
        <v>29</v>
      </c>
      <c r="B40" s="1296" t="s">
        <v>28</v>
      </c>
      <c r="C40" s="1297">
        <v>0</v>
      </c>
      <c r="D40" s="1297">
        <v>0</v>
      </c>
      <c r="E40" s="1297">
        <v>0</v>
      </c>
      <c r="F40" s="1297">
        <v>0</v>
      </c>
    </row>
    <row r="41" spans="1:6">
      <c r="A41" s="1296" t="s">
        <v>31</v>
      </c>
      <c r="B41" s="1296" t="s">
        <v>32</v>
      </c>
      <c r="C41" s="1297">
        <v>16</v>
      </c>
      <c r="D41" s="1297">
        <v>280810.59000000003</v>
      </c>
      <c r="E41" s="1297">
        <v>35</v>
      </c>
      <c r="F41" s="1297">
        <v>177941.85399999999</v>
      </c>
    </row>
    <row r="42" spans="1:6">
      <c r="A42" s="1296" t="s">
        <v>31</v>
      </c>
      <c r="B42" s="1296" t="s">
        <v>33</v>
      </c>
      <c r="C42" s="1297">
        <v>0</v>
      </c>
      <c r="D42" s="1297">
        <v>0</v>
      </c>
      <c r="E42" s="1297">
        <v>0</v>
      </c>
      <c r="F42" s="1297">
        <v>0</v>
      </c>
    </row>
    <row r="43" spans="1:6">
      <c r="A43" s="1296" t="s">
        <v>31</v>
      </c>
      <c r="B43" s="1296" t="s">
        <v>34</v>
      </c>
      <c r="C43" s="1297">
        <v>0</v>
      </c>
      <c r="D43" s="1297">
        <v>0</v>
      </c>
      <c r="E43" s="1297">
        <v>0</v>
      </c>
      <c r="F43" s="1297">
        <v>0</v>
      </c>
    </row>
    <row r="44" spans="1:6">
      <c r="A44" s="1296" t="s">
        <v>31</v>
      </c>
      <c r="B44" s="1296" t="s">
        <v>35</v>
      </c>
      <c r="C44" s="1297">
        <v>0</v>
      </c>
      <c r="D44" s="1297">
        <v>0</v>
      </c>
      <c r="E44" s="1297">
        <v>0</v>
      </c>
      <c r="F44" s="1297">
        <v>0</v>
      </c>
    </row>
    <row r="45" spans="1:6">
      <c r="A45" s="1296" t="s">
        <v>31</v>
      </c>
      <c r="B45" s="1296" t="s">
        <v>36</v>
      </c>
      <c r="C45" s="1297">
        <v>0</v>
      </c>
      <c r="D45" s="1297">
        <v>0</v>
      </c>
      <c r="E45" s="1297">
        <v>0</v>
      </c>
      <c r="F45" s="1297">
        <v>0</v>
      </c>
    </row>
    <row r="46" spans="1:6">
      <c r="A46" s="1296" t="s">
        <v>31</v>
      </c>
      <c r="B46" s="1296" t="s">
        <v>37</v>
      </c>
      <c r="C46" s="1297">
        <v>0</v>
      </c>
      <c r="D46" s="1297">
        <v>0</v>
      </c>
      <c r="E46" s="1297">
        <v>0</v>
      </c>
      <c r="F46" s="1297">
        <v>0</v>
      </c>
    </row>
    <row r="47" spans="1:6">
      <c r="A47" s="1296" t="s">
        <v>31</v>
      </c>
      <c r="B47" s="1296" t="s">
        <v>38</v>
      </c>
      <c r="C47" s="1297">
        <v>0</v>
      </c>
      <c r="D47" s="1297">
        <v>0</v>
      </c>
      <c r="E47" s="1297">
        <v>0</v>
      </c>
      <c r="F47" s="1297">
        <v>0</v>
      </c>
    </row>
    <row r="48" spans="1:6">
      <c r="A48" s="1296" t="s">
        <v>31</v>
      </c>
      <c r="B48" s="1296" t="s">
        <v>28</v>
      </c>
      <c r="C48" s="1297">
        <v>12</v>
      </c>
      <c r="D48" s="1297">
        <v>369582.25699999998</v>
      </c>
      <c r="E48" s="1297">
        <v>17</v>
      </c>
      <c r="F48" s="1297">
        <v>152794.39799999999</v>
      </c>
    </row>
    <row r="49" spans="1:6">
      <c r="A49" s="1296" t="s">
        <v>31</v>
      </c>
      <c r="B49" s="1296" t="s">
        <v>39</v>
      </c>
      <c r="C49" s="1297">
        <v>0</v>
      </c>
      <c r="D49" s="1297">
        <v>0</v>
      </c>
      <c r="E49" s="1297">
        <v>0</v>
      </c>
      <c r="F49" s="1297">
        <v>0</v>
      </c>
    </row>
    <row r="50" spans="1:6">
      <c r="A50" s="1296" t="s">
        <v>31</v>
      </c>
      <c r="B50" s="1296" t="s">
        <v>40</v>
      </c>
      <c r="C50" s="1297">
        <v>6</v>
      </c>
      <c r="D50" s="1297">
        <v>918634.44299999997</v>
      </c>
      <c r="E50" s="1297">
        <v>7</v>
      </c>
      <c r="F50" s="1297">
        <v>568752.79099999997</v>
      </c>
    </row>
    <row r="51" spans="1:6">
      <c r="A51" s="1296" t="s">
        <v>41</v>
      </c>
      <c r="B51" s="1296" t="s">
        <v>42</v>
      </c>
      <c r="C51" s="1297">
        <v>0</v>
      </c>
      <c r="D51" s="1297">
        <v>0</v>
      </c>
      <c r="E51" s="1297">
        <v>4</v>
      </c>
      <c r="F51" s="1297">
        <v>313673.35499999998</v>
      </c>
    </row>
    <row r="52" spans="1:6">
      <c r="A52" s="1296" t="s">
        <v>41</v>
      </c>
      <c r="B52" s="1296" t="s">
        <v>28</v>
      </c>
      <c r="C52" s="1297">
        <v>2</v>
      </c>
      <c r="D52" s="1297">
        <v>27281.737000000001</v>
      </c>
      <c r="E52" s="1297">
        <v>3</v>
      </c>
      <c r="F52" s="1297">
        <v>18802.323</v>
      </c>
    </row>
    <row r="53" spans="1:6">
      <c r="A53" s="1296" t="s">
        <v>43</v>
      </c>
      <c r="B53" s="1296" t="s">
        <v>44</v>
      </c>
      <c r="C53" s="1297">
        <v>55</v>
      </c>
      <c r="D53" s="1297">
        <v>983140.04500000004</v>
      </c>
      <c r="E53" s="1297">
        <v>98</v>
      </c>
      <c r="F53" s="1297">
        <v>373415.53899999999</v>
      </c>
    </row>
    <row r="54" spans="1:6">
      <c r="A54" s="1296" t="s">
        <v>45</v>
      </c>
      <c r="B54" s="1296" t="s">
        <v>46</v>
      </c>
      <c r="C54" s="1297">
        <v>0</v>
      </c>
      <c r="D54" s="1297">
        <v>0</v>
      </c>
      <c r="E54" s="1297">
        <v>1</v>
      </c>
      <c r="F54" s="1297">
        <v>618128</v>
      </c>
    </row>
    <row r="55" spans="1:6">
      <c r="A55" s="1296" t="s">
        <v>45</v>
      </c>
      <c r="B55" s="1296" t="s">
        <v>28</v>
      </c>
      <c r="C55" s="1297">
        <v>0</v>
      </c>
      <c r="D55" s="1297">
        <v>0</v>
      </c>
      <c r="E55" s="1297">
        <v>0</v>
      </c>
      <c r="F55" s="1297">
        <v>0</v>
      </c>
    </row>
    <row r="56" spans="1:6">
      <c r="A56" s="1296" t="s">
        <v>47</v>
      </c>
      <c r="B56" s="1296" t="s">
        <v>28</v>
      </c>
      <c r="C56" s="1297">
        <v>0</v>
      </c>
      <c r="D56" s="1297">
        <v>0</v>
      </c>
      <c r="E56" s="1297">
        <v>0</v>
      </c>
      <c r="F56" s="1297">
        <v>0</v>
      </c>
    </row>
    <row r="57" spans="1:6">
      <c r="A57" s="1296" t="s">
        <v>48</v>
      </c>
      <c r="B57" s="1296" t="s">
        <v>49</v>
      </c>
      <c r="C57" s="1297">
        <v>9</v>
      </c>
      <c r="D57" s="1297">
        <v>165325.709</v>
      </c>
      <c r="E57" s="1297">
        <v>15</v>
      </c>
      <c r="F57" s="1297">
        <v>87124.532999999996</v>
      </c>
    </row>
    <row r="58" spans="1:6">
      <c r="A58" s="1296" t="s">
        <v>48</v>
      </c>
      <c r="B58" s="1296" t="s">
        <v>50</v>
      </c>
      <c r="C58" s="1297">
        <v>30</v>
      </c>
      <c r="D58" s="1297">
        <v>1452161.1429999999</v>
      </c>
      <c r="E58" s="1297">
        <v>40</v>
      </c>
      <c r="F58" s="1297">
        <v>767031.68299999996</v>
      </c>
    </row>
    <row r="59" spans="1:6">
      <c r="A59" s="1296" t="s">
        <v>48</v>
      </c>
      <c r="B59" s="1296" t="s">
        <v>51</v>
      </c>
      <c r="C59" s="1297">
        <v>28</v>
      </c>
      <c r="D59" s="1297">
        <v>754124.054</v>
      </c>
      <c r="E59" s="1297">
        <v>48</v>
      </c>
      <c r="F59" s="1297">
        <v>993315.98699999996</v>
      </c>
    </row>
    <row r="60" spans="1:6">
      <c r="A60" s="1296" t="s">
        <v>48</v>
      </c>
      <c r="B60" s="1296" t="s">
        <v>52</v>
      </c>
      <c r="C60" s="1297">
        <v>17</v>
      </c>
      <c r="D60" s="1297">
        <v>707248.48400000005</v>
      </c>
      <c r="E60" s="1297">
        <v>19</v>
      </c>
      <c r="F60" s="1297">
        <v>647256.08900000004</v>
      </c>
    </row>
    <row r="61" spans="1:6">
      <c r="A61" s="1296" t="s">
        <v>48</v>
      </c>
      <c r="B61" s="1296" t="s">
        <v>53</v>
      </c>
      <c r="C61" s="1297">
        <v>133</v>
      </c>
      <c r="D61" s="1297">
        <v>4873977.4780000001</v>
      </c>
      <c r="E61" s="1297">
        <v>231</v>
      </c>
      <c r="F61" s="1297">
        <v>2667395.5389999999</v>
      </c>
    </row>
    <row r="62" spans="1:6">
      <c r="A62" s="1296" t="s">
        <v>48</v>
      </c>
      <c r="B62" s="1296" t="s">
        <v>54</v>
      </c>
      <c r="C62" s="1297">
        <v>0</v>
      </c>
      <c r="D62" s="1297">
        <v>0</v>
      </c>
      <c r="E62" s="1297">
        <v>0</v>
      </c>
      <c r="F62" s="1297">
        <v>0</v>
      </c>
    </row>
    <row r="63" spans="1:6">
      <c r="A63" s="1296" t="s">
        <v>48</v>
      </c>
      <c r="B63" s="1296" t="s">
        <v>28</v>
      </c>
      <c r="C63" s="1297">
        <v>90</v>
      </c>
      <c r="D63" s="1297">
        <v>4371414.5389999999</v>
      </c>
      <c r="E63" s="1297">
        <v>93</v>
      </c>
      <c r="F63" s="1297">
        <v>2289981.7760000001</v>
      </c>
    </row>
    <row r="64" spans="1:6">
      <c r="A64" s="1296" t="s">
        <v>55</v>
      </c>
      <c r="B64" s="1296" t="s">
        <v>56</v>
      </c>
      <c r="C64" s="1297">
        <v>0</v>
      </c>
      <c r="D64" s="1297">
        <v>0</v>
      </c>
      <c r="E64" s="1297">
        <v>0</v>
      </c>
      <c r="F64" s="1297">
        <v>0</v>
      </c>
    </row>
    <row r="65" spans="1:6">
      <c r="A65" s="1296" t="s">
        <v>55</v>
      </c>
      <c r="B65" s="1296" t="s">
        <v>28</v>
      </c>
      <c r="C65" s="1297">
        <v>2</v>
      </c>
      <c r="D65" s="1297">
        <v>81573.75</v>
      </c>
      <c r="E65" s="1297">
        <v>4</v>
      </c>
      <c r="F65" s="1297">
        <v>20970.758999999998</v>
      </c>
    </row>
    <row r="66" spans="1:6">
      <c r="A66" s="1296" t="s">
        <v>55</v>
      </c>
      <c r="B66" s="1296" t="s">
        <v>57</v>
      </c>
      <c r="C66" s="1297">
        <v>0</v>
      </c>
      <c r="D66" s="1297">
        <v>0</v>
      </c>
      <c r="E66" s="1297">
        <v>0</v>
      </c>
      <c r="F66" s="1297">
        <v>0</v>
      </c>
    </row>
    <row r="67" spans="1:6">
      <c r="A67" s="1296" t="s">
        <v>55</v>
      </c>
      <c r="B67" s="1296" t="s">
        <v>58</v>
      </c>
      <c r="C67" s="1297">
        <v>0</v>
      </c>
      <c r="D67" s="1297">
        <v>0</v>
      </c>
      <c r="E67" s="1297">
        <v>0</v>
      </c>
      <c r="F67" s="1297">
        <v>0</v>
      </c>
    </row>
    <row r="68" spans="1:6">
      <c r="A68" s="1291" t="s">
        <v>55</v>
      </c>
      <c r="B68" s="1291" t="s">
        <v>59</v>
      </c>
      <c r="C68" s="1299">
        <v>0</v>
      </c>
      <c r="D68" s="1299">
        <v>0</v>
      </c>
      <c r="E68" s="1299">
        <v>0</v>
      </c>
      <c r="F68" s="1299">
        <v>0</v>
      </c>
    </row>
    <row r="69" spans="1:6" ht="15.75" thickBot="1">
      <c r="A69" s="330"/>
      <c r="B69" s="326"/>
      <c r="C69" s="326"/>
      <c r="D69" s="326"/>
      <c r="E69" s="326"/>
      <c r="F69" s="326"/>
    </row>
    <row r="70" spans="1:6" ht="19.5">
      <c r="A70" s="1288" t="s">
        <v>60</v>
      </c>
      <c r="B70" s="327" t="s">
        <v>381</v>
      </c>
      <c r="C70" s="327" t="s">
        <v>660</v>
      </c>
      <c r="D70" s="327"/>
      <c r="E70" s="327"/>
      <c r="F70" s="331"/>
    </row>
    <row r="71" spans="1:6" ht="20.25" thickBot="1">
      <c r="A71" s="1306"/>
      <c r="B71" s="1316"/>
      <c r="C71" s="1316"/>
      <c r="D71" s="1317" t="s">
        <v>419</v>
      </c>
      <c r="E71" s="1316"/>
      <c r="F71" s="333"/>
    </row>
    <row r="72" spans="1:6" ht="16.5" thickTop="1" thickBot="1">
      <c r="A72" s="1293" t="s">
        <v>61</v>
      </c>
      <c r="B72" s="1294" t="s">
        <v>62</v>
      </c>
      <c r="C72" s="1307" t="s">
        <v>649</v>
      </c>
      <c r="D72" s="1308"/>
      <c r="E72" s="1308"/>
      <c r="F72" s="1295"/>
    </row>
    <row r="73" spans="1:6">
      <c r="A73" s="1296" t="s">
        <v>63</v>
      </c>
      <c r="B73" s="1296" t="s">
        <v>632</v>
      </c>
      <c r="C73" s="1309" t="s">
        <v>634</v>
      </c>
      <c r="D73" s="1297">
        <v>13959550</v>
      </c>
      <c r="E73" s="444"/>
      <c r="F73" s="326"/>
    </row>
    <row r="74" spans="1:6">
      <c r="A74" s="1296" t="s">
        <v>63</v>
      </c>
      <c r="B74" s="1296" t="s">
        <v>633</v>
      </c>
      <c r="C74" s="1309" t="s">
        <v>635</v>
      </c>
      <c r="D74" s="1297">
        <v>426910.5</v>
      </c>
      <c r="E74" s="444"/>
      <c r="F74" s="326"/>
    </row>
    <row r="75" spans="1:6">
      <c r="A75" s="1296" t="s">
        <v>64</v>
      </c>
      <c r="B75" s="1296" t="s">
        <v>632</v>
      </c>
      <c r="C75" s="1309" t="s">
        <v>636</v>
      </c>
      <c r="D75" s="1297">
        <v>3521713</v>
      </c>
      <c r="E75" s="444"/>
      <c r="F75" s="326"/>
    </row>
    <row r="76" spans="1:6">
      <c r="A76" s="1296" t="s">
        <v>64</v>
      </c>
      <c r="B76" s="1296" t="s">
        <v>633</v>
      </c>
      <c r="C76" s="1309" t="s">
        <v>637</v>
      </c>
      <c r="D76" s="1297">
        <v>5427.6</v>
      </c>
      <c r="E76" s="444"/>
      <c r="F76" s="326"/>
    </row>
    <row r="77" spans="1:6">
      <c r="A77" s="1296" t="s">
        <v>65</v>
      </c>
      <c r="B77" s="1296" t="s">
        <v>632</v>
      </c>
      <c r="C77" s="1309" t="s">
        <v>638</v>
      </c>
      <c r="D77" s="1297">
        <v>0</v>
      </c>
      <c r="E77" s="444"/>
      <c r="F77" s="326"/>
    </row>
    <row r="78" spans="1:6">
      <c r="A78" s="1291" t="s">
        <v>65</v>
      </c>
      <c r="B78" s="1291" t="s">
        <v>633</v>
      </c>
      <c r="C78" s="1291" t="s">
        <v>639</v>
      </c>
      <c r="D78" s="1299">
        <v>0</v>
      </c>
      <c r="E78" s="1310"/>
      <c r="F78" s="329"/>
    </row>
    <row r="79" spans="1:6">
      <c r="A79" s="1311"/>
      <c r="B79" s="1311"/>
      <c r="C79" s="326"/>
      <c r="D79" s="326"/>
      <c r="E79" s="326"/>
      <c r="F79" s="326"/>
    </row>
    <row r="80" spans="1:6" ht="15.75" thickBot="1">
      <c r="A80" s="1311"/>
      <c r="B80" s="1311"/>
      <c r="C80" s="326"/>
      <c r="D80" s="326"/>
      <c r="E80" s="326"/>
      <c r="F80" s="326"/>
    </row>
    <row r="81" spans="1:6" ht="20.25" thickBot="1">
      <c r="A81" s="1288" t="s">
        <v>320</v>
      </c>
      <c r="B81" s="1312" t="s">
        <v>376</v>
      </c>
      <c r="C81" s="327" t="s">
        <v>899</v>
      </c>
      <c r="D81" s="327"/>
      <c r="E81" s="327"/>
      <c r="F81" s="331"/>
    </row>
    <row r="82" spans="1:6" ht="16.5" thickTop="1" thickBot="1">
      <c r="A82" s="1293" t="s">
        <v>321</v>
      </c>
      <c r="B82" s="1308"/>
      <c r="C82" s="1308"/>
      <c r="D82" s="1294"/>
      <c r="E82" s="1294"/>
      <c r="F82" s="1295"/>
    </row>
    <row r="83" spans="1:6">
      <c r="A83" s="1296" t="s">
        <v>322</v>
      </c>
      <c r="B83" s="1297">
        <v>245523</v>
      </c>
      <c r="C83" s="444"/>
      <c r="D83" s="326"/>
      <c r="E83" s="326"/>
      <c r="F83" s="326"/>
    </row>
    <row r="84" spans="1:6">
      <c r="A84" s="1291" t="s">
        <v>323</v>
      </c>
      <c r="B84" s="1299">
        <v>0</v>
      </c>
      <c r="C84" s="1310"/>
      <c r="D84" s="329"/>
      <c r="E84" s="329"/>
      <c r="F84" s="329"/>
    </row>
    <row r="85" spans="1:6">
      <c r="A85" s="1311"/>
      <c r="B85" s="1313"/>
      <c r="C85" s="326"/>
      <c r="D85" s="326"/>
      <c r="E85" s="326"/>
      <c r="F85" s="326"/>
    </row>
    <row r="86" spans="1:6" ht="15.75" thickBot="1">
      <c r="A86" s="330"/>
      <c r="B86" s="326"/>
      <c r="C86" s="326"/>
      <c r="D86" s="326"/>
      <c r="E86" s="326"/>
      <c r="F86" s="326"/>
    </row>
    <row r="87" spans="1:6" ht="20.25" thickBot="1">
      <c r="A87" s="1288" t="s">
        <v>66</v>
      </c>
      <c r="B87" s="327" t="s">
        <v>376</v>
      </c>
      <c r="C87" s="327" t="s">
        <v>383</v>
      </c>
      <c r="D87" s="327"/>
      <c r="E87" s="327"/>
      <c r="F87" s="331"/>
    </row>
    <row r="88" spans="1:6" ht="16.5" thickTop="1" thickBot="1">
      <c r="A88" s="1293" t="s">
        <v>4</v>
      </c>
      <c r="B88" s="1294" t="s">
        <v>163</v>
      </c>
      <c r="C88" s="1294"/>
      <c r="D88" s="1294"/>
      <c r="E88" s="1294"/>
      <c r="F88" s="1295"/>
    </row>
    <row r="89" spans="1:6">
      <c r="A89" s="1296" t="s">
        <v>525</v>
      </c>
      <c r="B89" s="1297">
        <v>0</v>
      </c>
      <c r="C89" s="326"/>
      <c r="D89" s="326"/>
      <c r="E89" s="326"/>
      <c r="F89" s="326"/>
    </row>
    <row r="90" spans="1:6">
      <c r="A90" s="1296" t="s">
        <v>526</v>
      </c>
      <c r="B90" s="1297">
        <v>0</v>
      </c>
      <c r="C90" s="326"/>
      <c r="D90" s="326"/>
      <c r="E90" s="326"/>
      <c r="F90" s="326"/>
    </row>
    <row r="91" spans="1:6">
      <c r="A91" s="1296" t="s">
        <v>67</v>
      </c>
      <c r="B91" s="1297">
        <v>1323.0350748364365</v>
      </c>
      <c r="C91" s="326"/>
      <c r="D91" s="326"/>
      <c r="E91" s="326"/>
      <c r="F91" s="326"/>
    </row>
    <row r="92" spans="1:6">
      <c r="A92" s="1291" t="s">
        <v>68</v>
      </c>
      <c r="B92" s="1292">
        <v>0</v>
      </c>
      <c r="C92" s="329"/>
      <c r="D92" s="329"/>
      <c r="E92" s="329"/>
      <c r="F92" s="329"/>
    </row>
    <row r="93" spans="1:6">
      <c r="A93" s="330"/>
      <c r="B93" s="326"/>
      <c r="C93" s="326"/>
      <c r="D93" s="326"/>
      <c r="E93" s="326"/>
      <c r="F93" s="326"/>
    </row>
    <row r="94" spans="1:6" ht="15.75" thickBot="1">
      <c r="A94" s="330"/>
      <c r="B94" s="326"/>
      <c r="C94" s="326"/>
      <c r="D94" s="326"/>
      <c r="E94" s="326"/>
      <c r="F94" s="326"/>
    </row>
    <row r="95" spans="1:6" ht="20.25" thickBot="1">
      <c r="A95" s="1288" t="s">
        <v>69</v>
      </c>
      <c r="B95" s="327" t="s">
        <v>376</v>
      </c>
      <c r="C95" s="327" t="s">
        <v>384</v>
      </c>
      <c r="D95" s="327"/>
      <c r="E95" s="327"/>
      <c r="F95" s="331"/>
    </row>
    <row r="96" spans="1:6" ht="16.5" thickTop="1" thickBot="1">
      <c r="A96" s="1293" t="s">
        <v>4</v>
      </c>
      <c r="B96" s="1294" t="s">
        <v>5</v>
      </c>
      <c r="C96" s="1294"/>
      <c r="D96" s="1294"/>
      <c r="E96" s="1294"/>
      <c r="F96" s="1295"/>
    </row>
    <row r="97" spans="1:6">
      <c r="A97" s="1296" t="s">
        <v>70</v>
      </c>
      <c r="B97" s="1297">
        <v>2061</v>
      </c>
      <c r="C97" s="326"/>
      <c r="D97" s="326"/>
      <c r="E97" s="326"/>
      <c r="F97" s="326"/>
    </row>
    <row r="98" spans="1:6">
      <c r="A98" s="1296" t="s">
        <v>71</v>
      </c>
      <c r="B98" s="1297">
        <v>1</v>
      </c>
      <c r="C98" s="326"/>
      <c r="D98" s="326"/>
      <c r="E98" s="326"/>
      <c r="F98" s="326"/>
    </row>
    <row r="99" spans="1:6">
      <c r="A99" s="1296" t="s">
        <v>72</v>
      </c>
      <c r="B99" s="1297">
        <v>4</v>
      </c>
      <c r="C99" s="326"/>
      <c r="D99" s="326"/>
      <c r="E99" s="326"/>
      <c r="F99" s="326"/>
    </row>
    <row r="100" spans="1:6">
      <c r="A100" s="1296" t="s">
        <v>73</v>
      </c>
      <c r="B100" s="1297">
        <v>226</v>
      </c>
      <c r="C100" s="326"/>
      <c r="D100" s="326"/>
      <c r="E100" s="326"/>
      <c r="F100" s="326"/>
    </row>
    <row r="101" spans="1:6">
      <c r="A101" s="1296" t="s">
        <v>74</v>
      </c>
      <c r="B101" s="1297">
        <v>12</v>
      </c>
      <c r="C101" s="326"/>
      <c r="D101" s="326"/>
      <c r="E101" s="326"/>
      <c r="F101" s="326"/>
    </row>
    <row r="102" spans="1:6">
      <c r="A102" s="1296" t="s">
        <v>75</v>
      </c>
      <c r="B102" s="1297">
        <v>31</v>
      </c>
      <c r="C102" s="326"/>
      <c r="D102" s="326"/>
      <c r="E102" s="326"/>
      <c r="F102" s="326"/>
    </row>
    <row r="103" spans="1:6">
      <c r="A103" s="1296" t="s">
        <v>76</v>
      </c>
      <c r="B103" s="1297">
        <v>25</v>
      </c>
      <c r="C103" s="326"/>
      <c r="D103" s="326"/>
      <c r="E103" s="326"/>
      <c r="F103" s="326"/>
    </row>
    <row r="104" spans="1:6">
      <c r="A104" s="1296" t="s">
        <v>77</v>
      </c>
      <c r="B104" s="1297">
        <v>568</v>
      </c>
      <c r="C104" s="326"/>
      <c r="D104" s="326"/>
      <c r="E104" s="326"/>
      <c r="F104" s="326"/>
    </row>
    <row r="105" spans="1:6">
      <c r="A105" s="1291" t="s">
        <v>78</v>
      </c>
      <c r="B105" s="1299">
        <v>1</v>
      </c>
      <c r="C105" s="329"/>
      <c r="D105" s="329"/>
      <c r="E105" s="329"/>
      <c r="F105" s="329"/>
    </row>
    <row r="106" spans="1:6">
      <c r="A106" s="330"/>
      <c r="B106" s="326"/>
      <c r="C106" s="326"/>
      <c r="D106" s="326"/>
      <c r="E106" s="326"/>
      <c r="F106" s="326"/>
    </row>
    <row r="107" spans="1:6" ht="15.75" thickBot="1">
      <c r="A107" s="330"/>
      <c r="B107" s="326"/>
      <c r="C107" s="326"/>
      <c r="D107" s="326"/>
      <c r="E107" s="326"/>
      <c r="F107" s="326"/>
    </row>
    <row r="108" spans="1:6" ht="20.25" thickBot="1">
      <c r="A108" s="1288" t="s">
        <v>622</v>
      </c>
      <c r="B108" s="327" t="s">
        <v>376</v>
      </c>
      <c r="C108" s="327" t="s">
        <v>383</v>
      </c>
      <c r="D108" s="327"/>
      <c r="E108" s="327"/>
      <c r="F108" s="331"/>
    </row>
    <row r="109" spans="1:6" ht="16.5" thickTop="1" thickBot="1">
      <c r="A109" s="1293" t="s">
        <v>4</v>
      </c>
      <c r="B109" s="1294" t="s">
        <v>5</v>
      </c>
      <c r="C109" s="1294"/>
      <c r="D109" s="1294"/>
      <c r="E109" s="1294"/>
      <c r="F109" s="1295"/>
    </row>
    <row r="110" spans="1:6">
      <c r="A110" s="1296" t="s">
        <v>623</v>
      </c>
      <c r="B110" s="1297">
        <v>0</v>
      </c>
      <c r="C110" s="326"/>
      <c r="D110" s="326"/>
      <c r="E110" s="326"/>
      <c r="F110" s="326"/>
    </row>
    <row r="111" spans="1:6">
      <c r="A111" s="1314" t="s">
        <v>624</v>
      </c>
      <c r="B111" s="1315">
        <v>0</v>
      </c>
      <c r="C111" s="1318"/>
      <c r="D111" s="1318"/>
      <c r="E111" s="1318"/>
      <c r="F111" s="1318"/>
    </row>
    <row r="112" spans="1:6">
      <c r="A112" s="1296"/>
      <c r="B112" s="326"/>
      <c r="C112" s="326"/>
      <c r="D112" s="326"/>
      <c r="E112" s="326"/>
      <c r="F112" s="326"/>
    </row>
    <row r="113" spans="1:6" ht="15.75" thickBot="1">
      <c r="A113" s="1291"/>
      <c r="B113" s="329"/>
      <c r="C113" s="329"/>
      <c r="D113" s="329"/>
      <c r="E113" s="329"/>
      <c r="F113" s="329"/>
    </row>
    <row r="114" spans="1:6" ht="20.25" thickBot="1">
      <c r="A114" s="1288" t="s">
        <v>79</v>
      </c>
      <c r="B114" s="327" t="s">
        <v>376</v>
      </c>
      <c r="C114" s="327" t="s">
        <v>383</v>
      </c>
      <c r="D114" s="327"/>
      <c r="E114" s="327"/>
      <c r="F114" s="331"/>
    </row>
    <row r="115" spans="1:6" ht="16.5" thickTop="1" thickBot="1">
      <c r="A115" s="334"/>
      <c r="B115" s="335" t="s">
        <v>80</v>
      </c>
      <c r="C115" s="335" t="s">
        <v>81</v>
      </c>
      <c r="D115" s="335"/>
      <c r="E115" s="335"/>
      <c r="F115" s="336"/>
    </row>
    <row r="116" spans="1:6" ht="16.5" thickTop="1" thickBot="1">
      <c r="A116" s="1293" t="s">
        <v>4</v>
      </c>
      <c r="B116" s="1294" t="s">
        <v>5</v>
      </c>
      <c r="C116" s="1294" t="s">
        <v>5</v>
      </c>
      <c r="D116" s="1294"/>
      <c r="E116" s="1294"/>
      <c r="F116" s="1295"/>
    </row>
    <row r="117" spans="1:6">
      <c r="A117" s="1296" t="s">
        <v>82</v>
      </c>
      <c r="B117" s="1297">
        <v>0</v>
      </c>
      <c r="C117" s="1297">
        <v>0</v>
      </c>
      <c r="D117" s="326"/>
      <c r="E117" s="326"/>
      <c r="F117" s="326"/>
    </row>
    <row r="118" spans="1:6">
      <c r="A118" s="1296" t="s">
        <v>83</v>
      </c>
      <c r="B118" s="1297">
        <v>0</v>
      </c>
      <c r="C118" s="1297">
        <v>0</v>
      </c>
      <c r="D118" s="326"/>
      <c r="E118" s="326"/>
      <c r="F118" s="326"/>
    </row>
    <row r="119" spans="1:6">
      <c r="A119" s="1296" t="s">
        <v>31</v>
      </c>
      <c r="B119" s="1297">
        <v>0</v>
      </c>
      <c r="C119" s="1297">
        <v>0</v>
      </c>
      <c r="D119" s="326"/>
      <c r="E119" s="326"/>
      <c r="F119" s="326"/>
    </row>
    <row r="120" spans="1:6">
      <c r="A120" s="1296" t="s">
        <v>84</v>
      </c>
      <c r="B120" s="1297">
        <v>0</v>
      </c>
      <c r="C120" s="1297">
        <v>0</v>
      </c>
      <c r="D120" s="326"/>
      <c r="E120" s="326"/>
      <c r="F120" s="326"/>
    </row>
    <row r="121" spans="1:6">
      <c r="A121" s="1296" t="s">
        <v>85</v>
      </c>
      <c r="B121" s="1297">
        <v>0</v>
      </c>
      <c r="C121" s="1297">
        <v>0</v>
      </c>
      <c r="D121" s="326"/>
      <c r="E121" s="326"/>
      <c r="F121" s="326"/>
    </row>
    <row r="122" spans="1:6">
      <c r="A122" s="1296" t="s">
        <v>86</v>
      </c>
      <c r="B122" s="1297">
        <v>0</v>
      </c>
      <c r="C122" s="1297">
        <v>0</v>
      </c>
      <c r="D122" s="326"/>
      <c r="E122" s="326"/>
      <c r="F122" s="326"/>
    </row>
    <row r="123" spans="1:6">
      <c r="A123" s="1296" t="s">
        <v>87</v>
      </c>
      <c r="B123" s="1297">
        <v>73</v>
      </c>
      <c r="C123" s="1297">
        <v>6</v>
      </c>
      <c r="D123" s="326"/>
      <c r="E123" s="326"/>
      <c r="F123" s="326"/>
    </row>
    <row r="124" spans="1:6">
      <c r="A124" s="1296" t="s">
        <v>88</v>
      </c>
      <c r="B124" s="1297">
        <v>2</v>
      </c>
      <c r="C124" s="1297">
        <v>0</v>
      </c>
      <c r="D124" s="326"/>
      <c r="E124" s="326"/>
      <c r="F124" s="326"/>
    </row>
    <row r="125" spans="1:6">
      <c r="A125" s="1291" t="s">
        <v>852</v>
      </c>
      <c r="B125" s="1297">
        <v>0</v>
      </c>
      <c r="C125" s="1297">
        <v>0</v>
      </c>
      <c r="D125" s="326"/>
      <c r="E125" s="326"/>
      <c r="F125" s="326"/>
    </row>
    <row r="126" spans="1:6" ht="15.75" thickBot="1">
      <c r="A126" s="1311"/>
      <c r="B126" s="326"/>
      <c r="C126" s="326"/>
      <c r="D126" s="326"/>
      <c r="E126" s="326"/>
      <c r="F126" s="326"/>
    </row>
    <row r="127" spans="1:6" ht="20.25" thickBot="1">
      <c r="A127" s="1288" t="s">
        <v>281</v>
      </c>
      <c r="B127" s="327" t="s">
        <v>376</v>
      </c>
      <c r="C127" s="327" t="s">
        <v>383</v>
      </c>
      <c r="D127" s="327"/>
      <c r="E127" s="327"/>
      <c r="F127" s="331"/>
    </row>
    <row r="128" spans="1:6" ht="16.5" thickTop="1" thickBot="1">
      <c r="A128" s="1293" t="s">
        <v>4</v>
      </c>
      <c r="B128" s="1294" t="s">
        <v>5</v>
      </c>
      <c r="C128" s="1294"/>
      <c r="D128" s="1294"/>
      <c r="E128" s="1294"/>
      <c r="F128" s="1295"/>
    </row>
    <row r="129" spans="1:6">
      <c r="A129" s="1296" t="s">
        <v>282</v>
      </c>
      <c r="B129" s="1297">
        <v>63</v>
      </c>
      <c r="C129" s="326"/>
      <c r="D129" s="326"/>
      <c r="E129" s="326"/>
      <c r="F129" s="326"/>
    </row>
    <row r="130" spans="1:6">
      <c r="A130" s="1296" t="s">
        <v>283</v>
      </c>
      <c r="B130" s="1297">
        <v>1</v>
      </c>
      <c r="C130" s="326"/>
      <c r="D130" s="326"/>
      <c r="E130" s="326"/>
      <c r="F130" s="326"/>
    </row>
    <row r="131" spans="1:6">
      <c r="A131" s="1296" t="s">
        <v>284</v>
      </c>
      <c r="B131" s="1297">
        <v>0</v>
      </c>
      <c r="C131" s="326"/>
      <c r="D131" s="326"/>
      <c r="E131" s="326"/>
      <c r="F131" s="326"/>
    </row>
    <row r="132" spans="1:6">
      <c r="A132" s="1291" t="s">
        <v>285</v>
      </c>
      <c r="B132" s="1292">
        <v>8</v>
      </c>
      <c r="C132" s="329"/>
      <c r="D132" s="329"/>
      <c r="E132" s="329"/>
      <c r="F132" s="329"/>
    </row>
    <row r="133" spans="1:6">
      <c r="A133" s="326"/>
      <c r="B133" s="326"/>
      <c r="C133" s="326"/>
      <c r="D133" s="326"/>
      <c r="E133" s="326"/>
      <c r="F133" s="326"/>
    </row>
    <row r="134" spans="1:6">
      <c r="A134" s="1313"/>
      <c r="B134" s="326"/>
      <c r="C134" s="326"/>
      <c r="D134" s="326"/>
      <c r="E134" s="326"/>
      <c r="F134" s="326"/>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theme="0" tint="-0.34998626667073579"/>
  </sheetPr>
  <dimension ref="A1:N53"/>
  <sheetViews>
    <sheetView showGridLines="0" workbookViewId="0"/>
  </sheetViews>
  <sheetFormatPr defaultRowHeight="15"/>
  <cols>
    <col min="1" max="1" width="46.7109375" bestFit="1" customWidth="1"/>
    <col min="2" max="2" width="38.5703125" style="513" customWidth="1"/>
    <col min="7" max="7" width="26.5703125" bestFit="1" customWidth="1"/>
  </cols>
  <sheetData>
    <row r="1" spans="1:12" ht="18.75" thickBot="1">
      <c r="A1" s="121" t="s">
        <v>173</v>
      </c>
      <c r="B1" s="501"/>
      <c r="E1" s="641"/>
      <c r="F1" s="641"/>
    </row>
    <row r="2" spans="1:12">
      <c r="A2" s="44" t="s">
        <v>859</v>
      </c>
      <c r="B2" s="502"/>
      <c r="E2" s="641"/>
      <c r="F2" s="641"/>
    </row>
    <row r="3" spans="1:12">
      <c r="A3" s="44"/>
      <c r="B3" s="502"/>
      <c r="E3" s="641"/>
      <c r="F3" s="641"/>
    </row>
    <row r="4" spans="1:12" ht="18">
      <c r="A4" s="137" t="s">
        <v>174</v>
      </c>
      <c r="B4" s="503" t="s">
        <v>370</v>
      </c>
      <c r="E4" s="641"/>
      <c r="F4" s="641"/>
    </row>
    <row r="5" spans="1:12" ht="21">
      <c r="A5" s="116" t="s">
        <v>176</v>
      </c>
      <c r="B5" s="504"/>
      <c r="E5" s="895"/>
      <c r="F5" s="896"/>
      <c r="G5" s="906"/>
      <c r="H5" s="906"/>
      <c r="I5" s="9"/>
      <c r="J5" s="9"/>
    </row>
    <row r="6" spans="1:12">
      <c r="A6" s="117" t="s">
        <v>177</v>
      </c>
      <c r="B6" s="505">
        <v>4.0513950503279288</v>
      </c>
      <c r="E6" s="897"/>
      <c r="F6" s="897"/>
      <c r="G6" s="907"/>
      <c r="H6" s="907"/>
      <c r="I6" s="10"/>
      <c r="J6" s="10"/>
      <c r="K6" s="10"/>
      <c r="L6" s="10"/>
    </row>
    <row r="7" spans="1:12">
      <c r="A7" s="117" t="s">
        <v>6</v>
      </c>
      <c r="B7" s="505">
        <v>130.50761254381149</v>
      </c>
      <c r="E7" s="641"/>
      <c r="F7" s="641"/>
      <c r="G7" s="908"/>
      <c r="H7" s="908"/>
      <c r="K7" s="10"/>
      <c r="L7" s="10"/>
    </row>
    <row r="8" spans="1:12">
      <c r="A8" s="117" t="s">
        <v>7</v>
      </c>
      <c r="B8" s="505">
        <v>69.102957635465998</v>
      </c>
      <c r="E8" s="641"/>
      <c r="F8" s="641"/>
      <c r="G8" s="908"/>
      <c r="H8" s="908"/>
      <c r="K8" s="10"/>
      <c r="L8" s="10"/>
    </row>
    <row r="9" spans="1:12">
      <c r="A9" s="117" t="s">
        <v>8</v>
      </c>
      <c r="B9" s="505">
        <v>31.909886478760505</v>
      </c>
      <c r="E9" s="897"/>
      <c r="F9" s="897"/>
      <c r="G9" s="907"/>
      <c r="H9" s="907"/>
      <c r="I9" s="10"/>
      <c r="J9" s="10"/>
      <c r="K9" s="10"/>
      <c r="L9" s="10"/>
    </row>
    <row r="10" spans="1:12">
      <c r="A10" s="117" t="s">
        <v>9</v>
      </c>
      <c r="B10" s="505">
        <v>47.900718217356051</v>
      </c>
      <c r="E10" s="898"/>
      <c r="F10" s="898"/>
      <c r="G10" s="909"/>
      <c r="H10" s="909"/>
      <c r="I10" s="11"/>
      <c r="J10" s="11"/>
      <c r="K10" s="10"/>
      <c r="L10" s="10"/>
    </row>
    <row r="11" spans="1:12">
      <c r="A11" s="117" t="s">
        <v>10</v>
      </c>
      <c r="B11" s="505">
        <v>41.361552447157969</v>
      </c>
      <c r="E11" s="641"/>
      <c r="F11" s="898"/>
      <c r="G11" s="909"/>
      <c r="H11" s="909"/>
      <c r="I11" s="11"/>
      <c r="J11" s="11"/>
      <c r="K11" s="10"/>
      <c r="L11" s="10"/>
    </row>
    <row r="12" spans="1:12">
      <c r="A12" s="118" t="s">
        <v>16</v>
      </c>
      <c r="B12" s="505">
        <v>8</v>
      </c>
      <c r="E12" s="898"/>
      <c r="F12" s="897"/>
      <c r="G12" s="907"/>
      <c r="H12" s="907"/>
      <c r="I12" s="10"/>
      <c r="J12" s="10"/>
      <c r="K12" s="10"/>
      <c r="L12" s="10"/>
    </row>
    <row r="13" spans="1:12">
      <c r="A13" s="118" t="s">
        <v>17</v>
      </c>
      <c r="B13" s="505">
        <v>5</v>
      </c>
      <c r="E13" s="897"/>
      <c r="F13" s="897"/>
      <c r="G13" s="907"/>
      <c r="H13" s="907"/>
      <c r="I13" s="10"/>
      <c r="J13" s="10"/>
      <c r="K13" s="10"/>
      <c r="L13" s="10"/>
    </row>
    <row r="14" spans="1:12">
      <c r="A14" s="118" t="s">
        <v>178</v>
      </c>
      <c r="B14" s="505">
        <v>1.5</v>
      </c>
      <c r="E14" s="897"/>
      <c r="F14" s="897"/>
      <c r="G14" s="907"/>
      <c r="H14" s="907"/>
      <c r="I14" s="10"/>
      <c r="J14" s="10"/>
      <c r="K14" s="10"/>
      <c r="L14" s="10"/>
    </row>
    <row r="15" spans="1:12">
      <c r="A15" s="118" t="s">
        <v>179</v>
      </c>
      <c r="B15" s="505">
        <v>18</v>
      </c>
      <c r="E15" s="897"/>
      <c r="F15" s="897"/>
      <c r="G15" s="907"/>
      <c r="H15" s="907"/>
      <c r="I15" s="10"/>
      <c r="J15" s="10"/>
      <c r="K15" s="10"/>
      <c r="L15" s="10"/>
    </row>
    <row r="16" spans="1:12">
      <c r="A16" s="118" t="s">
        <v>787</v>
      </c>
      <c r="B16" s="506">
        <v>10</v>
      </c>
      <c r="E16" s="897"/>
      <c r="F16" s="897"/>
      <c r="G16" s="907"/>
      <c r="H16" s="907"/>
      <c r="I16" s="10"/>
      <c r="J16" s="10"/>
      <c r="K16" s="10"/>
      <c r="L16" s="10"/>
    </row>
    <row r="17" spans="1:12" s="43" customFormat="1" ht="15.75" thickBot="1">
      <c r="A17" s="119"/>
      <c r="B17" s="507"/>
      <c r="E17" s="899"/>
      <c r="F17" s="899"/>
      <c r="G17" s="154"/>
      <c r="H17" s="154"/>
      <c r="I17" s="154"/>
      <c r="J17" s="154"/>
      <c r="K17" s="154"/>
      <c r="L17" s="154"/>
    </row>
    <row r="18" spans="1:12" s="43" customFormat="1" ht="15.75" thickBot="1">
      <c r="A18" s="193"/>
      <c r="B18" s="508"/>
      <c r="E18" s="899"/>
      <c r="F18" s="899"/>
      <c r="G18" s="154"/>
      <c r="H18" s="154"/>
      <c r="I18" s="154"/>
      <c r="J18" s="154"/>
      <c r="K18" s="154"/>
      <c r="L18" s="154"/>
    </row>
    <row r="19" spans="1:12" ht="18.75" thickBot="1">
      <c r="A19" s="121" t="s">
        <v>181</v>
      </c>
      <c r="B19" s="501"/>
      <c r="E19" s="897"/>
      <c r="F19" s="897"/>
      <c r="G19" s="10"/>
      <c r="H19" s="10"/>
      <c r="I19" s="10"/>
      <c r="J19" s="10"/>
      <c r="K19" s="10"/>
      <c r="L19" s="10"/>
    </row>
    <row r="20" spans="1:12">
      <c r="A20" s="44" t="s">
        <v>859</v>
      </c>
      <c r="B20" s="502"/>
      <c r="E20" s="897"/>
      <c r="F20" s="897"/>
      <c r="G20" s="10"/>
      <c r="H20" s="10"/>
      <c r="I20" s="10"/>
      <c r="J20" s="10"/>
      <c r="K20" s="10"/>
      <c r="L20" s="10"/>
    </row>
    <row r="21" spans="1:12">
      <c r="A21" s="44"/>
      <c r="B21" s="502"/>
      <c r="E21" s="897"/>
      <c r="F21" s="897"/>
      <c r="G21" s="10"/>
      <c r="H21" s="10"/>
      <c r="I21" s="10"/>
      <c r="J21" s="10"/>
      <c r="K21" s="10"/>
      <c r="L21" s="10"/>
    </row>
    <row r="22" spans="1:12" ht="18">
      <c r="A22" s="138" t="s">
        <v>174</v>
      </c>
      <c r="B22" s="509" t="s">
        <v>370</v>
      </c>
      <c r="E22" s="897"/>
      <c r="F22" s="897"/>
      <c r="G22" s="10"/>
      <c r="H22" s="10"/>
      <c r="I22" s="10"/>
      <c r="J22" s="10"/>
      <c r="K22" s="10"/>
      <c r="L22" s="10"/>
    </row>
    <row r="23" spans="1:12" s="72" customFormat="1">
      <c r="A23" s="118" t="s">
        <v>176</v>
      </c>
      <c r="B23" s="505">
        <v>9.6782213875142631</v>
      </c>
      <c r="E23" s="900"/>
      <c r="F23" s="900"/>
      <c r="G23" s="910"/>
      <c r="H23" s="910"/>
    </row>
    <row r="24" spans="1:12">
      <c r="A24" s="117" t="s">
        <v>177</v>
      </c>
      <c r="B24" s="505">
        <v>4.2231090152811745</v>
      </c>
      <c r="E24" s="897"/>
      <c r="F24" s="897"/>
      <c r="G24" s="907"/>
      <c r="H24" s="907"/>
      <c r="I24" s="10"/>
      <c r="J24" s="10"/>
      <c r="K24" s="10"/>
      <c r="L24" s="10"/>
    </row>
    <row r="25" spans="1:12">
      <c r="A25" s="117" t="s">
        <v>6</v>
      </c>
      <c r="B25" s="505">
        <v>32.452240798818757</v>
      </c>
      <c r="E25" s="897"/>
      <c r="F25" s="897"/>
      <c r="G25" s="907"/>
      <c r="H25" s="907"/>
      <c r="I25" s="10"/>
      <c r="J25" s="10"/>
      <c r="K25" s="10"/>
      <c r="L25" s="10"/>
    </row>
    <row r="26" spans="1:12">
      <c r="A26" s="117" t="s">
        <v>7</v>
      </c>
      <c r="B26" s="505">
        <v>1.9459962468613441</v>
      </c>
      <c r="E26" s="897"/>
      <c r="F26" s="897"/>
      <c r="G26" s="907"/>
      <c r="H26" s="907"/>
      <c r="I26" s="10"/>
      <c r="J26" s="10"/>
      <c r="K26" s="10"/>
      <c r="L26" s="10"/>
    </row>
    <row r="27" spans="1:12">
      <c r="A27" s="117" t="s">
        <v>8</v>
      </c>
      <c r="B27" s="505">
        <v>1.1993683996109175</v>
      </c>
      <c r="E27" s="897"/>
      <c r="F27" s="897"/>
      <c r="G27" s="907"/>
      <c r="H27" s="907"/>
      <c r="I27" s="10"/>
      <c r="J27" s="10"/>
      <c r="K27" s="10"/>
      <c r="L27" s="10"/>
    </row>
    <row r="28" spans="1:12">
      <c r="A28" s="117" t="s">
        <v>9</v>
      </c>
      <c r="B28" s="505">
        <v>5.0655067831320864</v>
      </c>
      <c r="E28" s="897"/>
      <c r="F28" s="897"/>
      <c r="G28" s="907"/>
      <c r="H28" s="907"/>
      <c r="I28" s="10"/>
      <c r="J28" s="10"/>
      <c r="K28" s="10"/>
      <c r="L28" s="10"/>
    </row>
    <row r="29" spans="1:12">
      <c r="A29" s="117" t="s">
        <v>10</v>
      </c>
      <c r="B29" s="505">
        <v>3.3232292777158938</v>
      </c>
      <c r="E29" s="897"/>
      <c r="F29" s="897"/>
      <c r="G29" s="907"/>
      <c r="H29" s="907"/>
      <c r="I29" s="10"/>
      <c r="J29" s="10"/>
      <c r="K29" s="10"/>
      <c r="L29" s="10"/>
    </row>
    <row r="30" spans="1:12">
      <c r="A30" s="118" t="s">
        <v>178</v>
      </c>
      <c r="B30" s="505">
        <v>4.4523525368341517</v>
      </c>
      <c r="E30" s="897"/>
      <c r="F30" s="897"/>
      <c r="G30" s="907"/>
      <c r="H30" s="907"/>
      <c r="I30" s="10"/>
      <c r="J30" s="10"/>
      <c r="K30" s="10"/>
      <c r="L30" s="10"/>
    </row>
    <row r="31" spans="1:12">
      <c r="A31" s="117" t="s">
        <v>11</v>
      </c>
      <c r="B31" s="505">
        <v>1.6075002802320006</v>
      </c>
      <c r="E31" s="897"/>
      <c r="F31" s="897"/>
      <c r="G31" s="907"/>
      <c r="H31" s="907"/>
      <c r="I31" s="10"/>
      <c r="J31" s="10"/>
      <c r="K31" s="10"/>
      <c r="L31" s="10"/>
    </row>
    <row r="32" spans="1:12">
      <c r="A32" s="117" t="s">
        <v>12</v>
      </c>
      <c r="B32" s="505">
        <v>4.8225008406960006</v>
      </c>
      <c r="E32" s="897"/>
      <c r="F32" s="897"/>
      <c r="G32" s="907"/>
      <c r="H32" s="907"/>
      <c r="I32" s="10"/>
      <c r="J32" s="10"/>
      <c r="K32" s="10"/>
      <c r="L32" s="10"/>
    </row>
    <row r="33" spans="1:14">
      <c r="A33" s="117" t="s">
        <v>13</v>
      </c>
      <c r="B33" s="505">
        <v>6.3685027042560023</v>
      </c>
      <c r="E33" s="897"/>
      <c r="F33" s="897"/>
      <c r="G33" s="907"/>
      <c r="H33" s="907"/>
      <c r="I33" s="10"/>
      <c r="J33" s="10"/>
      <c r="K33" s="10"/>
      <c r="L33" s="10"/>
    </row>
    <row r="34" spans="1:14">
      <c r="A34" s="117" t="s">
        <v>14</v>
      </c>
      <c r="B34" s="505">
        <v>4.6362973013280016</v>
      </c>
      <c r="E34" s="897"/>
      <c r="F34" s="897"/>
      <c r="G34" s="907"/>
      <c r="H34" s="907"/>
      <c r="I34" s="10"/>
      <c r="J34" s="10"/>
      <c r="K34" s="10"/>
      <c r="L34" s="10"/>
    </row>
    <row r="35" spans="1:14">
      <c r="A35" s="117" t="s">
        <v>15</v>
      </c>
      <c r="B35" s="505">
        <v>12.338973989496004</v>
      </c>
      <c r="E35" s="897"/>
      <c r="F35" s="897"/>
      <c r="G35" s="907"/>
      <c r="H35" s="907"/>
      <c r="I35" s="10"/>
      <c r="J35" s="10"/>
      <c r="K35" s="10"/>
      <c r="L35" s="10"/>
    </row>
    <row r="36" spans="1:14">
      <c r="A36" s="118" t="s">
        <v>16</v>
      </c>
      <c r="B36" s="505">
        <v>0.19</v>
      </c>
      <c r="E36" s="897"/>
      <c r="F36" s="897"/>
      <c r="G36" s="907"/>
      <c r="H36" s="907"/>
      <c r="I36" s="10"/>
      <c r="J36" s="10"/>
      <c r="K36" s="10"/>
      <c r="L36" s="10"/>
    </row>
    <row r="37" spans="1:14">
      <c r="A37" s="118" t="s">
        <v>17</v>
      </c>
      <c r="B37" s="505">
        <v>0.13</v>
      </c>
      <c r="E37" s="641"/>
      <c r="F37" s="641"/>
      <c r="G37" s="908"/>
      <c r="H37" s="908"/>
    </row>
    <row r="38" spans="1:14">
      <c r="A38" s="118" t="s">
        <v>179</v>
      </c>
      <c r="B38" s="505">
        <v>1.56</v>
      </c>
      <c r="E38" s="641"/>
      <c r="F38" s="641"/>
      <c r="G38" s="908"/>
      <c r="H38" s="908"/>
    </row>
    <row r="39" spans="1:14">
      <c r="A39" s="118" t="s">
        <v>180</v>
      </c>
      <c r="B39" s="505">
        <v>0.76</v>
      </c>
      <c r="E39" s="641"/>
      <c r="F39" s="641"/>
      <c r="G39" s="908"/>
      <c r="H39" s="908"/>
    </row>
    <row r="40" spans="1:14">
      <c r="A40" s="118" t="s">
        <v>18</v>
      </c>
      <c r="B40" s="506">
        <v>2.3420549746359747E-2</v>
      </c>
      <c r="E40" s="641"/>
      <c r="F40" s="641"/>
      <c r="G40" s="908"/>
      <c r="H40" s="908"/>
    </row>
    <row r="41" spans="1:14" ht="15.75" thickBot="1">
      <c r="A41" s="119"/>
      <c r="B41" s="510"/>
      <c r="E41" s="641"/>
      <c r="F41" s="641"/>
    </row>
    <row r="42" spans="1:14" s="43" customFormat="1" ht="15.75" thickBot="1">
      <c r="A42" s="194"/>
      <c r="B42" s="508"/>
      <c r="E42" s="901"/>
      <c r="F42" s="901"/>
      <c r="G42" s="195"/>
      <c r="H42" s="195"/>
      <c r="I42" s="195"/>
      <c r="J42" s="195"/>
      <c r="K42" s="195"/>
      <c r="L42" s="195"/>
      <c r="M42" s="195"/>
      <c r="N42" s="195"/>
    </row>
    <row r="43" spans="1:14" ht="15.75" thickBot="1">
      <c r="A43" s="121" t="s">
        <v>182</v>
      </c>
      <c r="B43" s="511"/>
      <c r="E43" s="641"/>
      <c r="F43" s="641"/>
    </row>
    <row r="44" spans="1:14">
      <c r="A44" s="44" t="s">
        <v>786</v>
      </c>
      <c r="B44" s="502"/>
      <c r="E44" s="641"/>
      <c r="F44" s="641"/>
    </row>
    <row r="45" spans="1:14">
      <c r="A45" s="44"/>
      <c r="B45" s="502"/>
      <c r="E45" s="641"/>
      <c r="F45" s="641"/>
    </row>
    <row r="46" spans="1:14" ht="18">
      <c r="A46" s="137" t="s">
        <v>183</v>
      </c>
      <c r="B46" s="503" t="s">
        <v>552</v>
      </c>
      <c r="E46" s="641"/>
      <c r="F46" s="641"/>
    </row>
    <row r="47" spans="1:14">
      <c r="A47" s="116" t="s">
        <v>184</v>
      </c>
      <c r="B47" s="1039">
        <v>0.88861662939023001</v>
      </c>
      <c r="E47" s="641"/>
      <c r="F47" s="641"/>
    </row>
    <row r="48" spans="1:14">
      <c r="A48" s="118" t="s">
        <v>185</v>
      </c>
      <c r="B48" s="1040">
        <v>0.94614482368636998</v>
      </c>
      <c r="E48" s="641"/>
      <c r="F48" s="641"/>
    </row>
    <row r="49" spans="1:12">
      <c r="A49" s="118" t="s">
        <v>178</v>
      </c>
      <c r="B49" s="1040">
        <v>3.107112902577E-2</v>
      </c>
      <c r="E49" s="641"/>
      <c r="F49" s="641"/>
    </row>
    <row r="50" spans="1:12">
      <c r="A50" s="118" t="s">
        <v>18</v>
      </c>
      <c r="B50" s="1041">
        <v>9.5679604357000003E-4</v>
      </c>
      <c r="E50" s="897"/>
      <c r="F50" s="897"/>
      <c r="G50" s="10"/>
      <c r="H50" s="10"/>
      <c r="I50" s="10"/>
      <c r="J50" s="10"/>
      <c r="K50" s="10"/>
      <c r="L50" s="10"/>
    </row>
    <row r="51" spans="1:12">
      <c r="A51" s="118" t="s">
        <v>16</v>
      </c>
      <c r="B51" s="1042">
        <v>6.4874437414799997E-3</v>
      </c>
      <c r="E51" s="897"/>
      <c r="F51" s="897"/>
      <c r="G51" s="10"/>
      <c r="H51" s="10"/>
      <c r="I51" s="10"/>
      <c r="J51" s="10"/>
      <c r="K51" s="10"/>
      <c r="L51" s="10"/>
    </row>
    <row r="52" spans="1:12" ht="15.75" thickBot="1">
      <c r="A52" s="119" t="s">
        <v>120</v>
      </c>
      <c r="B52" s="1043">
        <v>9.7935082605305673E-2</v>
      </c>
      <c r="E52" s="641"/>
      <c r="F52" s="641"/>
    </row>
    <row r="53" spans="1:12">
      <c r="B53" s="51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theme="0" tint="-0.34998626667073579"/>
  </sheetPr>
  <dimension ref="A1:D19"/>
  <sheetViews>
    <sheetView showGridLines="0" workbookViewId="0"/>
  </sheetViews>
  <sheetFormatPr defaultRowHeight="15"/>
  <cols>
    <col min="1" max="1" width="80" customWidth="1"/>
    <col min="2" max="2" width="36" style="444" customWidth="1"/>
    <col min="3" max="3" width="70.28515625" style="516" customWidth="1"/>
  </cols>
  <sheetData>
    <row r="1" spans="1:3" s="326" customFormat="1" ht="15.75" thickBot="1">
      <c r="A1" s="360" t="s">
        <v>603</v>
      </c>
      <c r="B1" s="514"/>
      <c r="C1" s="515"/>
    </row>
    <row r="2" spans="1:3" s="326" customFormat="1">
      <c r="A2" s="364"/>
      <c r="B2" s="483"/>
      <c r="C2" s="517"/>
    </row>
    <row r="3" spans="1:3" s="326" customFormat="1">
      <c r="A3" s="362"/>
      <c r="B3" s="518">
        <v>2017</v>
      </c>
      <c r="C3" s="365" t="s">
        <v>175</v>
      </c>
    </row>
    <row r="4" spans="1:3">
      <c r="A4" s="120" t="s">
        <v>289</v>
      </c>
      <c r="B4" s="519">
        <v>4560.3379253907206</v>
      </c>
      <c r="C4" s="139" t="s">
        <v>788</v>
      </c>
    </row>
    <row r="5" spans="1:3" ht="15.75" thickBot="1">
      <c r="A5" s="917" t="s">
        <v>602</v>
      </c>
      <c r="B5" s="925">
        <v>675419.64000000013</v>
      </c>
      <c r="C5" s="926" t="s">
        <v>789</v>
      </c>
    </row>
    <row r="11" spans="1:3">
      <c r="B11" s="78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6">
    <tabColor theme="0" tint="-0.34998626667073579"/>
  </sheetPr>
  <dimension ref="A1:B5"/>
  <sheetViews>
    <sheetView showGridLines="0" workbookViewId="0"/>
  </sheetViews>
  <sheetFormatPr defaultRowHeight="15"/>
  <cols>
    <col min="1" max="1" width="32.42578125" customWidth="1"/>
    <col min="2" max="2" width="57.42578125" customWidth="1"/>
  </cols>
  <sheetData>
    <row r="1" spans="1:2" s="326" customFormat="1" ht="15.75" thickBot="1">
      <c r="A1" s="360" t="s">
        <v>420</v>
      </c>
      <c r="B1" s="361"/>
    </row>
    <row r="2" spans="1:2" s="326" customFormat="1">
      <c r="A2" s="352"/>
      <c r="B2" s="359"/>
    </row>
    <row r="3" spans="1:2" s="326" customFormat="1" ht="18">
      <c r="A3" s="362"/>
      <c r="B3" s="363" t="s">
        <v>423</v>
      </c>
    </row>
    <row r="4" spans="1:2" ht="18">
      <c r="A4" s="120" t="s">
        <v>421</v>
      </c>
      <c r="B4" s="520">
        <v>310</v>
      </c>
    </row>
    <row r="5" spans="1:2" ht="18.75" thickBot="1">
      <c r="A5" s="115" t="s">
        <v>422</v>
      </c>
      <c r="B5" s="52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26" customFormat="1" ht="22.7" customHeight="1" thickBot="1">
      <c r="A1" s="356"/>
      <c r="B1" s="357" t="s">
        <v>192</v>
      </c>
      <c r="C1" s="357" t="s">
        <v>193</v>
      </c>
      <c r="D1" s="357" t="s">
        <v>194</v>
      </c>
      <c r="E1" s="357" t="s">
        <v>195</v>
      </c>
      <c r="F1" s="357" t="s">
        <v>113</v>
      </c>
      <c r="G1" s="357" t="s">
        <v>196</v>
      </c>
      <c r="H1" s="357" t="s">
        <v>197</v>
      </c>
      <c r="I1" s="357" t="s">
        <v>198</v>
      </c>
      <c r="J1" s="357" t="s">
        <v>199</v>
      </c>
      <c r="K1" s="357" t="s">
        <v>200</v>
      </c>
      <c r="L1" s="357" t="s">
        <v>201</v>
      </c>
      <c r="M1" s="358" t="s">
        <v>279</v>
      </c>
    </row>
    <row r="2" spans="1:13" s="326" customFormat="1">
      <c r="A2" s="352" t="s">
        <v>410</v>
      </c>
      <c r="B2" s="332"/>
      <c r="C2" s="332"/>
      <c r="D2" s="332"/>
      <c r="E2" s="332"/>
      <c r="F2" s="332"/>
      <c r="G2" s="332"/>
      <c r="H2" s="332"/>
      <c r="I2" s="332"/>
      <c r="J2" s="332"/>
      <c r="K2" s="332"/>
      <c r="L2" s="332"/>
      <c r="M2" s="359"/>
    </row>
    <row r="3" spans="1:13">
      <c r="A3" s="44"/>
      <c r="B3" s="43"/>
      <c r="C3" s="43"/>
      <c r="D3" s="43"/>
      <c r="E3" s="43"/>
      <c r="F3" s="43"/>
      <c r="G3" s="43"/>
      <c r="H3" s="43"/>
      <c r="I3" s="43"/>
      <c r="J3" s="43"/>
      <c r="K3" s="43"/>
      <c r="L3" s="43"/>
      <c r="M3" s="96"/>
    </row>
    <row r="4" spans="1:13" ht="15.75" thickBot="1">
      <c r="A4" s="208" t="s">
        <v>411</v>
      </c>
      <c r="B4" s="311">
        <v>0.20200000000000001</v>
      </c>
      <c r="C4" s="311">
        <v>0.22700000000000001</v>
      </c>
      <c r="D4" s="311">
        <v>0.26700000000000002</v>
      </c>
      <c r="E4" s="311">
        <v>0.26700000000000002</v>
      </c>
      <c r="F4" s="311">
        <v>0.249</v>
      </c>
      <c r="G4" s="311">
        <v>0.35099999999999998</v>
      </c>
      <c r="H4" s="311">
        <v>0.35399999999999998</v>
      </c>
      <c r="I4" s="311">
        <v>0.26400000000000001</v>
      </c>
      <c r="J4" s="311">
        <v>0</v>
      </c>
      <c r="K4" s="311">
        <v>0</v>
      </c>
      <c r="L4" s="311">
        <v>0</v>
      </c>
      <c r="M4" s="312">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8">
    <tabColor theme="6"/>
  </sheetPr>
  <dimension ref="A1:C9"/>
  <sheetViews>
    <sheetView workbookViewId="0"/>
  </sheetViews>
  <sheetFormatPr defaultRowHeight="15"/>
  <cols>
    <col min="1" max="1" width="39.140625" bestFit="1" customWidth="1"/>
    <col min="2" max="2" width="54.5703125" customWidth="1"/>
    <col min="3" max="3" width="111.28515625" customWidth="1"/>
  </cols>
  <sheetData>
    <row r="1" spans="1:3" ht="15.75" thickBot="1"/>
    <row r="2" spans="1:3" s="375" customFormat="1" ht="55.5" customHeight="1" thickBot="1">
      <c r="A2" s="404" t="s">
        <v>366</v>
      </c>
      <c r="B2" s="785"/>
      <c r="C2" s="403"/>
    </row>
    <row r="3" spans="1:3" s="15" customFormat="1" ht="15.75">
      <c r="A3" s="98"/>
      <c r="B3" s="70"/>
      <c r="C3" s="99"/>
    </row>
    <row r="4" spans="1:3" s="326" customFormat="1">
      <c r="A4" s="383" t="s">
        <v>349</v>
      </c>
      <c r="B4" s="405" t="s">
        <v>361</v>
      </c>
      <c r="C4" s="406" t="s">
        <v>360</v>
      </c>
    </row>
    <row r="5" spans="1:3" s="326" customFormat="1">
      <c r="A5" s="407"/>
      <c r="B5" s="332"/>
      <c r="C5" s="359"/>
    </row>
    <row r="6" spans="1:3" s="326" customFormat="1">
      <c r="A6" s="912" t="s">
        <v>631</v>
      </c>
      <c r="B6" s="408" t="s">
        <v>752</v>
      </c>
      <c r="C6" s="409" t="s">
        <v>344</v>
      </c>
    </row>
    <row r="7" spans="1:3" s="326" customFormat="1">
      <c r="A7" s="912" t="s">
        <v>715</v>
      </c>
      <c r="B7" s="410" t="s">
        <v>579</v>
      </c>
      <c r="C7" s="411" t="s">
        <v>578</v>
      </c>
    </row>
    <row r="8" spans="1:3" s="326" customFormat="1">
      <c r="A8" s="439"/>
      <c r="B8" s="410"/>
      <c r="C8" s="411"/>
    </row>
    <row r="9" spans="1:3" ht="21">
      <c r="A9" s="126" t="s">
        <v>446</v>
      </c>
      <c r="B9" s="125"/>
      <c r="C9" s="122"/>
    </row>
  </sheetData>
  <hyperlinks>
    <hyperlink ref="A7" location="'OUTPUT--&gt;'!A1" display="Inventaris 2017'!A1" xr:uid="{00000000-0004-0000-0100-000000000000}"/>
    <hyperlink ref="A6" location="'SEAP template'!A1" display="'SEAP template'!A1" xr:uid="{00000000-0004-0000-0100-000001000000}"/>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0" tint="-0.34998626667073579"/>
  </sheetPr>
  <dimension ref="A1:K34"/>
  <sheetViews>
    <sheetView showGridLines="0" workbookViewId="0"/>
  </sheetViews>
  <sheetFormatPr defaultRowHeight="15"/>
  <cols>
    <col min="1" max="1" width="82.7109375" style="326"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1" t="s">
        <v>462</v>
      </c>
      <c r="B1" s="196"/>
      <c r="C1" s="196"/>
      <c r="D1" s="196"/>
      <c r="E1" s="196"/>
      <c r="F1" s="196"/>
      <c r="G1" s="196"/>
      <c r="H1" s="196"/>
      <c r="I1" s="196"/>
      <c r="J1" s="196"/>
      <c r="K1" s="197"/>
    </row>
    <row r="2" spans="1:11">
      <c r="A2" s="352"/>
      <c r="B2" s="43"/>
      <c r="C2" s="43"/>
      <c r="D2" s="43"/>
      <c r="E2" s="43"/>
      <c r="F2" s="43"/>
      <c r="G2" s="43"/>
      <c r="H2" s="43"/>
      <c r="I2" s="43"/>
      <c r="J2" s="43"/>
      <c r="K2" s="96"/>
    </row>
    <row r="3" spans="1:11">
      <c r="A3" s="352" t="s">
        <v>480</v>
      </c>
      <c r="B3" s="49">
        <f ca="1">IF(ISERROR('SEAP template'!C27),0,'SEAP template'!C27)</f>
        <v>23345.332639494194</v>
      </c>
      <c r="C3" s="43" t="s">
        <v>163</v>
      </c>
      <c r="D3" s="43"/>
      <c r="E3" s="154"/>
      <c r="F3" s="43"/>
      <c r="G3" s="43"/>
      <c r="H3" s="43"/>
      <c r="I3" s="43"/>
      <c r="J3" s="43"/>
      <c r="K3" s="96"/>
    </row>
    <row r="4" spans="1:11">
      <c r="A4" s="352" t="s">
        <v>164</v>
      </c>
      <c r="B4" s="49">
        <f>IF(ISERROR('SEAP template'!B78+'SEAP template'!C78),0,'SEAP template'!B78+'SEAP template'!C78)</f>
        <v>1410.3350748364364</v>
      </c>
      <c r="C4" s="43" t="s">
        <v>163</v>
      </c>
      <c r="D4" s="43"/>
      <c r="E4" s="43"/>
      <c r="F4" s="43"/>
      <c r="G4" s="43"/>
      <c r="H4" s="43"/>
      <c r="I4" s="43"/>
      <c r="J4" s="43"/>
      <c r="K4" s="96"/>
    </row>
    <row r="5" spans="1:11">
      <c r="A5" s="352" t="s">
        <v>513</v>
      </c>
      <c r="B5" s="49">
        <f>IF(ISERROR('Eigen informatie GS &amp; warmtenet'!B4),0,'Eigen informatie GS &amp; warmtenet'!B4)</f>
        <v>0</v>
      </c>
      <c r="C5" s="43" t="s">
        <v>163</v>
      </c>
      <c r="D5" s="43"/>
      <c r="E5" s="43"/>
      <c r="F5" s="43"/>
      <c r="G5" s="43"/>
      <c r="H5" s="43"/>
      <c r="I5" s="43"/>
      <c r="J5" s="43"/>
      <c r="K5" s="96"/>
    </row>
    <row r="6" spans="1:11">
      <c r="A6" s="352" t="s">
        <v>165</v>
      </c>
      <c r="B6" s="523">
        <f>E6</f>
        <v>0.221</v>
      </c>
      <c r="C6" s="43" t="s">
        <v>166</v>
      </c>
      <c r="D6" s="43"/>
      <c r="E6" s="923">
        <v>0.221</v>
      </c>
      <c r="F6" s="43" t="s">
        <v>681</v>
      </c>
      <c r="G6" s="43" t="s">
        <v>686</v>
      </c>
      <c r="H6" s="43"/>
      <c r="I6" s="43"/>
      <c r="J6" s="43"/>
      <c r="K6" s="96"/>
    </row>
    <row r="7" spans="1:11">
      <c r="A7" s="352"/>
      <c r="B7" s="446"/>
      <c r="C7" s="43"/>
      <c r="D7" s="43"/>
      <c r="E7" s="43"/>
      <c r="F7" s="48"/>
      <c r="G7" s="43"/>
      <c r="H7" s="43"/>
      <c r="I7" s="43"/>
      <c r="J7" s="43"/>
      <c r="K7" s="96"/>
    </row>
    <row r="8" spans="1:11">
      <c r="A8" s="352"/>
      <c r="B8" s="446"/>
      <c r="C8" s="43"/>
      <c r="D8" s="43"/>
      <c r="E8" s="43"/>
      <c r="F8" s="48"/>
      <c r="G8" s="43"/>
      <c r="H8" s="922"/>
      <c r="I8" s="155"/>
      <c r="J8" s="43"/>
      <c r="K8" s="96"/>
    </row>
    <row r="9" spans="1:11">
      <c r="A9" s="352" t="s">
        <v>168</v>
      </c>
      <c r="B9" s="49">
        <f>IF(ISERROR('SEAP template'!Q78),0,'SEAP template'!Q78)</f>
        <v>0</v>
      </c>
      <c r="C9" s="43" t="s">
        <v>167</v>
      </c>
      <c r="D9" s="43"/>
      <c r="E9" s="43"/>
      <c r="F9" s="43"/>
      <c r="G9" s="43"/>
      <c r="H9" s="43"/>
      <c r="I9" s="43"/>
      <c r="J9" s="43"/>
      <c r="K9" s="96"/>
    </row>
    <row r="10" spans="1:11">
      <c r="A10" s="352" t="s">
        <v>386</v>
      </c>
      <c r="B10" s="48">
        <v>0</v>
      </c>
      <c r="C10" s="43" t="s">
        <v>167</v>
      </c>
      <c r="D10" s="154"/>
      <c r="E10" s="43"/>
      <c r="F10" s="43"/>
      <c r="G10" s="43"/>
      <c r="H10" s="43"/>
      <c r="I10" s="43"/>
      <c r="J10" s="43"/>
      <c r="K10" s="96"/>
    </row>
    <row r="11" spans="1:11">
      <c r="A11" s="352"/>
      <c r="B11" s="446"/>
      <c r="C11" s="43"/>
      <c r="D11" s="43"/>
      <c r="E11" s="43"/>
      <c r="F11" s="43"/>
      <c r="G11" s="43"/>
      <c r="H11" s="43"/>
      <c r="I11" s="43"/>
      <c r="J11" s="43"/>
      <c r="K11" s="96"/>
    </row>
    <row r="12" spans="1:11">
      <c r="A12" s="353" t="s">
        <v>169</v>
      </c>
      <c r="B12" s="522">
        <f ca="1">IF((B4+B5)&gt;B3,(B9+B10)/(B4+B5),((B3-B4-B5)*B6+B9+B10)/B3)</f>
        <v>0.20764897791982778</v>
      </c>
      <c r="C12" s="43" t="s">
        <v>166</v>
      </c>
      <c r="D12" s="43"/>
      <c r="E12" s="154"/>
      <c r="F12" s="43"/>
      <c r="G12" s="43"/>
      <c r="H12" s="43"/>
      <c r="I12" s="43"/>
      <c r="J12" s="43"/>
      <c r="K12" s="96"/>
    </row>
    <row r="13" spans="1:11" ht="15.75" thickBot="1">
      <c r="A13" s="354"/>
      <c r="B13" s="108"/>
      <c r="C13" s="108"/>
      <c r="D13" s="108"/>
      <c r="E13" s="108"/>
      <c r="F13" s="108"/>
      <c r="G13" s="108"/>
      <c r="H13" s="108"/>
      <c r="I13" s="108"/>
      <c r="J13" s="108"/>
      <c r="K13" s="109"/>
    </row>
    <row r="14" spans="1:11" s="43" customFormat="1" ht="15.75" thickBot="1">
      <c r="A14" s="332"/>
    </row>
    <row r="15" spans="1:11">
      <c r="A15" s="355" t="s">
        <v>463</v>
      </c>
      <c r="B15" s="198"/>
      <c r="C15" s="198"/>
      <c r="D15" s="198"/>
      <c r="E15" s="198"/>
      <c r="F15" s="198"/>
      <c r="G15" s="198"/>
      <c r="H15" s="198"/>
      <c r="I15" s="198"/>
      <c r="J15" s="198"/>
      <c r="K15" s="199"/>
    </row>
    <row r="16" spans="1:11">
      <c r="A16" s="352"/>
      <c r="B16" s="43"/>
      <c r="C16" s="43"/>
      <c r="D16" s="43"/>
      <c r="E16" s="43"/>
      <c r="F16" s="43"/>
      <c r="G16" s="43"/>
      <c r="H16" s="43"/>
      <c r="I16" s="43"/>
      <c r="J16" s="43"/>
      <c r="K16" s="96"/>
    </row>
    <row r="17" spans="1:11">
      <c r="A17" s="352" t="s">
        <v>170</v>
      </c>
      <c r="B17" s="49">
        <f>IF(ISERROR('SEAP template'!Q90),0,'SEAP template'!Q90)</f>
        <v>0</v>
      </c>
      <c r="C17" s="43" t="s">
        <v>167</v>
      </c>
      <c r="D17" s="43"/>
      <c r="E17" s="43"/>
      <c r="F17" s="43"/>
      <c r="G17" s="43"/>
      <c r="H17" s="43"/>
      <c r="I17" s="43"/>
      <c r="J17" s="43"/>
      <c r="K17" s="96"/>
    </row>
    <row r="18" spans="1:11">
      <c r="A18" s="352" t="s">
        <v>171</v>
      </c>
      <c r="B18" s="49">
        <f>IF(ISERROR('Eigen informatie GS &amp; warmtenet'!B52),0,'Eigen informatie GS &amp; warmtenet'!B52)</f>
        <v>0</v>
      </c>
      <c r="C18" s="43" t="s">
        <v>167</v>
      </c>
      <c r="D18" s="43"/>
      <c r="E18" s="43"/>
      <c r="F18" s="43"/>
      <c r="G18" s="43"/>
      <c r="H18" s="43"/>
      <c r="I18" s="43"/>
      <c r="J18" s="43"/>
      <c r="K18" s="96"/>
    </row>
    <row r="19" spans="1:11">
      <c r="A19" s="352" t="s">
        <v>290</v>
      </c>
      <c r="B19" s="49">
        <f>IF(ISERROR('Eigen informatie GS &amp; warmtenet'!B53),0,'Eigen informatie GS &amp; warmtenet'!B53)</f>
        <v>0</v>
      </c>
      <c r="C19" s="43" t="s">
        <v>167</v>
      </c>
      <c r="D19" s="43"/>
      <c r="E19" s="43"/>
      <c r="F19" s="43"/>
      <c r="G19" s="43"/>
      <c r="H19" s="43"/>
      <c r="I19" s="43"/>
      <c r="J19" s="43"/>
      <c r="K19" s="96"/>
    </row>
    <row r="20" spans="1:11">
      <c r="A20" s="352" t="s">
        <v>481</v>
      </c>
      <c r="B20" s="49">
        <f ca="1">IF(ISERROR('SEAP template'!D27),0,('SEAP template'!D27))</f>
        <v>124.71428571428569</v>
      </c>
      <c r="C20" s="43" t="s">
        <v>163</v>
      </c>
      <c r="D20" s="43"/>
      <c r="E20" s="154"/>
      <c r="F20" s="154"/>
      <c r="G20" s="43"/>
      <c r="H20" s="43"/>
      <c r="I20" s="43"/>
      <c r="J20" s="43"/>
      <c r="K20" s="96"/>
    </row>
    <row r="21" spans="1:11">
      <c r="A21" s="352"/>
      <c r="B21" s="43"/>
      <c r="C21" s="43"/>
      <c r="D21" s="43"/>
      <c r="E21" s="43"/>
      <c r="F21" s="43"/>
      <c r="G21" s="43"/>
      <c r="H21" s="43"/>
      <c r="I21" s="43"/>
      <c r="J21" s="43"/>
      <c r="K21" s="96"/>
    </row>
    <row r="22" spans="1:11" s="43" customFormat="1">
      <c r="A22" s="353" t="s">
        <v>172</v>
      </c>
      <c r="B22" s="524">
        <f ca="1">IF(B20=0,0,(B17+B18-B19)/B20)</f>
        <v>0</v>
      </c>
      <c r="C22" s="43" t="s">
        <v>166</v>
      </c>
      <c r="K22" s="96"/>
    </row>
    <row r="23" spans="1:11" ht="15.75" thickBot="1">
      <c r="A23" s="354"/>
      <c r="B23" s="108"/>
      <c r="C23" s="108"/>
      <c r="D23" s="108"/>
      <c r="E23" s="108"/>
      <c r="F23" s="108"/>
      <c r="G23" s="108"/>
      <c r="H23" s="108"/>
      <c r="I23" s="108"/>
      <c r="J23" s="108"/>
      <c r="K23" s="109"/>
    </row>
    <row r="34" spans="1:1">
      <c r="A34" s="326" t="s">
        <v>224</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theme="0" tint="-0.34998626667073579"/>
  </sheetPr>
  <dimension ref="A1:H55"/>
  <sheetViews>
    <sheetView showGridLines="0" workbookViewId="0"/>
  </sheetViews>
  <sheetFormatPr defaultColWidth="9.140625" defaultRowHeight="15"/>
  <cols>
    <col min="1" max="1" width="56.85546875" style="880" bestFit="1" customWidth="1"/>
    <col min="2" max="2" width="22.7109375" style="310" customWidth="1"/>
    <col min="3" max="3" width="31.42578125" style="310" customWidth="1"/>
    <col min="4" max="4" width="22.28515625" style="310" customWidth="1"/>
    <col min="5" max="5" width="12.140625" style="310" customWidth="1"/>
    <col min="6" max="6" width="37.28515625" style="230" bestFit="1" customWidth="1"/>
    <col min="7" max="16384" width="9.140625" style="15"/>
  </cols>
  <sheetData>
    <row r="1" spans="1:8" s="310" customFormat="1">
      <c r="A1" s="880" t="s">
        <v>649</v>
      </c>
      <c r="B1" s="880" t="s">
        <v>296</v>
      </c>
      <c r="C1" s="880" t="s">
        <v>300</v>
      </c>
      <c r="D1" s="880" t="s">
        <v>301</v>
      </c>
      <c r="E1" s="880" t="s">
        <v>302</v>
      </c>
      <c r="F1" s="880" t="s">
        <v>303</v>
      </c>
      <c r="H1" s="1056" t="s">
        <v>870</v>
      </c>
    </row>
    <row r="2" spans="1:8">
      <c r="A2" s="310" t="str">
        <f>CONCATENATE(TableECFTransport[[#This Row],[Voertuigtype]],"_",TableECFTransport[[#This Row],[Wegtype]],"_",TableECFTransport[[#This Row],[Brandstoftechnologie]],"_",TableECFTransport[[#This Row],[Brandstof]])</f>
        <v>Tram_gemiddeld_Electric_Electric</v>
      </c>
      <c r="B2" s="1054" t="s">
        <v>317</v>
      </c>
      <c r="C2" s="1054" t="s">
        <v>328</v>
      </c>
      <c r="D2" s="1054" t="s">
        <v>298</v>
      </c>
      <c r="E2" s="1054" t="s">
        <v>298</v>
      </c>
      <c r="F2" s="1055">
        <v>1.269E-8</v>
      </c>
    </row>
    <row r="3" spans="1:8">
      <c r="A3" s="310" t="str">
        <f>CONCATENATE(TableECFTransport[[#This Row],[Voertuigtype]],"_",TableECFTransport[[#This Row],[Wegtype]],"_",TableECFTransport[[#This Row],[Brandstoftechnologie]],"_",TableECFTransport[[#This Row],[Brandstof]])</f>
        <v>Lichte voertuigen_Niet-genummerde wegen_Fuel Cell H2_H2</v>
      </c>
      <c r="B3" s="1054" t="s">
        <v>632</v>
      </c>
      <c r="C3" s="1054" t="s">
        <v>64</v>
      </c>
      <c r="D3" s="1054" t="s">
        <v>865</v>
      </c>
      <c r="E3" s="1054" t="s">
        <v>866</v>
      </c>
      <c r="F3" s="1055">
        <v>1.5973299999999999E-9</v>
      </c>
    </row>
    <row r="4" spans="1:8">
      <c r="A4" s="310" t="str">
        <f>CONCATENATE(TableECFTransport[[#This Row],[Voertuigtype]],"_",TableECFTransport[[#This Row],[Wegtype]],"_",TableECFTransport[[#This Row],[Brandstoftechnologie]],"_",TableECFTransport[[#This Row],[Brandstof]])</f>
        <v>Lichte voertuigen_Genummerde wegen_Fuel Cell H2_H2</v>
      </c>
      <c r="B4" s="1054" t="s">
        <v>632</v>
      </c>
      <c r="C4" s="1054" t="s">
        <v>63</v>
      </c>
      <c r="D4" s="1054" t="s">
        <v>865</v>
      </c>
      <c r="E4" s="1054" t="s">
        <v>866</v>
      </c>
      <c r="F4" s="1055">
        <v>1.5973299999999999E-9</v>
      </c>
    </row>
    <row r="5" spans="1:8">
      <c r="A5" s="310" t="str">
        <f>CONCATENATE(TableECFTransport[[#This Row],[Voertuigtype]],"_",TableECFTransport[[#This Row],[Wegtype]],"_",TableECFTransport[[#This Row],[Brandstoftechnologie]],"_",TableECFTransport[[#This Row],[Brandstof]])</f>
        <v>Lichte voertuigen_Snelwegen_Fuel Cell H2_H2</v>
      </c>
      <c r="B5" s="1054" t="s">
        <v>632</v>
      </c>
      <c r="C5" s="1054" t="s">
        <v>65</v>
      </c>
      <c r="D5" s="1054" t="s">
        <v>865</v>
      </c>
      <c r="E5" s="1054" t="s">
        <v>866</v>
      </c>
      <c r="F5" s="1055">
        <v>1.5973299999999999E-9</v>
      </c>
    </row>
    <row r="6" spans="1:8" s="880" customFormat="1">
      <c r="A6" s="310" t="str">
        <f>CONCATENATE(TableECFTransport[[#This Row],[Voertuigtype]],"_",TableECFTransport[[#This Row],[Wegtype]],"_",TableECFTransport[[#This Row],[Brandstoftechnologie]],"_",TableECFTransport[[#This Row],[Brandstof]])</f>
        <v>Lichte voertuigen_Niet-genummerde wegen_Electric_Electric</v>
      </c>
      <c r="B6" s="1054" t="s">
        <v>632</v>
      </c>
      <c r="C6" s="1054" t="s">
        <v>64</v>
      </c>
      <c r="D6" s="1054" t="s">
        <v>298</v>
      </c>
      <c r="E6" s="1054" t="s">
        <v>298</v>
      </c>
      <c r="F6" s="1055">
        <v>6.8184044247267611E-10</v>
      </c>
    </row>
    <row r="7" spans="1:8">
      <c r="A7" s="310" t="str">
        <f>CONCATENATE(TableECFTransport[[#This Row],[Voertuigtype]],"_",TableECFTransport[[#This Row],[Wegtype]],"_",TableECFTransport[[#This Row],[Brandstoftechnologie]],"_",TableECFTransport[[#This Row],[Brandstof]])</f>
        <v>Lichte voertuigen_Genummerde wegen_Electric_Electric</v>
      </c>
      <c r="B7" s="1054" t="s">
        <v>632</v>
      </c>
      <c r="C7" s="1054" t="s">
        <v>63</v>
      </c>
      <c r="D7" s="1054" t="s">
        <v>298</v>
      </c>
      <c r="E7" s="1054" t="s">
        <v>298</v>
      </c>
      <c r="F7" s="1055">
        <v>6.8184044247267611E-10</v>
      </c>
    </row>
    <row r="8" spans="1:8">
      <c r="A8" s="310" t="str">
        <f>CONCATENATE(TableECFTransport[[#This Row],[Voertuigtype]],"_",TableECFTransport[[#This Row],[Wegtype]],"_",TableECFTransport[[#This Row],[Brandstoftechnologie]],"_",TableECFTransport[[#This Row],[Brandstof]])</f>
        <v>Lichte voertuigen_Snelwegen_Electric_Electric</v>
      </c>
      <c r="B8" s="1054" t="s">
        <v>632</v>
      </c>
      <c r="C8" s="1054" t="s">
        <v>65</v>
      </c>
      <c r="D8" s="1054" t="s">
        <v>298</v>
      </c>
      <c r="E8" s="1054" t="s">
        <v>298</v>
      </c>
      <c r="F8" s="1055">
        <v>6.8184044247267611E-10</v>
      </c>
    </row>
    <row r="9" spans="1:8">
      <c r="A9" s="310" t="str">
        <f>CONCATENATE(TableECFTransport[[#This Row],[Voertuigtype]],"_",TableECFTransport[[#This Row],[Wegtype]],"_",TableECFTransport[[#This Row],[Brandstoftechnologie]],"_",TableECFTransport[[#This Row],[Brandstof]])</f>
        <v>Zware voertuigen_Niet-genummerde wegen_Electric_Electric</v>
      </c>
      <c r="B9" s="1054" t="s">
        <v>633</v>
      </c>
      <c r="C9" s="1054" t="s">
        <v>64</v>
      </c>
      <c r="D9" s="1054" t="s">
        <v>298</v>
      </c>
      <c r="E9" s="1054" t="s">
        <v>298</v>
      </c>
      <c r="F9" s="1055">
        <v>4.5007851512759511E-9</v>
      </c>
    </row>
    <row r="10" spans="1:8">
      <c r="A10" s="310" t="str">
        <f>CONCATENATE(TableECFTransport[[#This Row],[Voertuigtype]],"_",TableECFTransport[[#This Row],[Wegtype]],"_",TableECFTransport[[#This Row],[Brandstoftechnologie]],"_",TableECFTransport[[#This Row],[Brandstof]])</f>
        <v>Zware voertuigen_Genummerde wegen_Electric_Electric</v>
      </c>
      <c r="B10" s="1054" t="s">
        <v>633</v>
      </c>
      <c r="C10" s="1054" t="s">
        <v>63</v>
      </c>
      <c r="D10" s="1054" t="s">
        <v>298</v>
      </c>
      <c r="E10" s="1054" t="s">
        <v>298</v>
      </c>
      <c r="F10" s="1055">
        <v>4.5007851512759511E-9</v>
      </c>
    </row>
    <row r="11" spans="1:8">
      <c r="A11" s="310" t="str">
        <f>CONCATENATE(TableECFTransport[[#This Row],[Voertuigtype]],"_",TableECFTransport[[#This Row],[Wegtype]],"_",TableECFTransport[[#This Row],[Brandstoftechnologie]],"_",TableECFTransport[[#This Row],[Brandstof]])</f>
        <v>Zware voertuigen_Snelwegen_Electric_Electric</v>
      </c>
      <c r="B11" s="1054" t="s">
        <v>633</v>
      </c>
      <c r="C11" s="1054" t="s">
        <v>65</v>
      </c>
      <c r="D11" s="1054" t="s">
        <v>298</v>
      </c>
      <c r="E11" s="1054" t="s">
        <v>298</v>
      </c>
      <c r="F11" s="1055">
        <v>4.5007851512759511E-9</v>
      </c>
    </row>
    <row r="12" spans="1:8">
      <c r="A12" s="310" t="str">
        <f>CONCATENATE(TableECFTransport[[#This Row],[Voertuigtype]],"_",TableECFTransport[[#This Row],[Wegtype]],"_",TableECFTransport[[#This Row],[Brandstoftechnologie]],"_",TableECFTransport[[#This Row],[Brandstof]])</f>
        <v>BUS_Niet-genummerde wegen_Electric_Electric</v>
      </c>
      <c r="B12" s="1054" t="s">
        <v>648</v>
      </c>
      <c r="C12" s="1054" t="s">
        <v>64</v>
      </c>
      <c r="D12" s="1054" t="s">
        <v>298</v>
      </c>
      <c r="E12" s="1054" t="s">
        <v>298</v>
      </c>
      <c r="F12" s="1055">
        <v>4.6800000000000004E-9</v>
      </c>
    </row>
    <row r="13" spans="1:8">
      <c r="A13" s="310" t="str">
        <f>CONCATENATE(TableECFTransport[[#This Row],[Voertuigtype]],"_",TableECFTransport[[#This Row],[Wegtype]],"_",TableECFTransport[[#This Row],[Brandstoftechnologie]],"_",TableECFTransport[[#This Row],[Brandstof]])</f>
        <v>BUS_Genummerde wegen_Electric_Electric</v>
      </c>
      <c r="B13" s="1054" t="s">
        <v>648</v>
      </c>
      <c r="C13" s="1054" t="s">
        <v>63</v>
      </c>
      <c r="D13" s="1054" t="s">
        <v>298</v>
      </c>
      <c r="E13" s="1054" t="s">
        <v>298</v>
      </c>
      <c r="F13" s="1055">
        <v>4.6800000000000004E-9</v>
      </c>
    </row>
    <row r="14" spans="1:8">
      <c r="A14" s="310" t="str">
        <f>CONCATENATE(TableECFTransport[[#This Row],[Voertuigtype]],"_",TableECFTransport[[#This Row],[Wegtype]],"_",TableECFTransport[[#This Row],[Brandstoftechnologie]],"_",TableECFTransport[[#This Row],[Brandstof]])</f>
        <v>BUS_Snelwegen_Electric_Electric</v>
      </c>
      <c r="B14" s="1054" t="s">
        <v>648</v>
      </c>
      <c r="C14" s="1054" t="s">
        <v>65</v>
      </c>
      <c r="D14" s="1054" t="s">
        <v>298</v>
      </c>
      <c r="E14" s="1054" t="s">
        <v>298</v>
      </c>
      <c r="F14" s="1055">
        <v>4.6800000000000004E-9</v>
      </c>
    </row>
    <row r="15" spans="1:8">
      <c r="A15" s="310" t="str">
        <f>CONCATENATE(TableECFTransport[[#This Row],[Voertuigtype]],"_",TableECFTransport[[#This Row],[Wegtype]],"_",TableECFTransport[[#This Row],[Brandstoftechnologie]],"_",TableECFTransport[[#This Row],[Brandstof]])</f>
        <v>Lichte voertuigen_Niet-genummerde wegen_CNG_CNG</v>
      </c>
      <c r="B15" s="1054" t="s">
        <v>632</v>
      </c>
      <c r="C15" s="1054" t="s">
        <v>64</v>
      </c>
      <c r="D15" s="1054" t="s">
        <v>297</v>
      </c>
      <c r="E15" s="1054" t="s">
        <v>297</v>
      </c>
      <c r="F15" s="1055">
        <v>4.2591908330349482E-9</v>
      </c>
    </row>
    <row r="16" spans="1:8">
      <c r="A16" s="310" t="str">
        <f>CONCATENATE(TableECFTransport[[#This Row],[Voertuigtype]],"_",TableECFTransport[[#This Row],[Wegtype]],"_",TableECFTransport[[#This Row],[Brandstoftechnologie]],"_",TableECFTransport[[#This Row],[Brandstof]])</f>
        <v>Lichte voertuigen_Genummerde wegen_CNG_CNG</v>
      </c>
      <c r="B16" s="1054" t="s">
        <v>632</v>
      </c>
      <c r="C16" s="1054" t="s">
        <v>63</v>
      </c>
      <c r="D16" s="1054" t="s">
        <v>297</v>
      </c>
      <c r="E16" s="1054" t="s">
        <v>297</v>
      </c>
      <c r="F16" s="1055">
        <v>2.5056558480976522E-9</v>
      </c>
    </row>
    <row r="17" spans="1:7">
      <c r="A17" s="310" t="str">
        <f>CONCATENATE(TableECFTransport[[#This Row],[Voertuigtype]],"_",TableECFTransport[[#This Row],[Wegtype]],"_",TableECFTransport[[#This Row],[Brandstoftechnologie]],"_",TableECFTransport[[#This Row],[Brandstof]])</f>
        <v>Lichte voertuigen_Snelwegen_CNG_CNG</v>
      </c>
      <c r="B17" s="1054" t="s">
        <v>632</v>
      </c>
      <c r="C17" s="1054" t="s">
        <v>65</v>
      </c>
      <c r="D17" s="1054" t="s">
        <v>297</v>
      </c>
      <c r="E17" s="1054" t="s">
        <v>297</v>
      </c>
      <c r="F17" s="1055">
        <v>2.5164455528698868E-9</v>
      </c>
    </row>
    <row r="18" spans="1:7">
      <c r="A18" s="310" t="str">
        <f>CONCATENATE(TableECFTransport[[#This Row],[Voertuigtype]],"_",TableECFTransport[[#This Row],[Wegtype]],"_",TableECFTransport[[#This Row],[Brandstoftechnologie]],"_",TableECFTransport[[#This Row],[Brandstof]])</f>
        <v>Lichte voertuigen_Niet-genummerde wegen_Diesel_Diesel</v>
      </c>
      <c r="B18" s="1054" t="s">
        <v>632</v>
      </c>
      <c r="C18" s="1054" t="s">
        <v>64</v>
      </c>
      <c r="D18" s="1054" t="s">
        <v>195</v>
      </c>
      <c r="E18" s="1054" t="s">
        <v>195</v>
      </c>
      <c r="F18" s="1055">
        <v>3.2539179198784215E-9</v>
      </c>
    </row>
    <row r="19" spans="1:7">
      <c r="A19" s="310" t="str">
        <f>CONCATENATE(TableECFTransport[[#This Row],[Voertuigtype]],"_",TableECFTransport[[#This Row],[Wegtype]],"_",TableECFTransport[[#This Row],[Brandstoftechnologie]],"_",TableECFTransport[[#This Row],[Brandstof]])</f>
        <v>Lichte voertuigen_Genummerde wegen_Diesel_Diesel</v>
      </c>
      <c r="B19" s="1054" t="s">
        <v>632</v>
      </c>
      <c r="C19" s="1054" t="s">
        <v>63</v>
      </c>
      <c r="D19" s="1054" t="s">
        <v>195</v>
      </c>
      <c r="E19" s="1054" t="s">
        <v>195</v>
      </c>
      <c r="F19" s="1055">
        <v>2.162934455834575E-9</v>
      </c>
    </row>
    <row r="20" spans="1:7">
      <c r="A20" s="310" t="str">
        <f>CONCATENATE(TableECFTransport[[#This Row],[Voertuigtype]],"_",TableECFTransport[[#This Row],[Wegtype]],"_",TableECFTransport[[#This Row],[Brandstoftechnologie]],"_",TableECFTransport[[#This Row],[Brandstof]])</f>
        <v>Lichte voertuigen_Snelwegen_Diesel_Diesel</v>
      </c>
      <c r="B20" s="1054" t="s">
        <v>632</v>
      </c>
      <c r="C20" s="1054" t="s">
        <v>65</v>
      </c>
      <c r="D20" s="1054" t="s">
        <v>195</v>
      </c>
      <c r="E20" s="1054" t="s">
        <v>195</v>
      </c>
      <c r="F20" s="1055">
        <v>2.4078764115209462E-9</v>
      </c>
    </row>
    <row r="21" spans="1:7">
      <c r="A21" s="310" t="str">
        <f>CONCATENATE(TableECFTransport[[#This Row],[Voertuigtype]],"_",TableECFTransport[[#This Row],[Wegtype]],"_",TableECFTransport[[#This Row],[Brandstoftechnologie]],"_",TableECFTransport[[#This Row],[Brandstof]])</f>
        <v>Lichte voertuigen_Niet-genummerde wegen_Diesel Hybrid PHEV_Diesel</v>
      </c>
      <c r="B21" s="1054" t="s">
        <v>632</v>
      </c>
      <c r="C21" s="1054" t="s">
        <v>64</v>
      </c>
      <c r="D21" s="1054" t="s">
        <v>867</v>
      </c>
      <c r="E21" s="1054" t="s">
        <v>195</v>
      </c>
      <c r="F21" s="1055">
        <v>1.9058284655617027E-9</v>
      </c>
    </row>
    <row r="22" spans="1:7">
      <c r="A22" s="310" t="str">
        <f>CONCATENATE(TableECFTransport[[#This Row],[Voertuigtype]],"_",TableECFTransport[[#This Row],[Wegtype]],"_",TableECFTransport[[#This Row],[Brandstoftechnologie]],"_",TableECFTransport[[#This Row],[Brandstof]])</f>
        <v>Lichte voertuigen_Niet-genummerde wegen_Diesel Hybrid PHEV_Electric</v>
      </c>
      <c r="B22" s="1054" t="s">
        <v>632</v>
      </c>
      <c r="C22" s="1054" t="s">
        <v>64</v>
      </c>
      <c r="D22" s="1054" t="s">
        <v>867</v>
      </c>
      <c r="E22" s="1054" t="s">
        <v>298</v>
      </c>
      <c r="F22" s="1055">
        <v>6.3527615518723433E-10</v>
      </c>
    </row>
    <row r="23" spans="1:7">
      <c r="A23" s="310" t="str">
        <f>CONCATENATE(TableECFTransport[[#This Row],[Voertuigtype]],"_",TableECFTransport[[#This Row],[Wegtype]],"_",TableECFTransport[[#This Row],[Brandstoftechnologie]],"_",TableECFTransport[[#This Row],[Brandstof]])</f>
        <v>Lichte voertuigen_Genummerde wegen_Diesel Hybrid PHEV_Diesel</v>
      </c>
      <c r="B23" s="1054" t="s">
        <v>632</v>
      </c>
      <c r="C23" s="1054" t="s">
        <v>63</v>
      </c>
      <c r="D23" s="1054" t="s">
        <v>867</v>
      </c>
      <c r="E23" s="1054" t="s">
        <v>195</v>
      </c>
      <c r="F23" s="1055">
        <v>1.1771111045205731E-9</v>
      </c>
    </row>
    <row r="24" spans="1:7">
      <c r="A24" s="310" t="str">
        <f>CONCATENATE(TableECFTransport[[#This Row],[Voertuigtype]],"_",TableECFTransport[[#This Row],[Wegtype]],"_",TableECFTransport[[#This Row],[Brandstoftechnologie]],"_",TableECFTransport[[#This Row],[Brandstof]])</f>
        <v>Lichte voertuigen_Genummerde wegen_Diesel Hybrid PHEV_Electric</v>
      </c>
      <c r="B24" s="1054" t="s">
        <v>632</v>
      </c>
      <c r="C24" s="1054" t="s">
        <v>63</v>
      </c>
      <c r="D24" s="1054" t="s">
        <v>867</v>
      </c>
      <c r="E24" s="1054" t="s">
        <v>298</v>
      </c>
      <c r="F24" s="1055">
        <v>3.9237036817352441E-10</v>
      </c>
    </row>
    <row r="25" spans="1:7">
      <c r="A25" s="310" t="str">
        <f>CONCATENATE(TableECFTransport[[#This Row],[Voertuigtype]],"_",TableECFTransport[[#This Row],[Wegtype]],"_",TableECFTransport[[#This Row],[Brandstoftechnologie]],"_",TableECFTransport[[#This Row],[Brandstof]])</f>
        <v>Lichte voertuigen_Snelwegen_Diesel Hybrid PHEV_Diesel</v>
      </c>
      <c r="B25" s="1054" t="s">
        <v>632</v>
      </c>
      <c r="C25" s="1054" t="s">
        <v>65</v>
      </c>
      <c r="D25" s="1054" t="s">
        <v>867</v>
      </c>
      <c r="E25" s="1054" t="s">
        <v>195</v>
      </c>
      <c r="F25" s="1055">
        <v>1.8693256162181105E-9</v>
      </c>
    </row>
    <row r="26" spans="1:7">
      <c r="A26" s="310" t="str">
        <f>CONCATENATE(TableECFTransport[[#This Row],[Voertuigtype]],"_",TableECFTransport[[#This Row],[Wegtype]],"_",TableECFTransport[[#This Row],[Brandstoftechnologie]],"_",TableECFTransport[[#This Row],[Brandstof]])</f>
        <v>Lichte voertuigen_Snelwegen_Diesel Hybrid PHEV_Electric</v>
      </c>
      <c r="B26" s="1054" t="s">
        <v>632</v>
      </c>
      <c r="C26" s="1054" t="s">
        <v>65</v>
      </c>
      <c r="D26" s="1054" t="s">
        <v>867</v>
      </c>
      <c r="E26" s="1054" t="s">
        <v>298</v>
      </c>
      <c r="F26" s="1055">
        <v>6.2310853873937017E-10</v>
      </c>
    </row>
    <row r="27" spans="1:7">
      <c r="A27" s="310" t="str">
        <f>CONCATENATE(TableECFTransport[[#This Row],[Voertuigtype]],"_",TableECFTransport[[#This Row],[Wegtype]],"_",TableECFTransport[[#This Row],[Brandstoftechnologie]],"_",TableECFTransport[[#This Row],[Brandstof]])</f>
        <v>Lichte voertuigen_Niet-genummerde wegen_LPG_LPG</v>
      </c>
      <c r="B27" s="1054" t="s">
        <v>632</v>
      </c>
      <c r="C27" s="1054" t="s">
        <v>64</v>
      </c>
      <c r="D27" s="1054" t="s">
        <v>112</v>
      </c>
      <c r="E27" s="1054" t="s">
        <v>112</v>
      </c>
      <c r="F27" s="1055">
        <v>3.6888599890395157E-9</v>
      </c>
      <c r="G27" s="903"/>
    </row>
    <row r="28" spans="1:7">
      <c r="A28" s="310" t="str">
        <f>CONCATENATE(TableECFTransport[[#This Row],[Voertuigtype]],"_",TableECFTransport[[#This Row],[Wegtype]],"_",TableECFTransport[[#This Row],[Brandstoftechnologie]],"_",TableECFTransport[[#This Row],[Brandstof]])</f>
        <v>Lichte voertuigen_Genummerde wegen_LPG_LPG</v>
      </c>
      <c r="B28" s="1054" t="s">
        <v>632</v>
      </c>
      <c r="C28" s="1054" t="s">
        <v>63</v>
      </c>
      <c r="D28" s="1054" t="s">
        <v>112</v>
      </c>
      <c r="E28" s="1054" t="s">
        <v>112</v>
      </c>
      <c r="F28" s="1055">
        <v>2.2654293496687538E-9</v>
      </c>
    </row>
    <row r="29" spans="1:7">
      <c r="A29" s="310" t="str">
        <f>CONCATENATE(TableECFTransport[[#This Row],[Voertuigtype]],"_",TableECFTransport[[#This Row],[Wegtype]],"_",TableECFTransport[[#This Row],[Brandstoftechnologie]],"_",TableECFTransport[[#This Row],[Brandstof]])</f>
        <v>Lichte voertuigen_Snelwegen_LPG_LPG</v>
      </c>
      <c r="B29" s="1054" t="s">
        <v>632</v>
      </c>
      <c r="C29" s="1054" t="s">
        <v>65</v>
      </c>
      <c r="D29" s="1054" t="s">
        <v>112</v>
      </c>
      <c r="E29" s="1054" t="s">
        <v>112</v>
      </c>
      <c r="F29" s="1055">
        <v>2.7677957416583916E-9</v>
      </c>
    </row>
    <row r="30" spans="1:7">
      <c r="A30" s="310" t="str">
        <f>CONCATENATE(TableECFTransport[[#This Row],[Voertuigtype]],"_",TableECFTransport[[#This Row],[Wegtype]],"_",TableECFTransport[[#This Row],[Brandstoftechnologie]],"_",TableECFTransport[[#This Row],[Brandstof]])</f>
        <v>Lichte voertuigen_Niet-genummerde wegen_Petrol_Petrol</v>
      </c>
      <c r="B30" s="1054" t="s">
        <v>632</v>
      </c>
      <c r="C30" s="1054" t="s">
        <v>64</v>
      </c>
      <c r="D30" s="1054" t="s">
        <v>299</v>
      </c>
      <c r="E30" s="1054" t="s">
        <v>299</v>
      </c>
      <c r="F30" s="1055">
        <v>3.3936229377907011E-9</v>
      </c>
    </row>
    <row r="31" spans="1:7">
      <c r="A31" s="310" t="str">
        <f>CONCATENATE(TableECFTransport[[#This Row],[Voertuigtype]],"_",TableECFTransport[[#This Row],[Wegtype]],"_",TableECFTransport[[#This Row],[Brandstoftechnologie]],"_",TableECFTransport[[#This Row],[Brandstof]])</f>
        <v>Lichte voertuigen_Genummerde wegen_Petrol_Petrol</v>
      </c>
      <c r="B31" s="1054" t="s">
        <v>632</v>
      </c>
      <c r="C31" s="1054" t="s">
        <v>63</v>
      </c>
      <c r="D31" s="1054" t="s">
        <v>299</v>
      </c>
      <c r="E31" s="1054" t="s">
        <v>299</v>
      </c>
      <c r="F31" s="1055">
        <v>2.0300806563068273E-9</v>
      </c>
    </row>
    <row r="32" spans="1:7">
      <c r="A32" s="310" t="str">
        <f>CONCATENATE(TableECFTransport[[#This Row],[Voertuigtype]],"_",TableECFTransport[[#This Row],[Wegtype]],"_",TableECFTransport[[#This Row],[Brandstoftechnologie]],"_",TableECFTransport[[#This Row],[Brandstof]])</f>
        <v>Lichte voertuigen_Snelwegen_Petrol_Petrol</v>
      </c>
      <c r="B32" s="1054" t="s">
        <v>632</v>
      </c>
      <c r="C32" s="1054" t="s">
        <v>65</v>
      </c>
      <c r="D32" s="1054" t="s">
        <v>299</v>
      </c>
      <c r="E32" s="1054" t="s">
        <v>299</v>
      </c>
      <c r="F32" s="1055">
        <v>2.1167776635549486E-9</v>
      </c>
    </row>
    <row r="33" spans="1:6">
      <c r="A33" s="310" t="str">
        <f>CONCATENATE(TableECFTransport[[#This Row],[Voertuigtype]],"_",TableECFTransport[[#This Row],[Wegtype]],"_",TableECFTransport[[#This Row],[Brandstoftechnologie]],"_",TableECFTransport[[#This Row],[Brandstof]])</f>
        <v>Lichte voertuigen_Niet-genummerde wegen_Petrol Hybrid CS_Petrol</v>
      </c>
      <c r="B33" s="1054" t="s">
        <v>632</v>
      </c>
      <c r="C33" s="1054" t="s">
        <v>64</v>
      </c>
      <c r="D33" s="1054" t="s">
        <v>868</v>
      </c>
      <c r="E33" s="1054" t="s">
        <v>299</v>
      </c>
      <c r="F33" s="1055">
        <v>2.7221900619842247E-9</v>
      </c>
    </row>
    <row r="34" spans="1:6">
      <c r="A34" s="1054" t="str">
        <f>CONCATENATE(TableECFTransport[[#This Row],[Voertuigtype]],"_",TableECFTransport[[#This Row],[Wegtype]],"_",TableECFTransport[[#This Row],[Brandstoftechnologie]],"_",TableECFTransport[[#This Row],[Brandstof]])</f>
        <v>Lichte voertuigen_Genummerde wegen_Petrol Hybrid CS_Petrol</v>
      </c>
      <c r="B34" s="1054" t="s">
        <v>632</v>
      </c>
      <c r="C34" s="1054" t="s">
        <v>63</v>
      </c>
      <c r="D34" s="1054" t="s">
        <v>868</v>
      </c>
      <c r="E34" s="1054" t="s">
        <v>299</v>
      </c>
      <c r="F34" s="1055">
        <v>1.4973998983610094E-9</v>
      </c>
    </row>
    <row r="35" spans="1:6">
      <c r="A35" s="1054" t="str">
        <f>CONCATENATE(TableECFTransport[[#This Row],[Voertuigtype]],"_",TableECFTransport[[#This Row],[Wegtype]],"_",TableECFTransport[[#This Row],[Brandstoftechnologie]],"_",TableECFTransport[[#This Row],[Brandstof]])</f>
        <v>Lichte voertuigen_Snelwegen_Petrol Hybrid CS_Petrol</v>
      </c>
      <c r="B35" s="1054" t="s">
        <v>632</v>
      </c>
      <c r="C35" s="1054" t="s">
        <v>65</v>
      </c>
      <c r="D35" s="1054" t="s">
        <v>868</v>
      </c>
      <c r="E35" s="1054" t="s">
        <v>299</v>
      </c>
      <c r="F35" s="1055">
        <v>1.8395252199679676E-9</v>
      </c>
    </row>
    <row r="36" spans="1:6">
      <c r="A36" s="1054" t="str">
        <f>CONCATENATE(TableECFTransport[[#This Row],[Voertuigtype]],"_",TableECFTransport[[#This Row],[Wegtype]],"_",TableECFTransport[[#This Row],[Brandstoftechnologie]],"_",TableECFTransport[[#This Row],[Brandstof]])</f>
        <v>Lichte voertuigen_Niet-genummerde wegen_Petrol Hybrid PHEV_Electric</v>
      </c>
      <c r="B36" s="1054" t="s">
        <v>632</v>
      </c>
      <c r="C36" s="1054" t="s">
        <v>64</v>
      </c>
      <c r="D36" s="1054" t="s">
        <v>869</v>
      </c>
      <c r="E36" s="1054" t="s">
        <v>298</v>
      </c>
      <c r="F36" s="1055">
        <v>6.6962437643123097E-10</v>
      </c>
    </row>
    <row r="37" spans="1:6">
      <c r="A37" s="1054" t="str">
        <f>CONCATENATE(TableECFTransport[[#This Row],[Voertuigtype]],"_",TableECFTransport[[#This Row],[Wegtype]],"_",TableECFTransport[[#This Row],[Brandstoftechnologie]],"_",TableECFTransport[[#This Row],[Brandstof]])</f>
        <v>Lichte voertuigen_Niet-genummerde wegen_Petrol Hybrid PHEV_Petrol</v>
      </c>
      <c r="B37" s="1054" t="s">
        <v>632</v>
      </c>
      <c r="C37" s="1054" t="s">
        <v>64</v>
      </c>
      <c r="D37" s="1054" t="s">
        <v>869</v>
      </c>
      <c r="E37" s="1054" t="s">
        <v>299</v>
      </c>
      <c r="F37" s="1055">
        <v>2.0088731292936928E-9</v>
      </c>
    </row>
    <row r="38" spans="1:6">
      <c r="A38" s="1054" t="str">
        <f>CONCATENATE(TableECFTransport[[#This Row],[Voertuigtype]],"_",TableECFTransport[[#This Row],[Wegtype]],"_",TableECFTransport[[#This Row],[Brandstoftechnologie]],"_",TableECFTransport[[#This Row],[Brandstof]])</f>
        <v>Lichte voertuigen_Genummerde wegen_Petrol Hybrid PHEV_Electric</v>
      </c>
      <c r="B38" s="1054" t="s">
        <v>632</v>
      </c>
      <c r="C38" s="1054" t="s">
        <v>63</v>
      </c>
      <c r="D38" s="1054" t="s">
        <v>869</v>
      </c>
      <c r="E38" s="1054" t="s">
        <v>298</v>
      </c>
      <c r="F38" s="1055">
        <v>3.7582801319381131E-10</v>
      </c>
    </row>
    <row r="39" spans="1:6">
      <c r="A39" s="1054" t="str">
        <f>CONCATENATE(TableECFTransport[[#This Row],[Voertuigtype]],"_",TableECFTransport[[#This Row],[Wegtype]],"_",TableECFTransport[[#This Row],[Brandstoftechnologie]],"_",TableECFTransport[[#This Row],[Brandstof]])</f>
        <v>Lichte voertuigen_Genummerde wegen_Petrol Hybrid PHEV_Petrol</v>
      </c>
      <c r="B39" s="1054" t="s">
        <v>632</v>
      </c>
      <c r="C39" s="1054" t="s">
        <v>63</v>
      </c>
      <c r="D39" s="1054" t="s">
        <v>869</v>
      </c>
      <c r="E39" s="1054" t="s">
        <v>299</v>
      </c>
      <c r="F39" s="1055">
        <v>1.1274840395814339E-9</v>
      </c>
    </row>
    <row r="40" spans="1:6">
      <c r="A40" s="1054" t="str">
        <f>CONCATENATE(TableECFTransport[[#This Row],[Voertuigtype]],"_",TableECFTransport[[#This Row],[Wegtype]],"_",TableECFTransport[[#This Row],[Brandstoftechnologie]],"_",TableECFTransport[[#This Row],[Brandstof]])</f>
        <v>Lichte voertuigen_Snelwegen_Petrol Hybrid PHEV_Electric</v>
      </c>
      <c r="B40" s="1054" t="s">
        <v>632</v>
      </c>
      <c r="C40" s="1054" t="s">
        <v>65</v>
      </c>
      <c r="D40" s="1054" t="s">
        <v>869</v>
      </c>
      <c r="E40" s="1054" t="s">
        <v>298</v>
      </c>
      <c r="F40" s="1055">
        <v>5.8271411056580835E-10</v>
      </c>
    </row>
    <row r="41" spans="1:6">
      <c r="A41" s="1054" t="str">
        <f>CONCATENATE(TableECFTransport[[#This Row],[Voertuigtype]],"_",TableECFTransport[[#This Row],[Wegtype]],"_",TableECFTransport[[#This Row],[Brandstoftechnologie]],"_",TableECFTransport[[#This Row],[Brandstof]])</f>
        <v>Lichte voertuigen_Snelwegen_Petrol Hybrid PHEV_Petrol</v>
      </c>
      <c r="B41" s="1054" t="s">
        <v>632</v>
      </c>
      <c r="C41" s="1054" t="s">
        <v>65</v>
      </c>
      <c r="D41" s="1054" t="s">
        <v>869</v>
      </c>
      <c r="E41" s="1054" t="s">
        <v>299</v>
      </c>
      <c r="F41" s="1055">
        <v>1.748142331697425E-9</v>
      </c>
    </row>
    <row r="42" spans="1:6">
      <c r="A42" s="1054" t="str">
        <f>CONCATENATE(TableECFTransport[[#This Row],[Voertuigtype]],"_",TableECFTransport[[#This Row],[Wegtype]],"_",TableECFTransport[[#This Row],[Brandstoftechnologie]],"_",TableECFTransport[[#This Row],[Brandstof]])</f>
        <v>Zware voertuigen_Niet-genummerde wegen_Diesel_Diesel</v>
      </c>
      <c r="B42" s="1054" t="s">
        <v>633</v>
      </c>
      <c r="C42" s="1054" t="s">
        <v>64</v>
      </c>
      <c r="D42" s="1054" t="s">
        <v>195</v>
      </c>
      <c r="E42" s="1054" t="s">
        <v>195</v>
      </c>
      <c r="F42" s="1055">
        <v>1.2903006176401227E-8</v>
      </c>
    </row>
    <row r="43" spans="1:6">
      <c r="A43" s="1054" t="str">
        <f>CONCATENATE(TableECFTransport[[#This Row],[Voertuigtype]],"_",TableECFTransport[[#This Row],[Wegtype]],"_",TableECFTransport[[#This Row],[Brandstoftechnologie]],"_",TableECFTransport[[#This Row],[Brandstof]])</f>
        <v>Zware voertuigen_Genummerde wegen_Diesel_Diesel</v>
      </c>
      <c r="B43" s="1054" t="s">
        <v>633</v>
      </c>
      <c r="C43" s="1054" t="s">
        <v>63</v>
      </c>
      <c r="D43" s="1054" t="s">
        <v>195</v>
      </c>
      <c r="E43" s="1054" t="s">
        <v>195</v>
      </c>
      <c r="F43" s="1055">
        <v>1.0036740847155677E-8</v>
      </c>
    </row>
    <row r="44" spans="1:6">
      <c r="A44" s="1054" t="str">
        <f>CONCATENATE(TableECFTransport[[#This Row],[Voertuigtype]],"_",TableECFTransport[[#This Row],[Wegtype]],"_",TableECFTransport[[#This Row],[Brandstoftechnologie]],"_",TableECFTransport[[#This Row],[Brandstof]])</f>
        <v>Zware voertuigen_Snelwegen_Diesel_Diesel</v>
      </c>
      <c r="B44" s="1054" t="s">
        <v>633</v>
      </c>
      <c r="C44" s="1054" t="s">
        <v>65</v>
      </c>
      <c r="D44" s="1054" t="s">
        <v>195</v>
      </c>
      <c r="E44" s="1054" t="s">
        <v>195</v>
      </c>
      <c r="F44" s="1055">
        <v>9.5193767561113999E-9</v>
      </c>
    </row>
    <row r="45" spans="1:6">
      <c r="A45" s="1054" t="str">
        <f>CONCATENATE(TableECFTransport[[#This Row],[Voertuigtype]],"_",TableECFTransport[[#This Row],[Wegtype]],"_",TableECFTransport[[#This Row],[Brandstoftechnologie]],"_",TableECFTransport[[#This Row],[Brandstof]])</f>
        <v>Zware voertuigen_Niet-genummerde wegen_Petrol_Petrol</v>
      </c>
      <c r="B45" s="1054" t="s">
        <v>633</v>
      </c>
      <c r="C45" s="1054" t="s">
        <v>64</v>
      </c>
      <c r="D45" s="1054" t="s">
        <v>299</v>
      </c>
      <c r="E45" s="1054" t="s">
        <v>299</v>
      </c>
      <c r="F45" s="1055">
        <v>7.6653519389191332E-9</v>
      </c>
    </row>
    <row r="46" spans="1:6">
      <c r="A46" s="1054" t="str">
        <f>CONCATENATE(TableECFTransport[[#This Row],[Voertuigtype]],"_",TableECFTransport[[#This Row],[Wegtype]],"_",TableECFTransport[[#This Row],[Brandstoftechnologie]],"_",TableECFTransport[[#This Row],[Brandstof]])</f>
        <v>Zware voertuigen_Genummerde wegen_Petrol_Petrol</v>
      </c>
      <c r="B46" s="1054" t="s">
        <v>633</v>
      </c>
      <c r="C46" s="1054" t="s">
        <v>63</v>
      </c>
      <c r="D46" s="1054" t="s">
        <v>299</v>
      </c>
      <c r="E46" s="1054" t="s">
        <v>299</v>
      </c>
      <c r="F46" s="1055">
        <v>6.3506130742713395E-9</v>
      </c>
    </row>
    <row r="47" spans="1:6">
      <c r="A47" s="1054" t="str">
        <f>CONCATENATE(TableECFTransport[[#This Row],[Voertuigtype]],"_",TableECFTransport[[#This Row],[Wegtype]],"_",TableECFTransport[[#This Row],[Brandstoftechnologie]],"_",TableECFTransport[[#This Row],[Brandstof]])</f>
        <v>Zware voertuigen_Snelwegen_Petrol_Petrol</v>
      </c>
      <c r="B47" s="1054" t="s">
        <v>633</v>
      </c>
      <c r="C47" s="1054" t="s">
        <v>65</v>
      </c>
      <c r="D47" s="1054" t="s">
        <v>299</v>
      </c>
      <c r="E47" s="1054" t="s">
        <v>299</v>
      </c>
      <c r="F47" s="1055">
        <v>6.5365124469575604E-9</v>
      </c>
    </row>
    <row r="48" spans="1:6">
      <c r="A48" s="1054" t="str">
        <f>CONCATENATE(TableECFTransport[[#This Row],[Voertuigtype]],"_",TableECFTransport[[#This Row],[Wegtype]],"_",TableECFTransport[[#This Row],[Brandstoftechnologie]],"_",TableECFTransport[[#This Row],[Brandstof]])</f>
        <v>BUS_Niet-genummerde wegen_CNG_CNG</v>
      </c>
      <c r="B48" s="1054" t="s">
        <v>648</v>
      </c>
      <c r="C48" s="1054" t="s">
        <v>64</v>
      </c>
      <c r="D48" s="1054" t="s">
        <v>297</v>
      </c>
      <c r="E48" s="1054" t="s">
        <v>297</v>
      </c>
      <c r="F48" s="1055">
        <v>2.3303083752649972E-8</v>
      </c>
    </row>
    <row r="49" spans="1:6">
      <c r="A49" s="1054" t="str">
        <f>CONCATENATE(TableECFTransport[[#This Row],[Voertuigtype]],"_",TableECFTransport[[#This Row],[Wegtype]],"_",TableECFTransport[[#This Row],[Brandstoftechnologie]],"_",TableECFTransport[[#This Row],[Brandstof]])</f>
        <v>BUS_Genummerde wegen_CNG_CNG</v>
      </c>
      <c r="B49" s="1054" t="s">
        <v>648</v>
      </c>
      <c r="C49" s="1054" t="s">
        <v>63</v>
      </c>
      <c r="D49" s="1054" t="s">
        <v>297</v>
      </c>
      <c r="E49" s="1054" t="s">
        <v>297</v>
      </c>
      <c r="F49" s="1055">
        <v>1.2452720009185941E-8</v>
      </c>
    </row>
    <row r="50" spans="1:6">
      <c r="A50" s="1054" t="str">
        <f>CONCATENATE(TableECFTransport[[#This Row],[Voertuigtype]],"_",TableECFTransport[[#This Row],[Wegtype]],"_",TableECFTransport[[#This Row],[Brandstoftechnologie]],"_",TableECFTransport[[#This Row],[Brandstof]])</f>
        <v>BUS_Niet-genummerde wegen_Diesel_Diesel</v>
      </c>
      <c r="B50" s="1054" t="s">
        <v>648</v>
      </c>
      <c r="C50" s="1054" t="s">
        <v>64</v>
      </c>
      <c r="D50" s="1054" t="s">
        <v>195</v>
      </c>
      <c r="E50" s="1054" t="s">
        <v>195</v>
      </c>
      <c r="F50" s="1055">
        <v>1.6949903988994913E-8</v>
      </c>
    </row>
    <row r="51" spans="1:6">
      <c r="A51" s="1054" t="str">
        <f>CONCATENATE(TableECFTransport[[#This Row],[Voertuigtype]],"_",TableECFTransport[[#This Row],[Wegtype]],"_",TableECFTransport[[#This Row],[Brandstoftechnologie]],"_",TableECFTransport[[#This Row],[Brandstof]])</f>
        <v>BUS_Genummerde wegen_Diesel_Diesel</v>
      </c>
      <c r="B51" s="1054" t="s">
        <v>648</v>
      </c>
      <c r="C51" s="1054" t="s">
        <v>63</v>
      </c>
      <c r="D51" s="1054" t="s">
        <v>195</v>
      </c>
      <c r="E51" s="1054" t="s">
        <v>195</v>
      </c>
      <c r="F51" s="1055">
        <v>9.4765949274921494E-9</v>
      </c>
    </row>
    <row r="52" spans="1:6">
      <c r="A52" s="1054" t="str">
        <f>CONCATENATE(TableECFTransport[[#This Row],[Voertuigtype]],"_",TableECFTransport[[#This Row],[Wegtype]],"_",TableECFTransport[[#This Row],[Brandstoftechnologie]],"_",TableECFTransport[[#This Row],[Brandstof]])</f>
        <v>BUS_Niet-genummerde wegen_Diesel Hybrid PHEV_Diesel</v>
      </c>
      <c r="B52" s="1054" t="s">
        <v>648</v>
      </c>
      <c r="C52" s="1054" t="s">
        <v>64</v>
      </c>
      <c r="D52" s="1054" t="s">
        <v>867</v>
      </c>
      <c r="E52" s="1054" t="s">
        <v>195</v>
      </c>
      <c r="F52" s="1055">
        <v>1.2122949179999999E-8</v>
      </c>
    </row>
    <row r="53" spans="1:6">
      <c r="A53" s="1054" t="str">
        <f>CONCATENATE(TableECFTransport[[#This Row],[Voertuigtype]],"_",TableECFTransport[[#This Row],[Wegtype]],"_",TableECFTransport[[#This Row],[Brandstoftechnologie]],"_",TableECFTransport[[#This Row],[Brandstof]])</f>
        <v>BUS_Niet-genummerde wegen_Diesel Hybrid PHEV_Electric</v>
      </c>
      <c r="B53" s="1054" t="s">
        <v>648</v>
      </c>
      <c r="C53" s="1054" t="s">
        <v>64</v>
      </c>
      <c r="D53" s="1054" t="s">
        <v>867</v>
      </c>
      <c r="E53" s="1054" t="s">
        <v>298</v>
      </c>
      <c r="F53" s="1055">
        <v>4.040983059999999E-9</v>
      </c>
    </row>
    <row r="54" spans="1:6">
      <c r="A54" s="1054" t="str">
        <f>CONCATENATE(TableECFTransport[[#This Row],[Voertuigtype]],"_",TableECFTransport[[#This Row],[Wegtype]],"_",TableECFTransport[[#This Row],[Brandstoftechnologie]],"_",TableECFTransport[[#This Row],[Brandstof]])</f>
        <v>BUS_Genummerde wegen_Diesel Hybrid PHEV_Diesel</v>
      </c>
      <c r="B54" s="1054" t="s">
        <v>648</v>
      </c>
      <c r="C54" s="1054" t="s">
        <v>63</v>
      </c>
      <c r="D54" s="1054" t="s">
        <v>867</v>
      </c>
      <c r="E54" s="1054" t="s">
        <v>195</v>
      </c>
      <c r="F54" s="1055">
        <v>6.0281746424999994E-9</v>
      </c>
    </row>
    <row r="55" spans="1:6">
      <c r="A55" s="1054" t="str">
        <f>CONCATENATE(TableECFTransport[[#This Row],[Voertuigtype]],"_",TableECFTransport[[#This Row],[Wegtype]],"_",TableECFTransport[[#This Row],[Brandstoftechnologie]],"_",TableECFTransport[[#This Row],[Brandstof]])</f>
        <v>BUS_Genummerde wegen_Diesel Hybrid PHEV_Electric</v>
      </c>
      <c r="B55" s="1054" t="s">
        <v>648</v>
      </c>
      <c r="C55" s="1054" t="s">
        <v>63</v>
      </c>
      <c r="D55" s="1054" t="s">
        <v>867</v>
      </c>
      <c r="E55" s="1054" t="s">
        <v>298</v>
      </c>
      <c r="F55" s="1055">
        <v>2.0093915474999999E-9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1">
    <tabColor theme="0" tint="-0.34998626667073579"/>
  </sheetPr>
  <dimension ref="A1:AE32"/>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5" sqref="C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2">
        <v>2017</v>
      </c>
      <c r="B1" s="1193"/>
      <c r="C1" s="76" t="s">
        <v>106</v>
      </c>
      <c r="D1" s="77" t="s">
        <v>107</v>
      </c>
      <c r="E1" s="76" t="s">
        <v>108</v>
      </c>
      <c r="F1" s="78" t="s">
        <v>109</v>
      </c>
      <c r="G1" s="77" t="s">
        <v>110</v>
      </c>
      <c r="H1" s="77" t="s">
        <v>111</v>
      </c>
      <c r="I1" s="76" t="s">
        <v>112</v>
      </c>
      <c r="J1" s="76" t="s">
        <v>113</v>
      </c>
      <c r="K1" s="76" t="s">
        <v>114</v>
      </c>
      <c r="L1" s="76" t="s">
        <v>115</v>
      </c>
      <c r="M1" s="77" t="s">
        <v>116</v>
      </c>
      <c r="N1" s="77" t="s">
        <v>117</v>
      </c>
      <c r="O1" s="77" t="s">
        <v>118</v>
      </c>
      <c r="P1" s="77" t="s">
        <v>119</v>
      </c>
      <c r="Q1" s="77" t="s">
        <v>120</v>
      </c>
      <c r="R1" s="79" t="s">
        <v>121</v>
      </c>
      <c r="S1" s="77" t="s">
        <v>122</v>
      </c>
      <c r="T1" s="77" t="s">
        <v>123</v>
      </c>
      <c r="U1" s="77" t="s">
        <v>124</v>
      </c>
      <c r="V1" s="78" t="s">
        <v>125</v>
      </c>
      <c r="W1" s="78" t="s">
        <v>126</v>
      </c>
      <c r="X1" s="77" t="s">
        <v>127</v>
      </c>
      <c r="Y1" s="76" t="s">
        <v>128</v>
      </c>
      <c r="Z1" s="76" t="s">
        <v>129</v>
      </c>
      <c r="AA1" s="80" t="s">
        <v>130</v>
      </c>
      <c r="AB1" s="81" t="s">
        <v>131</v>
      </c>
      <c r="AC1" s="78" t="s">
        <v>109</v>
      </c>
    </row>
    <row r="2" spans="1:29" s="2" customFormat="1" ht="11.25">
      <c r="A2" s="1194"/>
      <c r="B2" s="1195"/>
      <c r="C2" s="82"/>
      <c r="D2" s="82"/>
      <c r="E2" s="82"/>
      <c r="F2" s="83" t="s">
        <v>132</v>
      </c>
      <c r="G2" s="84" t="s">
        <v>133</v>
      </c>
      <c r="H2" s="85" t="s">
        <v>134</v>
      </c>
      <c r="I2" s="82"/>
      <c r="J2" s="82"/>
      <c r="K2" s="84"/>
      <c r="L2" s="85" t="s">
        <v>135</v>
      </c>
      <c r="M2" s="85" t="s">
        <v>136</v>
      </c>
      <c r="N2" s="85" t="s">
        <v>137</v>
      </c>
      <c r="O2" s="85"/>
      <c r="P2" s="85" t="s">
        <v>138</v>
      </c>
      <c r="Q2" s="84" t="s">
        <v>139</v>
      </c>
      <c r="R2" s="86" t="s">
        <v>140</v>
      </c>
      <c r="S2" s="85" t="s">
        <v>141</v>
      </c>
      <c r="T2" s="85" t="s">
        <v>142</v>
      </c>
      <c r="U2" s="85" t="s">
        <v>142</v>
      </c>
      <c r="V2" s="83"/>
      <c r="W2" s="83" t="s">
        <v>143</v>
      </c>
      <c r="X2" s="85" t="s">
        <v>144</v>
      </c>
      <c r="Y2" s="85"/>
      <c r="Z2" s="85" t="s">
        <v>145</v>
      </c>
      <c r="AA2" s="87"/>
      <c r="AB2" s="87" t="s">
        <v>146</v>
      </c>
      <c r="AC2" s="83"/>
    </row>
    <row r="3" spans="1:29" s="2" customFormat="1" ht="11.25">
      <c r="A3" s="1194"/>
      <c r="B3" s="1195"/>
      <c r="C3" s="85" t="s">
        <v>147</v>
      </c>
      <c r="D3" s="85" t="s">
        <v>147</v>
      </c>
      <c r="E3" s="85" t="s">
        <v>147</v>
      </c>
      <c r="F3" s="83" t="s">
        <v>147</v>
      </c>
      <c r="G3" s="84" t="s">
        <v>147</v>
      </c>
      <c r="H3" s="85" t="s">
        <v>147</v>
      </c>
      <c r="I3" s="85" t="s">
        <v>147</v>
      </c>
      <c r="J3" s="85" t="s">
        <v>147</v>
      </c>
      <c r="K3" s="84" t="s">
        <v>147</v>
      </c>
      <c r="L3" s="85" t="s">
        <v>147</v>
      </c>
      <c r="M3" s="85" t="s">
        <v>147</v>
      </c>
      <c r="N3" s="85" t="s">
        <v>147</v>
      </c>
      <c r="O3" s="85" t="s">
        <v>147</v>
      </c>
      <c r="P3" s="85" t="s">
        <v>147</v>
      </c>
      <c r="Q3" s="84" t="s">
        <v>147</v>
      </c>
      <c r="R3" s="86" t="s">
        <v>147</v>
      </c>
      <c r="S3" s="85" t="s">
        <v>147</v>
      </c>
      <c r="T3" s="85" t="s">
        <v>147</v>
      </c>
      <c r="U3" s="85" t="s">
        <v>147</v>
      </c>
      <c r="V3" s="83" t="s">
        <v>147</v>
      </c>
      <c r="W3" s="83" t="s">
        <v>147</v>
      </c>
      <c r="X3" s="85" t="s">
        <v>147</v>
      </c>
      <c r="Y3" s="85" t="s">
        <v>147</v>
      </c>
      <c r="Z3" s="85" t="s">
        <v>147</v>
      </c>
      <c r="AA3" s="87" t="s">
        <v>147</v>
      </c>
      <c r="AB3" s="87" t="s">
        <v>147</v>
      </c>
      <c r="AC3" s="83" t="s">
        <v>147</v>
      </c>
    </row>
    <row r="4" spans="1:29" s="2" customFormat="1" ht="11.25">
      <c r="A4" s="1196"/>
      <c r="B4" s="119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376</v>
      </c>
      <c r="B5" s="911" t="s">
        <v>806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09"/>
      <c r="B6" s="210"/>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1"/>
    </row>
    <row r="7" spans="1:29">
      <c r="A7" s="212" t="s">
        <v>148</v>
      </c>
      <c r="B7" s="213"/>
      <c r="C7" s="852">
        <v>0</v>
      </c>
      <c r="D7" s="852">
        <v>0.52745073808780263</v>
      </c>
      <c r="E7" s="852">
        <v>0</v>
      </c>
      <c r="F7" s="853">
        <v>0.52745073808780263</v>
      </c>
      <c r="G7" s="852">
        <v>0</v>
      </c>
      <c r="H7" s="852">
        <v>0</v>
      </c>
      <c r="I7" s="852">
        <v>1.5666045695520829</v>
      </c>
      <c r="J7" s="852">
        <v>0.64811057430018204</v>
      </c>
      <c r="K7" s="852">
        <v>0</v>
      </c>
      <c r="L7" s="852">
        <v>49.750788767220307</v>
      </c>
      <c r="M7" s="852">
        <v>0</v>
      </c>
      <c r="N7" s="852">
        <v>0</v>
      </c>
      <c r="O7" s="852">
        <v>0</v>
      </c>
      <c r="P7" s="852">
        <v>0</v>
      </c>
      <c r="Q7" s="852">
        <v>0</v>
      </c>
      <c r="R7" s="853">
        <v>51.965503911072574</v>
      </c>
      <c r="S7" s="852">
        <v>88.90375124169357</v>
      </c>
      <c r="T7" s="852">
        <v>0</v>
      </c>
      <c r="U7" s="852">
        <v>0</v>
      </c>
      <c r="V7" s="853">
        <v>88.90375124169357</v>
      </c>
      <c r="W7" s="853">
        <v>141.39670589085392</v>
      </c>
      <c r="X7" s="852">
        <v>0</v>
      </c>
      <c r="Y7" s="852">
        <v>13.46369264932186</v>
      </c>
      <c r="Z7" s="852">
        <v>36.952193045278833</v>
      </c>
      <c r="AA7" s="854">
        <v>2.089248331381937</v>
      </c>
      <c r="AB7" s="854">
        <v>0</v>
      </c>
      <c r="AC7" s="853">
        <v>193.90183991683656</v>
      </c>
    </row>
    <row r="8" spans="1:29">
      <c r="A8" s="214" t="s">
        <v>149</v>
      </c>
      <c r="B8" s="215"/>
      <c r="C8" s="855">
        <v>0</v>
      </c>
      <c r="D8" s="855">
        <v>8.422096044597235E-5</v>
      </c>
      <c r="E8" s="855">
        <v>0</v>
      </c>
      <c r="F8" s="856">
        <v>8.422096044597235E-5</v>
      </c>
      <c r="G8" s="855">
        <v>0</v>
      </c>
      <c r="H8" s="855">
        <v>0</v>
      </c>
      <c r="I8" s="855">
        <v>0.56727724000051882</v>
      </c>
      <c r="J8" s="855">
        <v>2.4791664180833406E-3</v>
      </c>
      <c r="K8" s="855">
        <v>0</v>
      </c>
      <c r="L8" s="855">
        <v>5.0406699023032298</v>
      </c>
      <c r="M8" s="855">
        <v>0</v>
      </c>
      <c r="N8" s="855">
        <v>8.1699505616511358E-3</v>
      </c>
      <c r="O8" s="855">
        <v>0</v>
      </c>
      <c r="P8" s="855">
        <v>0</v>
      </c>
      <c r="Q8" s="855">
        <v>0</v>
      </c>
      <c r="R8" s="856">
        <v>5.6185962592834828</v>
      </c>
      <c r="S8" s="855">
        <v>49.277148522315571</v>
      </c>
      <c r="T8" s="855">
        <v>0</v>
      </c>
      <c r="U8" s="855">
        <v>0</v>
      </c>
      <c r="V8" s="856">
        <v>49.277148522315571</v>
      </c>
      <c r="W8" s="856">
        <v>54.895829002559502</v>
      </c>
      <c r="X8" s="855">
        <v>2.0446414912000002</v>
      </c>
      <c r="Y8" s="855">
        <v>3.3274826215189397</v>
      </c>
      <c r="Z8" s="855">
        <v>43.946405207965398</v>
      </c>
      <c r="AA8" s="857">
        <v>1.0079017734366742</v>
      </c>
      <c r="AB8" s="857">
        <v>0</v>
      </c>
      <c r="AC8" s="856">
        <v>105.2222600966805</v>
      </c>
    </row>
    <row r="9" spans="1:29">
      <c r="A9" s="3"/>
      <c r="B9" s="6" t="s">
        <v>150</v>
      </c>
      <c r="C9" s="858">
        <v>0</v>
      </c>
      <c r="D9" s="858">
        <v>0</v>
      </c>
      <c r="E9" s="858">
        <v>0</v>
      </c>
      <c r="F9" s="859">
        <v>0</v>
      </c>
      <c r="G9" s="858">
        <v>0</v>
      </c>
      <c r="H9" s="858">
        <v>0</v>
      </c>
      <c r="I9" s="858">
        <v>5.132883529515387E-2</v>
      </c>
      <c r="J9" s="858">
        <v>0</v>
      </c>
      <c r="K9" s="858">
        <v>0</v>
      </c>
      <c r="L9" s="858">
        <v>0.57495587277897353</v>
      </c>
      <c r="M9" s="858">
        <v>0</v>
      </c>
      <c r="N9" s="858">
        <v>0</v>
      </c>
      <c r="O9" s="858">
        <v>0</v>
      </c>
      <c r="P9" s="858">
        <v>0</v>
      </c>
      <c r="Q9" s="858">
        <v>0</v>
      </c>
      <c r="R9" s="859">
        <v>0.62628470807412739</v>
      </c>
      <c r="S9" s="858">
        <v>6.1507041691658371</v>
      </c>
      <c r="T9" s="858">
        <v>0</v>
      </c>
      <c r="U9" s="858">
        <v>0</v>
      </c>
      <c r="V9" s="859">
        <v>6.1507041691658371</v>
      </c>
      <c r="W9" s="859">
        <v>6.7769888772399645</v>
      </c>
      <c r="X9" s="858">
        <v>1.6592400000000002E-4</v>
      </c>
      <c r="Y9" s="858">
        <v>7.1666597294400001E-4</v>
      </c>
      <c r="Z9" s="858">
        <v>4.7803141242494425</v>
      </c>
      <c r="AA9" s="860">
        <v>0</v>
      </c>
      <c r="AB9" s="860">
        <v>0</v>
      </c>
      <c r="AC9" s="859">
        <v>11.558185591462351</v>
      </c>
    </row>
    <row r="10" spans="1:29">
      <c r="A10" s="3"/>
      <c r="B10" s="6" t="s">
        <v>151</v>
      </c>
      <c r="C10" s="858">
        <v>0</v>
      </c>
      <c r="D10" s="858">
        <v>0</v>
      </c>
      <c r="E10" s="858">
        <v>0</v>
      </c>
      <c r="F10" s="859">
        <v>0</v>
      </c>
      <c r="G10" s="858">
        <v>0</v>
      </c>
      <c r="H10" s="858">
        <v>0</v>
      </c>
      <c r="I10" s="858">
        <v>6.6906221338454844E-3</v>
      </c>
      <c r="J10" s="858">
        <v>0</v>
      </c>
      <c r="K10" s="858">
        <v>0</v>
      </c>
      <c r="L10" s="858">
        <v>0.29345498054121505</v>
      </c>
      <c r="M10" s="858">
        <v>0</v>
      </c>
      <c r="N10" s="858">
        <v>0</v>
      </c>
      <c r="O10" s="858">
        <v>0</v>
      </c>
      <c r="P10" s="858">
        <v>0</v>
      </c>
      <c r="Q10" s="858">
        <v>0</v>
      </c>
      <c r="R10" s="859">
        <v>0.30014560267506052</v>
      </c>
      <c r="S10" s="858">
        <v>5.9201684564363823</v>
      </c>
      <c r="T10" s="858">
        <v>0</v>
      </c>
      <c r="U10" s="858">
        <v>0</v>
      </c>
      <c r="V10" s="859">
        <v>5.9201684564363823</v>
      </c>
      <c r="W10" s="859">
        <v>6.220314059111443</v>
      </c>
      <c r="X10" s="858">
        <v>2.176344E-4</v>
      </c>
      <c r="Y10" s="858">
        <v>2.777427344E-2</v>
      </c>
      <c r="Z10" s="858">
        <v>3.5696156971730266</v>
      </c>
      <c r="AA10" s="860">
        <v>0</v>
      </c>
      <c r="AB10" s="860">
        <v>0</v>
      </c>
      <c r="AC10" s="859">
        <v>9.8179216641244693</v>
      </c>
    </row>
    <row r="11" spans="1:29">
      <c r="A11" s="3"/>
      <c r="B11" s="6" t="s">
        <v>152</v>
      </c>
      <c r="C11" s="858">
        <v>0</v>
      </c>
      <c r="D11" s="858">
        <v>0</v>
      </c>
      <c r="E11" s="858">
        <v>0</v>
      </c>
      <c r="F11" s="859">
        <v>0</v>
      </c>
      <c r="G11" s="858">
        <v>0</v>
      </c>
      <c r="H11" s="858">
        <v>0</v>
      </c>
      <c r="I11" s="858">
        <v>3.2214550816571368E-2</v>
      </c>
      <c r="J11" s="858">
        <v>0</v>
      </c>
      <c r="K11" s="858">
        <v>0</v>
      </c>
      <c r="L11" s="858">
        <v>0.15188492423482045</v>
      </c>
      <c r="M11" s="858">
        <v>0</v>
      </c>
      <c r="N11" s="858">
        <v>0</v>
      </c>
      <c r="O11" s="858">
        <v>0</v>
      </c>
      <c r="P11" s="858">
        <v>0</v>
      </c>
      <c r="Q11" s="858">
        <v>0</v>
      </c>
      <c r="R11" s="859">
        <v>0.18409947505139182</v>
      </c>
      <c r="S11" s="858">
        <v>3.5220119095496627</v>
      </c>
      <c r="T11" s="858">
        <v>0</v>
      </c>
      <c r="U11" s="858">
        <v>0</v>
      </c>
      <c r="V11" s="859">
        <v>3.5220119095496627</v>
      </c>
      <c r="W11" s="859">
        <v>3.7061113846010545</v>
      </c>
      <c r="X11" s="858">
        <v>0</v>
      </c>
      <c r="Y11" s="858">
        <v>2.8088309999999995E-3</v>
      </c>
      <c r="Z11" s="858">
        <v>1.2629774356632055</v>
      </c>
      <c r="AA11" s="860">
        <v>0</v>
      </c>
      <c r="AB11" s="860">
        <v>0</v>
      </c>
      <c r="AC11" s="859">
        <v>4.9718976512642596</v>
      </c>
    </row>
    <row r="12" spans="1:29">
      <c r="A12" s="3"/>
      <c r="B12" s="6" t="s">
        <v>153</v>
      </c>
      <c r="C12" s="858">
        <v>0</v>
      </c>
      <c r="D12" s="858">
        <v>0</v>
      </c>
      <c r="E12" s="858">
        <v>0</v>
      </c>
      <c r="F12" s="859">
        <v>0</v>
      </c>
      <c r="G12" s="858">
        <v>0</v>
      </c>
      <c r="H12" s="858">
        <v>0</v>
      </c>
      <c r="I12" s="858">
        <v>0.13655100187259481</v>
      </c>
      <c r="J12" s="858">
        <v>2.4791664180833406E-3</v>
      </c>
      <c r="K12" s="858">
        <v>0</v>
      </c>
      <c r="L12" s="858">
        <v>2.0747435894963222</v>
      </c>
      <c r="M12" s="858">
        <v>0</v>
      </c>
      <c r="N12" s="858">
        <v>0</v>
      </c>
      <c r="O12" s="858">
        <v>0</v>
      </c>
      <c r="P12" s="858">
        <v>0</v>
      </c>
      <c r="Q12" s="858">
        <v>0</v>
      </c>
      <c r="R12" s="859">
        <v>2.2137737577870005</v>
      </c>
      <c r="S12" s="858">
        <v>18.560759711144847</v>
      </c>
      <c r="T12" s="858">
        <v>0</v>
      </c>
      <c r="U12" s="858">
        <v>0</v>
      </c>
      <c r="V12" s="859">
        <v>18.560759711144847</v>
      </c>
      <c r="W12" s="859">
        <v>20.774533468931846</v>
      </c>
      <c r="X12" s="858">
        <v>1.502424E-4</v>
      </c>
      <c r="Y12" s="858">
        <v>9.1204627001629998E-3</v>
      </c>
      <c r="Z12" s="858">
        <v>16.969857442219837</v>
      </c>
      <c r="AA12" s="860">
        <v>0</v>
      </c>
      <c r="AB12" s="860">
        <v>0</v>
      </c>
      <c r="AC12" s="859">
        <v>37.753661616251847</v>
      </c>
    </row>
    <row r="13" spans="1:29">
      <c r="A13" s="3"/>
      <c r="B13" s="6" t="s">
        <v>154</v>
      </c>
      <c r="C13" s="858">
        <v>0</v>
      </c>
      <c r="D13" s="858">
        <v>0</v>
      </c>
      <c r="E13" s="858">
        <v>0</v>
      </c>
      <c r="F13" s="859">
        <v>0</v>
      </c>
      <c r="G13" s="858">
        <v>0</v>
      </c>
      <c r="H13" s="858">
        <v>0</v>
      </c>
      <c r="I13" s="858">
        <v>0.33284454808615954</v>
      </c>
      <c r="J13" s="858">
        <v>0</v>
      </c>
      <c r="K13" s="858">
        <v>0</v>
      </c>
      <c r="L13" s="858">
        <v>1.1833841626097379</v>
      </c>
      <c r="M13" s="858">
        <v>0</v>
      </c>
      <c r="N13" s="858">
        <v>1.9452263242026517E-4</v>
      </c>
      <c r="O13" s="858">
        <v>0</v>
      </c>
      <c r="P13" s="858">
        <v>0</v>
      </c>
      <c r="Q13" s="858">
        <v>0</v>
      </c>
      <c r="R13" s="859">
        <v>1.5164232333283176</v>
      </c>
      <c r="S13" s="858">
        <v>9.3094257820397903</v>
      </c>
      <c r="T13" s="858">
        <v>0</v>
      </c>
      <c r="U13" s="858">
        <v>0</v>
      </c>
      <c r="V13" s="859">
        <v>9.3094257820397903</v>
      </c>
      <c r="W13" s="859">
        <v>10.825849015368108</v>
      </c>
      <c r="X13" s="858">
        <v>1.2228839999999999E-4</v>
      </c>
      <c r="Y13" s="858">
        <v>4.9164834239999993E-3</v>
      </c>
      <c r="Z13" s="858">
        <v>12.402478312413399</v>
      </c>
      <c r="AA13" s="860">
        <v>0</v>
      </c>
      <c r="AB13" s="860">
        <v>0</v>
      </c>
      <c r="AC13" s="859">
        <v>23.233366099605504</v>
      </c>
    </row>
    <row r="14" spans="1:29">
      <c r="A14" s="216"/>
      <c r="B14" s="217" t="s">
        <v>155</v>
      </c>
      <c r="C14" s="861">
        <v>0</v>
      </c>
      <c r="D14" s="861">
        <v>8.422096044597235E-5</v>
      </c>
      <c r="E14" s="861">
        <v>0</v>
      </c>
      <c r="F14" s="862">
        <v>8.422096044597235E-5</v>
      </c>
      <c r="G14" s="858">
        <v>0</v>
      </c>
      <c r="H14" s="858">
        <v>0</v>
      </c>
      <c r="I14" s="858">
        <v>7.6476817961937549E-3</v>
      </c>
      <c r="J14" s="858">
        <v>0</v>
      </c>
      <c r="K14" s="858">
        <v>0</v>
      </c>
      <c r="L14" s="858">
        <v>0.76224637264216044</v>
      </c>
      <c r="M14" s="858">
        <v>0</v>
      </c>
      <c r="N14" s="858">
        <v>7.9754279292308713E-3</v>
      </c>
      <c r="O14" s="858">
        <v>0</v>
      </c>
      <c r="P14" s="858">
        <v>0</v>
      </c>
      <c r="Q14" s="858">
        <v>0</v>
      </c>
      <c r="R14" s="862">
        <v>0.77786948236758513</v>
      </c>
      <c r="S14" s="858">
        <v>5.81407849397905</v>
      </c>
      <c r="T14" s="861">
        <v>0</v>
      </c>
      <c r="U14" s="861">
        <v>0</v>
      </c>
      <c r="V14" s="862">
        <v>5.81407849397905</v>
      </c>
      <c r="W14" s="862">
        <v>6.5920321973070815</v>
      </c>
      <c r="X14" s="858">
        <v>2.0439854020000001</v>
      </c>
      <c r="Y14" s="858">
        <v>3.2821459049818329</v>
      </c>
      <c r="Z14" s="858">
        <v>4.9611621962464918</v>
      </c>
      <c r="AA14" s="863">
        <v>0</v>
      </c>
      <c r="AB14" s="863">
        <v>0</v>
      </c>
      <c r="AC14" s="862">
        <v>16.879325700535407</v>
      </c>
    </row>
    <row r="15" spans="1:29">
      <c r="A15" s="214" t="s">
        <v>156</v>
      </c>
      <c r="B15" s="218"/>
      <c r="C15" s="864">
        <v>0</v>
      </c>
      <c r="D15" s="864">
        <v>0.21173284720000002</v>
      </c>
      <c r="E15" s="864">
        <v>0.16942030000000005</v>
      </c>
      <c r="F15" s="865">
        <v>0.38115314720000004</v>
      </c>
      <c r="G15" s="864">
        <v>0</v>
      </c>
      <c r="H15" s="864">
        <v>0</v>
      </c>
      <c r="I15" s="864">
        <v>2.1804930898997452</v>
      </c>
      <c r="J15" s="864">
        <v>0.19655239249581599</v>
      </c>
      <c r="K15" s="864">
        <v>0</v>
      </c>
      <c r="L15" s="864">
        <v>7.8203242186953368</v>
      </c>
      <c r="M15" s="864">
        <v>0</v>
      </c>
      <c r="N15" s="864">
        <v>0.38246948642598161</v>
      </c>
      <c r="O15" s="864">
        <v>0</v>
      </c>
      <c r="P15" s="864">
        <v>5.1943599999999999E-2</v>
      </c>
      <c r="Q15" s="864">
        <v>0</v>
      </c>
      <c r="R15" s="1044">
        <v>10.631782787516878</v>
      </c>
      <c r="S15" s="864">
        <v>33.235823944046203</v>
      </c>
      <c r="T15" s="864">
        <v>0</v>
      </c>
      <c r="U15" s="864">
        <v>0</v>
      </c>
      <c r="V15" s="1044">
        <v>33.235823944046203</v>
      </c>
      <c r="W15" s="1044">
        <v>44.248759878763074</v>
      </c>
      <c r="X15" s="864">
        <v>0</v>
      </c>
      <c r="Y15" s="864">
        <v>1.8131082331603647</v>
      </c>
      <c r="Z15" s="864">
        <v>46.137670575239426</v>
      </c>
      <c r="AA15" s="866">
        <v>3.6134693391023376E-2</v>
      </c>
      <c r="AB15" s="866">
        <v>0</v>
      </c>
      <c r="AC15" s="865">
        <f>SUM(W15:Z15)</f>
        <v>92.199538687162857</v>
      </c>
    </row>
    <row r="16" spans="1:29">
      <c r="A16" s="5"/>
      <c r="B16" s="6" t="s">
        <v>34</v>
      </c>
      <c r="C16" s="867">
        <v>0</v>
      </c>
      <c r="D16" s="867">
        <v>0</v>
      </c>
      <c r="E16" s="867">
        <v>0</v>
      </c>
      <c r="F16" s="859">
        <v>0</v>
      </c>
      <c r="G16" s="867">
        <v>0</v>
      </c>
      <c r="H16" s="867">
        <v>0</v>
      </c>
      <c r="I16" s="867">
        <v>1.377E-3</v>
      </c>
      <c r="J16" s="867">
        <v>0</v>
      </c>
      <c r="K16" s="867">
        <v>0</v>
      </c>
      <c r="L16" s="867">
        <v>1.6707572352129989E-2</v>
      </c>
      <c r="M16" s="867">
        <v>0</v>
      </c>
      <c r="N16" s="867">
        <v>0</v>
      </c>
      <c r="O16" s="867">
        <v>0</v>
      </c>
      <c r="P16" s="867">
        <v>0</v>
      </c>
      <c r="Q16" s="867">
        <v>0</v>
      </c>
      <c r="R16" s="859">
        <v>1.8084572352129989E-2</v>
      </c>
      <c r="S16" s="867">
        <v>0.35929156687840091</v>
      </c>
      <c r="T16" s="867">
        <v>0</v>
      </c>
      <c r="U16" s="867">
        <v>0</v>
      </c>
      <c r="V16" s="868">
        <v>0.35929156687840091</v>
      </c>
      <c r="W16" s="859">
        <v>0.37737613923053093</v>
      </c>
      <c r="X16" s="867">
        <v>0</v>
      </c>
      <c r="Y16" s="867">
        <v>0</v>
      </c>
      <c r="Z16" s="867">
        <v>0.65551757239999908</v>
      </c>
      <c r="AA16" s="860">
        <v>0</v>
      </c>
      <c r="AB16" s="860">
        <v>0</v>
      </c>
      <c r="AC16" s="859">
        <f t="shared" ref="AC16:AC24" si="0">SUM(W16:Z16)</f>
        <v>1.0328937116305301</v>
      </c>
    </row>
    <row r="17" spans="1:31">
      <c r="A17" s="5"/>
      <c r="B17" s="6" t="s">
        <v>37</v>
      </c>
      <c r="C17" s="867">
        <v>0</v>
      </c>
      <c r="D17" s="867">
        <v>0</v>
      </c>
      <c r="E17" s="867">
        <v>0.16314800000000007</v>
      </c>
      <c r="F17" s="859">
        <v>0.16314800000000007</v>
      </c>
      <c r="G17" s="867">
        <v>0</v>
      </c>
      <c r="H17" s="867">
        <v>0</v>
      </c>
      <c r="I17" s="867">
        <v>4.7100365030000001E-3</v>
      </c>
      <c r="J17" s="867">
        <v>0</v>
      </c>
      <c r="K17" s="867">
        <v>0</v>
      </c>
      <c r="L17" s="867">
        <v>7.6051493139287024E-2</v>
      </c>
      <c r="M17" s="867">
        <v>0</v>
      </c>
      <c r="N17" s="867">
        <v>0</v>
      </c>
      <c r="O17" s="867">
        <v>0</v>
      </c>
      <c r="P17" s="867">
        <v>3.22536E-2</v>
      </c>
      <c r="Q17" s="867">
        <v>0</v>
      </c>
      <c r="R17" s="859">
        <v>0.11301512964228702</v>
      </c>
      <c r="S17" s="867">
        <v>1.3299160862816004</v>
      </c>
      <c r="T17" s="867">
        <v>0</v>
      </c>
      <c r="U17" s="867">
        <v>0</v>
      </c>
      <c r="V17" s="868">
        <v>1.3299160862816004</v>
      </c>
      <c r="W17" s="859">
        <v>1.6060792159238875</v>
      </c>
      <c r="X17" s="867">
        <v>0</v>
      </c>
      <c r="Y17" s="867">
        <v>0</v>
      </c>
      <c r="Z17" s="867">
        <v>1.4703655668000009</v>
      </c>
      <c r="AA17" s="860">
        <v>0</v>
      </c>
      <c r="AB17" s="860">
        <v>0</v>
      </c>
      <c r="AC17" s="859">
        <f t="shared" si="0"/>
        <v>3.0764447827238883</v>
      </c>
    </row>
    <row r="18" spans="1:31">
      <c r="A18" s="5"/>
      <c r="B18" s="6" t="s">
        <v>35</v>
      </c>
      <c r="C18" s="867">
        <v>0</v>
      </c>
      <c r="D18" s="867">
        <v>0</v>
      </c>
      <c r="E18" s="867">
        <v>6.2722999999999807E-3</v>
      </c>
      <c r="F18" s="859">
        <v>6.2722999999999807E-3</v>
      </c>
      <c r="G18" s="867">
        <v>0</v>
      </c>
      <c r="H18" s="867">
        <v>0</v>
      </c>
      <c r="I18" s="867">
        <v>4.498904429128283E-2</v>
      </c>
      <c r="J18" s="867">
        <v>7.2468007500000008E-3</v>
      </c>
      <c r="K18" s="867">
        <v>0</v>
      </c>
      <c r="L18" s="867">
        <v>0.39844235609005241</v>
      </c>
      <c r="M18" s="867">
        <v>0</v>
      </c>
      <c r="N18" s="867">
        <v>0.19137718987464059</v>
      </c>
      <c r="O18" s="867">
        <v>0</v>
      </c>
      <c r="P18" s="867">
        <v>0</v>
      </c>
      <c r="Q18" s="867">
        <v>0</v>
      </c>
      <c r="R18" s="859">
        <v>0.64205539100597586</v>
      </c>
      <c r="S18" s="867">
        <v>4.4417160691517026</v>
      </c>
      <c r="T18" s="867">
        <v>0</v>
      </c>
      <c r="U18" s="867">
        <v>0</v>
      </c>
      <c r="V18" s="868">
        <v>4.4417160691517026</v>
      </c>
      <c r="W18" s="859">
        <v>5.0900437601576787</v>
      </c>
      <c r="X18" s="867">
        <v>0</v>
      </c>
      <c r="Y18" s="867">
        <v>7.8840732460062998E-2</v>
      </c>
      <c r="Z18" s="867">
        <v>6.2360944132231744</v>
      </c>
      <c r="AA18" s="860">
        <v>0</v>
      </c>
      <c r="AB18" s="860">
        <v>0</v>
      </c>
      <c r="AC18" s="859">
        <f t="shared" si="0"/>
        <v>11.404978905840917</v>
      </c>
    </row>
    <row r="19" spans="1:31">
      <c r="A19" s="5"/>
      <c r="B19" s="6" t="s">
        <v>32</v>
      </c>
      <c r="C19" s="867">
        <v>0</v>
      </c>
      <c r="D19" s="867">
        <v>0</v>
      </c>
      <c r="E19" s="867">
        <v>0</v>
      </c>
      <c r="F19" s="859">
        <v>0</v>
      </c>
      <c r="G19" s="867">
        <v>0</v>
      </c>
      <c r="H19" s="867">
        <v>0</v>
      </c>
      <c r="I19" s="867">
        <v>1.9834441926141926</v>
      </c>
      <c r="J19" s="867">
        <v>0.18930559174581599</v>
      </c>
      <c r="K19" s="867">
        <v>0</v>
      </c>
      <c r="L19" s="867">
        <v>5.8070510470299324</v>
      </c>
      <c r="M19" s="867">
        <v>0</v>
      </c>
      <c r="N19" s="867">
        <v>0.12511607704933211</v>
      </c>
      <c r="O19" s="867">
        <v>0</v>
      </c>
      <c r="P19" s="867">
        <v>0</v>
      </c>
      <c r="Q19" s="867">
        <v>0</v>
      </c>
      <c r="R19" s="859">
        <v>8.1049169084392734</v>
      </c>
      <c r="S19" s="867">
        <v>5.0889163436350628</v>
      </c>
      <c r="T19" s="867">
        <v>0</v>
      </c>
      <c r="U19" s="867">
        <v>0</v>
      </c>
      <c r="V19" s="868">
        <v>5.0889163436350628</v>
      </c>
      <c r="W19" s="859">
        <v>13.193833252074336</v>
      </c>
      <c r="X19" s="867">
        <v>0</v>
      </c>
      <c r="Y19" s="867">
        <v>0.51954832552679964</v>
      </c>
      <c r="Z19" s="867">
        <v>7.1575188906391585</v>
      </c>
      <c r="AA19" s="860">
        <v>0</v>
      </c>
      <c r="AB19" s="860">
        <v>0</v>
      </c>
      <c r="AC19" s="859">
        <f t="shared" si="0"/>
        <v>20.870900468240293</v>
      </c>
    </row>
    <row r="20" spans="1:31">
      <c r="A20" s="5"/>
      <c r="B20" s="6" t="s">
        <v>40</v>
      </c>
      <c r="C20" s="867">
        <v>0</v>
      </c>
      <c r="D20" s="867">
        <v>0</v>
      </c>
      <c r="E20" s="867">
        <v>0</v>
      </c>
      <c r="F20" s="859">
        <v>0</v>
      </c>
      <c r="G20" s="867">
        <v>0</v>
      </c>
      <c r="H20" s="867">
        <v>0</v>
      </c>
      <c r="I20" s="867">
        <v>1.9135384659357199E-2</v>
      </c>
      <c r="J20" s="867">
        <v>0</v>
      </c>
      <c r="K20" s="867">
        <v>0</v>
      </c>
      <c r="L20" s="867">
        <v>0.57776042036650088</v>
      </c>
      <c r="M20" s="867">
        <v>0</v>
      </c>
      <c r="N20" s="867">
        <v>6.0150765600000006E-3</v>
      </c>
      <c r="O20" s="867">
        <v>0</v>
      </c>
      <c r="P20" s="867">
        <v>0</v>
      </c>
      <c r="Q20" s="867">
        <v>0</v>
      </c>
      <c r="R20" s="859">
        <v>0.60291088158585804</v>
      </c>
      <c r="S20" s="867">
        <v>11.501889847228311</v>
      </c>
      <c r="T20" s="867">
        <v>0</v>
      </c>
      <c r="U20" s="867">
        <v>0</v>
      </c>
      <c r="V20" s="868">
        <v>11.501889847228311</v>
      </c>
      <c r="W20" s="859">
        <v>12.104800728814169</v>
      </c>
      <c r="X20" s="867">
        <v>0</v>
      </c>
      <c r="Y20" s="867">
        <v>0.62807866868791595</v>
      </c>
      <c r="Z20" s="867">
        <v>10.80888330839006</v>
      </c>
      <c r="AA20" s="860">
        <v>0</v>
      </c>
      <c r="AB20" s="860">
        <v>0</v>
      </c>
      <c r="AC20" s="859">
        <f t="shared" si="0"/>
        <v>23.541762705892147</v>
      </c>
    </row>
    <row r="21" spans="1:31">
      <c r="A21" s="5"/>
      <c r="B21" s="6" t="s">
        <v>39</v>
      </c>
      <c r="C21" s="867">
        <v>0</v>
      </c>
      <c r="D21" s="867">
        <v>0</v>
      </c>
      <c r="E21" s="867">
        <v>0</v>
      </c>
      <c r="F21" s="859">
        <v>0</v>
      </c>
      <c r="G21" s="867">
        <v>0</v>
      </c>
      <c r="H21" s="867">
        <v>0</v>
      </c>
      <c r="I21" s="867">
        <v>8.1394084183831691E-3</v>
      </c>
      <c r="J21" s="867">
        <v>0</v>
      </c>
      <c r="K21" s="867">
        <v>0</v>
      </c>
      <c r="L21" s="867">
        <v>6.7772134476470958E-2</v>
      </c>
      <c r="M21" s="867">
        <v>0</v>
      </c>
      <c r="N21" s="867">
        <v>0</v>
      </c>
      <c r="O21" s="867">
        <v>0</v>
      </c>
      <c r="P21" s="867">
        <v>0</v>
      </c>
      <c r="Q21" s="867">
        <v>0</v>
      </c>
      <c r="R21" s="859">
        <v>7.5911542894854134E-2</v>
      </c>
      <c r="S21" s="867">
        <v>2.1626645725729778</v>
      </c>
      <c r="T21" s="867">
        <v>0</v>
      </c>
      <c r="U21" s="867">
        <v>0</v>
      </c>
      <c r="V21" s="868">
        <v>2.1626645725729778</v>
      </c>
      <c r="W21" s="859">
        <v>2.2385761154678319</v>
      </c>
      <c r="X21" s="867">
        <v>0</v>
      </c>
      <c r="Y21" s="867">
        <v>0.10173350648558602</v>
      </c>
      <c r="Z21" s="867">
        <v>2.3089840446676027</v>
      </c>
      <c r="AA21" s="860">
        <v>0</v>
      </c>
      <c r="AB21" s="860">
        <v>0</v>
      </c>
      <c r="AC21" s="859">
        <f t="shared" si="0"/>
        <v>4.6492936666210207</v>
      </c>
    </row>
    <row r="22" spans="1:31">
      <c r="A22" s="5"/>
      <c r="B22" s="6" t="s">
        <v>36</v>
      </c>
      <c r="C22" s="867">
        <v>0</v>
      </c>
      <c r="D22" s="867">
        <v>5.8600000000003094E-4</v>
      </c>
      <c r="E22" s="867">
        <v>0</v>
      </c>
      <c r="F22" s="859">
        <v>5.8600000000003094E-4</v>
      </c>
      <c r="G22" s="867">
        <v>0</v>
      </c>
      <c r="H22" s="867">
        <v>0</v>
      </c>
      <c r="I22" s="867">
        <v>8.498791037884941E-2</v>
      </c>
      <c r="J22" s="867">
        <v>0</v>
      </c>
      <c r="K22" s="867">
        <v>0</v>
      </c>
      <c r="L22" s="867">
        <v>0.73516951372089112</v>
      </c>
      <c r="M22" s="867">
        <v>0</v>
      </c>
      <c r="N22" s="867">
        <v>1.951707200000008E-2</v>
      </c>
      <c r="O22" s="867">
        <v>0</v>
      </c>
      <c r="P22" s="867">
        <v>1.9689999999999999E-2</v>
      </c>
      <c r="Q22" s="867">
        <v>0</v>
      </c>
      <c r="R22" s="859">
        <v>0.85936449609974064</v>
      </c>
      <c r="S22" s="867">
        <v>1.1257360681475133</v>
      </c>
      <c r="T22" s="867">
        <v>0</v>
      </c>
      <c r="U22" s="867">
        <v>0</v>
      </c>
      <c r="V22" s="868">
        <v>1.1257360681475133</v>
      </c>
      <c r="W22" s="859">
        <v>1.9856865642472539</v>
      </c>
      <c r="X22" s="867">
        <v>0</v>
      </c>
      <c r="Y22" s="867">
        <v>0.47741000000000006</v>
      </c>
      <c r="Z22" s="867">
        <v>1.9299453805543116</v>
      </c>
      <c r="AA22" s="860">
        <v>0</v>
      </c>
      <c r="AB22" s="860">
        <v>0</v>
      </c>
      <c r="AC22" s="859">
        <f t="shared" si="0"/>
        <v>4.3930419448015652</v>
      </c>
    </row>
    <row r="23" spans="1:31">
      <c r="A23" s="5"/>
      <c r="B23" s="6" t="s">
        <v>38</v>
      </c>
      <c r="C23" s="867">
        <v>0</v>
      </c>
      <c r="D23" s="867">
        <v>0.21114684719999999</v>
      </c>
      <c r="E23" s="867">
        <v>0</v>
      </c>
      <c r="F23" s="859">
        <v>0.21114684719999999</v>
      </c>
      <c r="G23" s="867">
        <v>0</v>
      </c>
      <c r="H23" s="867">
        <v>0</v>
      </c>
      <c r="I23" s="867">
        <v>2.8396123597800001E-3</v>
      </c>
      <c r="J23" s="867">
        <v>0</v>
      </c>
      <c r="K23" s="867">
        <v>0</v>
      </c>
      <c r="L23" s="867">
        <v>2.0557973829020734E-2</v>
      </c>
      <c r="M23" s="867">
        <v>0</v>
      </c>
      <c r="N23" s="867">
        <v>1.0654294200878136E-4</v>
      </c>
      <c r="O23" s="867">
        <v>0</v>
      </c>
      <c r="P23" s="867">
        <v>0</v>
      </c>
      <c r="Q23" s="867">
        <v>0</v>
      </c>
      <c r="R23" s="859">
        <v>2.3504129130809515E-2</v>
      </c>
      <c r="S23" s="867">
        <v>0.57410480417718412</v>
      </c>
      <c r="T23" s="867">
        <v>0</v>
      </c>
      <c r="U23" s="867">
        <v>0</v>
      </c>
      <c r="V23" s="868">
        <v>0.57410480417718412</v>
      </c>
      <c r="W23" s="859">
        <v>0.80875578050799368</v>
      </c>
      <c r="X23" s="867">
        <v>0</v>
      </c>
      <c r="Y23" s="867">
        <v>0</v>
      </c>
      <c r="Z23" s="867">
        <v>1.9217098630491205</v>
      </c>
      <c r="AA23" s="860">
        <v>0</v>
      </c>
      <c r="AB23" s="860">
        <v>0</v>
      </c>
      <c r="AC23" s="859">
        <f t="shared" si="0"/>
        <v>2.730465643557114</v>
      </c>
    </row>
    <row r="24" spans="1:31">
      <c r="A24" s="219"/>
      <c r="B24" s="217" t="s">
        <v>33</v>
      </c>
      <c r="C24" s="867">
        <v>0</v>
      </c>
      <c r="D24" s="867">
        <v>0</v>
      </c>
      <c r="E24" s="867">
        <v>0</v>
      </c>
      <c r="F24" s="859">
        <v>0</v>
      </c>
      <c r="G24" s="867">
        <v>0</v>
      </c>
      <c r="H24" s="867">
        <v>0</v>
      </c>
      <c r="I24" s="867">
        <v>3.0870500674900003E-2</v>
      </c>
      <c r="J24" s="867">
        <v>0</v>
      </c>
      <c r="K24" s="867">
        <v>0</v>
      </c>
      <c r="L24" s="867">
        <v>0.12081170769105001</v>
      </c>
      <c r="M24" s="867">
        <v>0</v>
      </c>
      <c r="N24" s="867">
        <v>4.0337528000000011E-2</v>
      </c>
      <c r="O24" s="867">
        <v>0</v>
      </c>
      <c r="P24" s="867">
        <v>0</v>
      </c>
      <c r="Q24" s="867">
        <v>0</v>
      </c>
      <c r="R24" s="859">
        <v>0.19201973636595002</v>
      </c>
      <c r="S24" s="867">
        <v>6.6515885859734496</v>
      </c>
      <c r="T24" s="867">
        <v>0</v>
      </c>
      <c r="U24" s="867">
        <v>0</v>
      </c>
      <c r="V24" s="868">
        <v>6.6515885859734496</v>
      </c>
      <c r="W24" s="859">
        <v>6.8436083223393993</v>
      </c>
      <c r="X24" s="867">
        <v>0</v>
      </c>
      <c r="Y24" s="867">
        <v>7.4970000000000037E-3</v>
      </c>
      <c r="Z24" s="867">
        <v>13.648651535515995</v>
      </c>
      <c r="AA24" s="860">
        <v>0</v>
      </c>
      <c r="AB24" s="860">
        <v>0</v>
      </c>
      <c r="AC24" s="859">
        <f t="shared" si="0"/>
        <v>20.499756857855395</v>
      </c>
    </row>
    <row r="25" spans="1:31">
      <c r="A25" s="5" t="s">
        <v>630</v>
      </c>
      <c r="B25" s="128"/>
      <c r="C25" s="864">
        <f>SUM(C27:C32)</f>
        <v>0</v>
      </c>
      <c r="D25" s="864">
        <f t="shared" ref="D25:E25" si="1">SUM(D27:D32)</f>
        <v>0.66718946324254313</v>
      </c>
      <c r="E25" s="864">
        <f t="shared" si="1"/>
        <v>0</v>
      </c>
      <c r="F25" s="865">
        <f>SUM(F27:F32)</f>
        <v>0.66718946324254313</v>
      </c>
      <c r="G25" s="855">
        <f>SUM(G27:G32)</f>
        <v>0</v>
      </c>
      <c r="H25" s="855">
        <f t="shared" ref="H25:Q25" si="2">SUM(H27:H32)</f>
        <v>0</v>
      </c>
      <c r="I25" s="855">
        <f t="shared" si="2"/>
        <v>7.5579814861831865E-2</v>
      </c>
      <c r="J25" s="855">
        <f t="shared" si="2"/>
        <v>7.2321348906007707E-2</v>
      </c>
      <c r="K25" s="855">
        <f t="shared" si="2"/>
        <v>0</v>
      </c>
      <c r="L25" s="855">
        <f t="shared" si="2"/>
        <v>8.1107369728193195</v>
      </c>
      <c r="M25" s="855">
        <f t="shared" si="2"/>
        <v>0</v>
      </c>
      <c r="N25" s="855">
        <f t="shared" si="2"/>
        <v>0.44774622062287628</v>
      </c>
      <c r="O25" s="855">
        <f t="shared" si="2"/>
        <v>0</v>
      </c>
      <c r="P25" s="855">
        <f t="shared" si="2"/>
        <v>0</v>
      </c>
      <c r="Q25" s="855">
        <f t="shared" si="2"/>
        <v>0</v>
      </c>
      <c r="R25" s="865">
        <f>SUM(R27:R32)</f>
        <v>8.7063843572100375</v>
      </c>
      <c r="S25" s="855">
        <f>SUM(S27:S32)</f>
        <v>18.104005625520834</v>
      </c>
      <c r="T25" s="855">
        <f t="shared" ref="T25:U25" si="3">SUM(T27:T32)</f>
        <v>0</v>
      </c>
      <c r="U25" s="855">
        <f t="shared" si="3"/>
        <v>0</v>
      </c>
      <c r="V25" s="865">
        <f>SUM(V27:V32)</f>
        <v>18.104005625520834</v>
      </c>
      <c r="W25" s="865">
        <f>SUM(W27:W32)</f>
        <v>27.477579445973415</v>
      </c>
      <c r="X25" s="864">
        <f>SUM(X27:X32)</f>
        <v>0</v>
      </c>
      <c r="Y25" s="855">
        <f>SUM(Y27:Y32)</f>
        <v>3.1156925425971846</v>
      </c>
      <c r="Z25" s="857">
        <v>-2.5288002554715834</v>
      </c>
      <c r="AA25" s="866">
        <f>SUM(AA27:AA32)</f>
        <v>0</v>
      </c>
      <c r="AB25" s="866">
        <f>SUM(AB27:AB32)</f>
        <v>0</v>
      </c>
      <c r="AC25" s="856">
        <f>SUM(AC27:AC32)</f>
        <v>28.064471733099015</v>
      </c>
      <c r="AE25" s="38"/>
    </row>
    <row r="26" spans="1:31">
      <c r="A26" s="5"/>
      <c r="B26" s="128"/>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2.4216793794672591</v>
      </c>
      <c r="AA26" s="874"/>
      <c r="AB26" s="871"/>
      <c r="AC26" s="872"/>
      <c r="AE26" s="38"/>
    </row>
    <row r="27" spans="1:31">
      <c r="A27" s="3"/>
      <c r="B27" s="6" t="s">
        <v>157</v>
      </c>
      <c r="C27" s="858">
        <v>0</v>
      </c>
      <c r="D27" s="858">
        <v>0</v>
      </c>
      <c r="E27" s="858">
        <v>0</v>
      </c>
      <c r="F27" s="859">
        <v>0</v>
      </c>
      <c r="G27" s="858">
        <v>0</v>
      </c>
      <c r="H27" s="858">
        <v>0</v>
      </c>
      <c r="I27" s="858">
        <v>6.1440589917452569E-2</v>
      </c>
      <c r="J27" s="858">
        <v>8.15436137622137E-4</v>
      </c>
      <c r="K27" s="858">
        <v>0</v>
      </c>
      <c r="L27" s="858">
        <v>4.7980972971145421</v>
      </c>
      <c r="M27" s="858">
        <v>0</v>
      </c>
      <c r="N27" s="858">
        <v>0</v>
      </c>
      <c r="O27" s="858">
        <v>0</v>
      </c>
      <c r="P27" s="858">
        <v>0</v>
      </c>
      <c r="Q27" s="858">
        <v>0</v>
      </c>
      <c r="R27" s="859">
        <v>4.8603533231696172</v>
      </c>
      <c r="S27" s="858">
        <v>0.28797902492777</v>
      </c>
      <c r="T27" s="858">
        <v>0</v>
      </c>
      <c r="U27" s="858">
        <v>0</v>
      </c>
      <c r="V27" s="859">
        <v>0.28797902492777</v>
      </c>
      <c r="W27" s="859">
        <v>5.1483323480973873</v>
      </c>
      <c r="X27" s="858">
        <v>0</v>
      </c>
      <c r="Y27" s="858">
        <v>0.95953362666668507</v>
      </c>
      <c r="Z27" s="858">
        <v>2.355695385761984</v>
      </c>
      <c r="AA27" s="860">
        <v>0</v>
      </c>
      <c r="AB27" s="860">
        <v>0</v>
      </c>
      <c r="AC27" s="859">
        <v>8.4635613605260573</v>
      </c>
    </row>
    <row r="28" spans="1:31">
      <c r="A28" s="3"/>
      <c r="B28" s="6" t="s">
        <v>158</v>
      </c>
      <c r="C28" s="858">
        <v>0</v>
      </c>
      <c r="D28" s="858">
        <v>9.4079151607059572E-4</v>
      </c>
      <c r="E28" s="858">
        <v>0</v>
      </c>
      <c r="F28" s="859">
        <v>9.4079151607059572E-4</v>
      </c>
      <c r="G28" s="858">
        <v>0</v>
      </c>
      <c r="H28" s="858">
        <v>0</v>
      </c>
      <c r="I28" s="858">
        <v>1.8570194947220284E-3</v>
      </c>
      <c r="J28" s="858">
        <v>4.6609263302750382E-4</v>
      </c>
      <c r="K28" s="858">
        <v>0</v>
      </c>
      <c r="L28" s="858">
        <v>1.8467017293573218</v>
      </c>
      <c r="M28" s="858">
        <v>0</v>
      </c>
      <c r="N28" s="858">
        <v>0</v>
      </c>
      <c r="O28" s="858">
        <v>0</v>
      </c>
      <c r="P28" s="858">
        <v>0</v>
      </c>
      <c r="Q28" s="858">
        <v>0</v>
      </c>
      <c r="R28" s="859">
        <v>1.8490248414850714</v>
      </c>
      <c r="S28" s="858">
        <v>0.24446812448880001</v>
      </c>
      <c r="T28" s="858">
        <v>0</v>
      </c>
      <c r="U28" s="858">
        <v>0</v>
      </c>
      <c r="V28" s="859">
        <v>0.24446812448880001</v>
      </c>
      <c r="W28" s="859">
        <v>2.0944337574899419</v>
      </c>
      <c r="X28" s="858">
        <v>0</v>
      </c>
      <c r="Y28" s="858">
        <v>1.8525275730440298</v>
      </c>
      <c r="Z28" s="858">
        <v>-3.949167651329441E-2</v>
      </c>
      <c r="AA28" s="860">
        <v>0</v>
      </c>
      <c r="AB28" s="860">
        <v>0</v>
      </c>
      <c r="AC28" s="859">
        <v>3.9074696540206775</v>
      </c>
    </row>
    <row r="29" spans="1:31">
      <c r="A29" s="3"/>
      <c r="B29" s="6" t="s">
        <v>159</v>
      </c>
      <c r="C29" s="858">
        <v>0</v>
      </c>
      <c r="D29" s="858">
        <v>0.62831966102044223</v>
      </c>
      <c r="E29" s="858">
        <v>0</v>
      </c>
      <c r="F29" s="859">
        <v>0.62831966102044223</v>
      </c>
      <c r="G29" s="858">
        <v>0</v>
      </c>
      <c r="H29" s="858">
        <v>0</v>
      </c>
      <c r="I29" s="858">
        <v>7.6764257591469976E-3</v>
      </c>
      <c r="J29" s="858">
        <v>2.9440414874801727E-3</v>
      </c>
      <c r="K29" s="858">
        <v>0</v>
      </c>
      <c r="L29" s="858">
        <v>0.74505015085106441</v>
      </c>
      <c r="M29" s="858">
        <v>0</v>
      </c>
      <c r="N29" s="858">
        <v>0.41753638823217359</v>
      </c>
      <c r="O29" s="858">
        <v>0</v>
      </c>
      <c r="P29" s="858">
        <v>0</v>
      </c>
      <c r="Q29" s="858">
        <v>0</v>
      </c>
      <c r="R29" s="859">
        <v>1.1732070063298652</v>
      </c>
      <c r="S29" s="858">
        <v>17.571558476104265</v>
      </c>
      <c r="T29" s="858">
        <v>0</v>
      </c>
      <c r="U29" s="858">
        <v>0</v>
      </c>
      <c r="V29" s="859">
        <v>17.571558476104265</v>
      </c>
      <c r="W29" s="859">
        <v>19.373085143454574</v>
      </c>
      <c r="X29" s="858">
        <v>0</v>
      </c>
      <c r="Y29" s="858">
        <v>0.30341000384646999</v>
      </c>
      <c r="Z29" s="858">
        <v>-5.6605289892932964</v>
      </c>
      <c r="AA29" s="860">
        <v>0</v>
      </c>
      <c r="AB29" s="860">
        <v>0</v>
      </c>
      <c r="AC29" s="859">
        <v>14.015966158007746</v>
      </c>
    </row>
    <row r="30" spans="1:31">
      <c r="A30" s="3"/>
      <c r="B30" s="6" t="s">
        <v>160</v>
      </c>
      <c r="C30" s="858">
        <v>0</v>
      </c>
      <c r="D30" s="858">
        <v>3.7929010706030317E-2</v>
      </c>
      <c r="E30" s="858">
        <v>0</v>
      </c>
      <c r="F30" s="859">
        <v>3.7929010706030317E-2</v>
      </c>
      <c r="G30" s="858">
        <v>0</v>
      </c>
      <c r="H30" s="858">
        <v>0</v>
      </c>
      <c r="I30" s="858">
        <v>4.6040220034132863E-3</v>
      </c>
      <c r="J30" s="858">
        <v>3.8388118068254417E-3</v>
      </c>
      <c r="K30" s="858">
        <v>0</v>
      </c>
      <c r="L30" s="858">
        <v>0.71065760576459225</v>
      </c>
      <c r="M30" s="858">
        <v>0</v>
      </c>
      <c r="N30" s="858">
        <v>3.0209832390702671E-2</v>
      </c>
      <c r="O30" s="858">
        <v>0</v>
      </c>
      <c r="P30" s="858">
        <v>0</v>
      </c>
      <c r="Q30" s="858">
        <v>0</v>
      </c>
      <c r="R30" s="859">
        <v>0.74931027196553357</v>
      </c>
      <c r="S30" s="858">
        <v>0</v>
      </c>
      <c r="T30" s="858">
        <v>0</v>
      </c>
      <c r="U30" s="858">
        <v>0</v>
      </c>
      <c r="V30" s="859">
        <v>0</v>
      </c>
      <c r="W30" s="859">
        <v>0.78723928267156384</v>
      </c>
      <c r="X30" s="858">
        <v>0</v>
      </c>
      <c r="Y30" s="858">
        <v>2.2133904000000001E-4</v>
      </c>
      <c r="Z30" s="858">
        <v>0.81547532815702306</v>
      </c>
      <c r="AA30" s="860">
        <v>0</v>
      </c>
      <c r="AB30" s="860">
        <v>0</v>
      </c>
      <c r="AC30" s="859">
        <v>1.6029359498685869</v>
      </c>
    </row>
    <row r="31" spans="1:31">
      <c r="A31" s="3"/>
      <c r="B31" s="6" t="s">
        <v>161</v>
      </c>
      <c r="C31" s="858">
        <v>0</v>
      </c>
      <c r="D31" s="858">
        <v>0</v>
      </c>
      <c r="E31" s="858">
        <v>0</v>
      </c>
      <c r="F31" s="859">
        <v>0</v>
      </c>
      <c r="G31" s="858">
        <v>0</v>
      </c>
      <c r="H31" s="858">
        <v>0</v>
      </c>
      <c r="I31" s="858">
        <v>1.757687097E-6</v>
      </c>
      <c r="J31" s="858">
        <v>6.1302113488488602E-2</v>
      </c>
      <c r="K31" s="858">
        <v>0</v>
      </c>
      <c r="L31" s="858">
        <v>6.8157765275399899E-3</v>
      </c>
      <c r="M31" s="858">
        <v>0</v>
      </c>
      <c r="N31" s="858">
        <v>0</v>
      </c>
      <c r="O31" s="858">
        <v>0</v>
      </c>
      <c r="P31" s="858">
        <v>0</v>
      </c>
      <c r="Q31" s="858">
        <v>0</v>
      </c>
      <c r="R31" s="859">
        <v>6.8119647703125591E-2</v>
      </c>
      <c r="S31" s="858">
        <v>0</v>
      </c>
      <c r="T31" s="858">
        <v>0</v>
      </c>
      <c r="U31" s="858">
        <v>0</v>
      </c>
      <c r="V31" s="859">
        <v>0</v>
      </c>
      <c r="W31" s="859">
        <v>6.8119647703125591E-2</v>
      </c>
      <c r="X31" s="858">
        <v>0</v>
      </c>
      <c r="Y31" s="858">
        <v>0</v>
      </c>
      <c r="Z31" s="858">
        <v>0</v>
      </c>
      <c r="AA31" s="860">
        <v>0</v>
      </c>
      <c r="AB31" s="860">
        <v>0</v>
      </c>
      <c r="AC31" s="859">
        <v>6.8119647703125591E-2</v>
      </c>
    </row>
    <row r="32" spans="1:31">
      <c r="A32" s="4"/>
      <c r="B32" s="127" t="s">
        <v>162</v>
      </c>
      <c r="C32" s="876">
        <v>0</v>
      </c>
      <c r="D32" s="876">
        <v>0</v>
      </c>
      <c r="E32" s="876">
        <v>0</v>
      </c>
      <c r="F32" s="875">
        <v>0</v>
      </c>
      <c r="G32" s="876">
        <v>0</v>
      </c>
      <c r="H32" s="876">
        <v>0</v>
      </c>
      <c r="I32" s="876">
        <v>0</v>
      </c>
      <c r="J32" s="876">
        <v>2.95485335256384E-3</v>
      </c>
      <c r="K32" s="876">
        <v>0</v>
      </c>
      <c r="L32" s="876">
        <v>3.4144132042593003E-3</v>
      </c>
      <c r="M32" s="876">
        <v>0</v>
      </c>
      <c r="N32" s="876">
        <v>0</v>
      </c>
      <c r="O32" s="876">
        <v>0</v>
      </c>
      <c r="P32" s="876">
        <v>0</v>
      </c>
      <c r="Q32" s="876">
        <v>0</v>
      </c>
      <c r="R32" s="875">
        <v>6.3692665568231398E-3</v>
      </c>
      <c r="S32" s="876">
        <v>0</v>
      </c>
      <c r="T32" s="876">
        <v>0</v>
      </c>
      <c r="U32" s="876">
        <v>0</v>
      </c>
      <c r="V32" s="875">
        <v>0</v>
      </c>
      <c r="W32" s="875">
        <v>6.3692665568231398E-3</v>
      </c>
      <c r="X32" s="876">
        <v>0</v>
      </c>
      <c r="Y32" s="876">
        <v>0</v>
      </c>
      <c r="Z32" s="876">
        <v>4.9696415999999998E-5</v>
      </c>
      <c r="AA32" s="877">
        <v>0</v>
      </c>
      <c r="AB32" s="877">
        <v>0</v>
      </c>
      <c r="AC32" s="875">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7">
    <tabColor theme="5" tint="-0.249977111117893"/>
  </sheetPr>
  <dimension ref="A1:C27"/>
  <sheetViews>
    <sheetView showGridLines="0" workbookViewId="0"/>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8" t="s">
        <v>448</v>
      </c>
      <c r="B2" s="1199"/>
      <c r="C2" s="111"/>
    </row>
    <row r="3" spans="1:3" s="15" customFormat="1" ht="15.75">
      <c r="A3" s="98"/>
      <c r="B3" s="70"/>
      <c r="C3" s="99"/>
    </row>
    <row r="4" spans="1:3">
      <c r="A4" s="95" t="s">
        <v>349</v>
      </c>
      <c r="B4" s="69" t="s">
        <v>361</v>
      </c>
      <c r="C4" s="100" t="s">
        <v>360</v>
      </c>
    </row>
    <row r="5" spans="1:3">
      <c r="A5" s="112"/>
      <c r="B5" s="43"/>
      <c r="C5" s="96"/>
    </row>
    <row r="6" spans="1:3" s="11" customFormat="1" ht="30">
      <c r="A6" s="113" t="s">
        <v>187</v>
      </c>
      <c r="B6" s="130" t="s">
        <v>450</v>
      </c>
      <c r="C6" s="161" t="s">
        <v>466</v>
      </c>
    </row>
    <row r="7" spans="1:3" s="11" customFormat="1">
      <c r="A7" s="132"/>
      <c r="B7" s="133"/>
      <c r="C7" s="134"/>
    </row>
    <row r="8" spans="1:3" s="11" customFormat="1" ht="60">
      <c r="A8" s="113" t="s">
        <v>148</v>
      </c>
      <c r="B8" s="130" t="s">
        <v>450</v>
      </c>
      <c r="C8" s="307" t="s">
        <v>467</v>
      </c>
    </row>
    <row r="9" spans="1:3" s="11" customFormat="1">
      <c r="A9" s="132"/>
      <c r="B9" s="133"/>
      <c r="C9" s="134"/>
    </row>
    <row r="10" spans="1:3" s="11" customFormat="1" ht="60">
      <c r="A10" s="113" t="s">
        <v>149</v>
      </c>
      <c r="B10" s="130" t="s">
        <v>450</v>
      </c>
      <c r="C10" s="307" t="s">
        <v>467</v>
      </c>
    </row>
    <row r="11" spans="1:3" s="11" customFormat="1">
      <c r="A11" s="132"/>
      <c r="B11" s="133"/>
      <c r="C11" s="134"/>
    </row>
    <row r="12" spans="1:3" s="11" customFormat="1" ht="60">
      <c r="A12" s="113" t="s">
        <v>371</v>
      </c>
      <c r="B12" s="130" t="s">
        <v>450</v>
      </c>
      <c r="C12" s="307" t="s">
        <v>467</v>
      </c>
    </row>
    <row r="13" spans="1:3" s="11" customFormat="1">
      <c r="A13" s="132"/>
      <c r="B13" s="133"/>
      <c r="C13" s="134"/>
    </row>
    <row r="14" spans="1:3" s="11" customFormat="1" ht="60">
      <c r="A14" s="113" t="s">
        <v>105</v>
      </c>
      <c r="B14" s="130" t="s">
        <v>468</v>
      </c>
      <c r="C14" s="307" t="s">
        <v>467</v>
      </c>
    </row>
    <row r="15" spans="1:3" s="11" customFormat="1" ht="63">
      <c r="A15" s="123"/>
      <c r="B15" s="130" t="s">
        <v>469</v>
      </c>
      <c r="C15" s="307" t="s">
        <v>473</v>
      </c>
    </row>
    <row r="16" spans="1:3" s="11" customFormat="1">
      <c r="A16" s="132"/>
      <c r="B16" s="133"/>
      <c r="C16" s="134"/>
    </row>
    <row r="17" spans="1:3" s="11" customFormat="1" ht="45">
      <c r="A17" s="113" t="s">
        <v>449</v>
      </c>
      <c r="B17" s="130" t="s">
        <v>519</v>
      </c>
      <c r="C17" s="161" t="s">
        <v>520</v>
      </c>
    </row>
    <row r="18" spans="1:3" s="11" customFormat="1">
      <c r="A18" s="132"/>
      <c r="B18" s="133"/>
      <c r="C18" s="134"/>
    </row>
    <row r="19" spans="1:3" s="11" customFormat="1" ht="60">
      <c r="A19" s="113" t="s">
        <v>374</v>
      </c>
      <c r="B19" s="306" t="s">
        <v>517</v>
      </c>
      <c r="C19" s="161" t="s">
        <v>518</v>
      </c>
    </row>
    <row r="20" spans="1:3" s="11" customFormat="1">
      <c r="A20" s="113"/>
      <c r="B20" s="130"/>
      <c r="C20" s="131"/>
    </row>
    <row r="21" spans="1:3" ht="21">
      <c r="A21" s="126" t="s">
        <v>452</v>
      </c>
      <c r="B21" s="125"/>
      <c r="C21" s="122"/>
    </row>
    <row r="27" spans="1:3">
      <c r="B27" t="s">
        <v>224</v>
      </c>
    </row>
  </sheetData>
  <sheetProtection password="849B" sheet="1" objects="1" scenarios="1"/>
  <mergeCells count="1">
    <mergeCell ref="A2:B2"/>
  </mergeCells>
  <hyperlinks>
    <hyperlink ref="A6" location="'openbare verlichting'!A1" display="openbare verlichting" xr:uid="{00000000-0004-0000-1700-000000000000}"/>
    <hyperlink ref="A8" location="huishoudens!A1" display="huishoudens" xr:uid="{00000000-0004-0000-1700-000001000000}"/>
    <hyperlink ref="A10" location="tertiair!A1" display="tertiair" xr:uid="{00000000-0004-0000-1700-000002000000}"/>
    <hyperlink ref="A12" location="industrie!A1" display="industrie" xr:uid="{00000000-0004-0000-1700-000003000000}"/>
    <hyperlink ref="A14" location="landbouw!A1" display="landbouw" xr:uid="{00000000-0004-0000-1700-000004000000}"/>
    <hyperlink ref="A17" location="transport!A1" display="transport" xr:uid="{00000000-0004-0000-1700-000005000000}"/>
    <hyperlink ref="A19" location="'lokale energieproductie'!A1" display="lokale energieproductie" xr:uid="{00000000-0004-0000-1700-000006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26" customFormat="1" ht="17.25" thickTop="1" thickBot="1">
      <c r="A1" s="1200" t="s">
        <v>187</v>
      </c>
      <c r="B1" s="1201" t="s">
        <v>188</v>
      </c>
      <c r="C1" s="1202"/>
      <c r="D1" s="1202"/>
      <c r="E1" s="1202"/>
      <c r="F1" s="1202"/>
      <c r="G1" s="1202"/>
      <c r="H1" s="1202"/>
      <c r="I1" s="1202"/>
      <c r="J1" s="1202"/>
      <c r="K1" s="1202"/>
      <c r="L1" s="1202"/>
      <c r="M1" s="1202"/>
      <c r="N1" s="1202"/>
      <c r="O1" s="1202"/>
      <c r="P1" s="1202"/>
    </row>
    <row r="2" spans="1:16" s="326" customFormat="1" ht="15.75" thickTop="1">
      <c r="A2" s="1200"/>
      <c r="B2" s="1203" t="s">
        <v>20</v>
      </c>
      <c r="C2" s="1203" t="s">
        <v>189</v>
      </c>
      <c r="D2" s="1205" t="s">
        <v>190</v>
      </c>
      <c r="E2" s="1206"/>
      <c r="F2" s="1206"/>
      <c r="G2" s="1206"/>
      <c r="H2" s="1206"/>
      <c r="I2" s="1206"/>
      <c r="J2" s="1206"/>
      <c r="K2" s="1207"/>
      <c r="L2" s="1205" t="s">
        <v>191</v>
      </c>
      <c r="M2" s="1206"/>
      <c r="N2" s="1206"/>
      <c r="O2" s="1206"/>
      <c r="P2" s="1207"/>
    </row>
    <row r="3" spans="1:16" s="326"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row>
    <row r="4" spans="1:16" s="15" customFormat="1" ht="15.75">
      <c r="A4" s="13"/>
      <c r="B4" s="14"/>
      <c r="C4" s="14"/>
      <c r="D4" s="14"/>
      <c r="E4" s="14"/>
      <c r="F4" s="14"/>
      <c r="G4" s="14"/>
      <c r="H4" s="14"/>
      <c r="I4" s="14"/>
      <c r="J4" s="14"/>
      <c r="K4" s="14"/>
      <c r="L4" s="14"/>
      <c r="M4" s="14"/>
      <c r="N4" s="14"/>
      <c r="O4" s="14"/>
      <c r="P4" s="14"/>
    </row>
    <row r="5" spans="1:16">
      <c r="A5" s="16" t="s">
        <v>514</v>
      </c>
      <c r="B5" s="30">
        <f>SUM(OV_ov_ele_kWh,OV_rest_ele_kWh)/1000</f>
        <v>618.12800000000004</v>
      </c>
      <c r="C5" s="18" t="s">
        <v>204</v>
      </c>
      <c r="D5" s="18" t="s">
        <v>204</v>
      </c>
      <c r="E5" s="18" t="s">
        <v>204</v>
      </c>
      <c r="F5" s="18" t="s">
        <v>204</v>
      </c>
      <c r="G5" s="18" t="s">
        <v>204</v>
      </c>
      <c r="H5" s="18" t="s">
        <v>204</v>
      </c>
      <c r="I5" s="18" t="s">
        <v>204</v>
      </c>
      <c r="J5" s="18" t="s">
        <v>204</v>
      </c>
      <c r="K5" s="18" t="s">
        <v>204</v>
      </c>
      <c r="L5" s="18" t="s">
        <v>204</v>
      </c>
      <c r="M5" s="18" t="s">
        <v>204</v>
      </c>
      <c r="N5" s="18" t="s">
        <v>204</v>
      </c>
      <c r="O5" s="18" t="s">
        <v>204</v>
      </c>
      <c r="P5" s="18" t="s">
        <v>204</v>
      </c>
    </row>
    <row r="6" spans="1:16">
      <c r="A6" s="16" t="s">
        <v>515</v>
      </c>
      <c r="B6" s="30">
        <f>(IF(ISERROR('Eigen openbare verlichting'!B15),0,'Eigen openbare verlichting'!B15))*(-1)</f>
        <v>0</v>
      </c>
      <c r="C6" s="18" t="s">
        <v>204</v>
      </c>
      <c r="D6" s="18" t="s">
        <v>204</v>
      </c>
      <c r="E6" s="18" t="s">
        <v>204</v>
      </c>
      <c r="F6" s="18" t="s">
        <v>204</v>
      </c>
      <c r="G6" s="18" t="s">
        <v>204</v>
      </c>
      <c r="H6" s="18" t="s">
        <v>204</v>
      </c>
      <c r="I6" s="18" t="s">
        <v>204</v>
      </c>
      <c r="J6" s="18" t="s">
        <v>204</v>
      </c>
      <c r="K6" s="18" t="s">
        <v>204</v>
      </c>
      <c r="L6" s="18" t="s">
        <v>204</v>
      </c>
      <c r="M6" s="18" t="s">
        <v>204</v>
      </c>
      <c r="N6" s="18" t="s">
        <v>204</v>
      </c>
      <c r="O6" s="18" t="s">
        <v>204</v>
      </c>
      <c r="P6" s="18" t="s">
        <v>204</v>
      </c>
    </row>
    <row r="7" spans="1:16">
      <c r="B7" s="19"/>
      <c r="C7" s="19"/>
      <c r="D7" s="19"/>
      <c r="E7" s="19"/>
      <c r="F7" s="19"/>
      <c r="G7" s="19"/>
      <c r="H7" s="19"/>
      <c r="I7" s="19"/>
      <c r="J7" s="19"/>
      <c r="K7" s="19"/>
      <c r="L7" s="19"/>
      <c r="M7" s="19"/>
      <c r="N7" s="19"/>
      <c r="O7" s="19"/>
      <c r="P7" s="19"/>
    </row>
    <row r="8" spans="1:16" s="8" customFormat="1">
      <c r="A8" s="20" t="s">
        <v>453</v>
      </c>
      <c r="B8" s="21">
        <f>MAX((B5+B6),0)</f>
        <v>618.12800000000004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207</v>
      </c>
      <c r="B10" s="25">
        <f ca="1">'EF ele_warmte'!B12</f>
        <v>0.20764897791982778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206</v>
      </c>
      <c r="B12" s="23">
        <f ca="1">B10*B8</f>
        <v>128.35364742362731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
    <tabColor theme="5" tint="-0.249977111117893"/>
  </sheetPr>
  <dimension ref="A1:P64"/>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4" sqref="B4"/>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26" customFormat="1" ht="17.25" thickTop="1" thickBot="1">
      <c r="A1" s="1200" t="s">
        <v>148</v>
      </c>
      <c r="B1" s="1201" t="s">
        <v>188</v>
      </c>
      <c r="C1" s="1202"/>
      <c r="D1" s="1202"/>
      <c r="E1" s="1202"/>
      <c r="F1" s="1202"/>
      <c r="G1" s="1202"/>
      <c r="H1" s="1202"/>
      <c r="I1" s="1202"/>
      <c r="J1" s="1202"/>
      <c r="K1" s="1202"/>
      <c r="L1" s="1202"/>
      <c r="M1" s="1202"/>
      <c r="N1" s="1202"/>
      <c r="O1" s="1202"/>
      <c r="P1" s="1202"/>
    </row>
    <row r="2" spans="1:16" s="326" customFormat="1" ht="15.75" thickTop="1">
      <c r="A2" s="1200"/>
      <c r="B2" s="1203" t="s">
        <v>20</v>
      </c>
      <c r="C2" s="1203" t="s">
        <v>189</v>
      </c>
      <c r="D2" s="1205" t="s">
        <v>190</v>
      </c>
      <c r="E2" s="1206"/>
      <c r="F2" s="1206"/>
      <c r="G2" s="1206"/>
      <c r="H2" s="1206"/>
      <c r="I2" s="1206"/>
      <c r="J2" s="1206"/>
      <c r="K2" s="1207"/>
      <c r="L2" s="1205" t="s">
        <v>191</v>
      </c>
      <c r="M2" s="1206"/>
      <c r="N2" s="1206"/>
      <c r="O2" s="1206"/>
      <c r="P2" s="1207"/>
    </row>
    <row r="3" spans="1:16" s="326"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row>
    <row r="4" spans="1:16" s="15" customFormat="1" ht="15.75">
      <c r="A4" s="13"/>
      <c r="B4" s="14"/>
      <c r="C4" s="14"/>
      <c r="D4" s="14"/>
      <c r="E4" s="14"/>
      <c r="F4" s="14"/>
      <c r="G4" s="14"/>
      <c r="H4" s="14"/>
      <c r="I4" s="14"/>
      <c r="J4" s="14"/>
      <c r="K4" s="14"/>
      <c r="L4" s="14"/>
      <c r="M4" s="14"/>
      <c r="N4" s="14"/>
      <c r="O4" s="14"/>
      <c r="P4" s="14"/>
    </row>
    <row r="5" spans="1:16">
      <c r="A5" s="16" t="s">
        <v>516</v>
      </c>
      <c r="B5" s="30">
        <f>IF(ISERROR(SUM(HH_hh_ele_kWh,HH_rest_kWh)/1000),0,SUM(HH_hh_ele_kWh,HH_rest_kWh)/1000)</f>
        <v>12274.644410000001</v>
      </c>
      <c r="C5" s="17">
        <f>IF(ISERROR('Eigen informatie GS &amp; warmtenet'!B59),0,'Eigen informatie GS &amp; warmtenet'!B59)</f>
        <v>0</v>
      </c>
      <c r="D5" s="30">
        <f>(SUM(HH_hh_gas_kWh,HH_rest_gas_kWh)/1000)*0.902</f>
        <v>44913.398380180006</v>
      </c>
      <c r="E5" s="17">
        <f>B32*B41</f>
        <v>555.31355555501273</v>
      </c>
      <c r="F5" s="17">
        <f>B36*B45</f>
        <v>8952.3946409713972</v>
      </c>
      <c r="G5" s="18"/>
      <c r="H5" s="17"/>
      <c r="I5" s="17"/>
      <c r="J5" s="17">
        <f>B35*B44+C35*C44</f>
        <v>35.76442189609957</v>
      </c>
      <c r="K5" s="17"/>
      <c r="L5" s="17"/>
      <c r="M5" s="17"/>
      <c r="N5" s="17">
        <f>B34*B43+C34*C43</f>
        <v>4174.9120754773157</v>
      </c>
      <c r="O5" s="17">
        <f>B52*B53*B54</f>
        <v>136.89311713770519</v>
      </c>
      <c r="P5" s="17">
        <f>B60*B61*B62/1000-B60*B61*B62/1000/B63</f>
        <v>874.31862253785675</v>
      </c>
    </row>
    <row r="6" spans="1:16">
      <c r="A6" s="16" t="s">
        <v>598</v>
      </c>
      <c r="B6" s="776">
        <f>kWh_PV_kleiner_dan_10kW</f>
        <v>1323.0350748364365</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205</v>
      </c>
      <c r="B8" s="21">
        <f>B5+B6</f>
        <v>13597.679484836437</v>
      </c>
      <c r="C8" s="21">
        <f>C5</f>
        <v>0</v>
      </c>
      <c r="D8" s="21">
        <f>D5</f>
        <v>44913.398380180006</v>
      </c>
      <c r="E8" s="21">
        <f>E5</f>
        <v>555.31355555501273</v>
      </c>
      <c r="F8" s="21">
        <f>F5</f>
        <v>8952.3946409713972</v>
      </c>
      <c r="G8" s="21"/>
      <c r="H8" s="21"/>
      <c r="I8" s="21"/>
      <c r="J8" s="21">
        <f>J5</f>
        <v>35.76442189609957</v>
      </c>
      <c r="K8" s="21"/>
      <c r="L8" s="21">
        <f>L5</f>
        <v>0</v>
      </c>
      <c r="M8" s="21">
        <f>M5</f>
        <v>0</v>
      </c>
      <c r="N8" s="21">
        <f>N5</f>
        <v>4174.9120754773157</v>
      </c>
      <c r="O8" s="21">
        <f>O5</f>
        <v>136.89311713770519</v>
      </c>
      <c r="P8" s="21">
        <f>P5</f>
        <v>874.31862253785675</v>
      </c>
    </row>
    <row r="9" spans="1:16">
      <c r="B9" s="19"/>
      <c r="C9" s="19"/>
      <c r="D9" s="256"/>
      <c r="E9" s="19"/>
      <c r="F9" s="19"/>
      <c r="G9" s="19"/>
      <c r="H9" s="19"/>
      <c r="I9" s="19"/>
      <c r="J9" s="19"/>
      <c r="K9" s="19"/>
      <c r="L9" s="19"/>
      <c r="M9" s="19"/>
      <c r="N9" s="19"/>
      <c r="O9" s="19"/>
      <c r="P9" s="19"/>
    </row>
    <row r="10" spans="1:16">
      <c r="A10" s="24" t="s">
        <v>207</v>
      </c>
      <c r="B10" s="25">
        <f ca="1">'EF ele_warmte'!B12</f>
        <v>0.20764897791982778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206</v>
      </c>
      <c r="B12" s="23">
        <f ca="1">B10*B8</f>
        <v>2823.5442471076967</v>
      </c>
      <c r="C12" s="23">
        <f ca="1">C10*C8</f>
        <v>0</v>
      </c>
      <c r="D12" s="23">
        <f>D8*D10</f>
        <v>9072.5064727963618</v>
      </c>
      <c r="E12" s="23">
        <f>E10*E8</f>
        <v>126.05617711098789</v>
      </c>
      <c r="F12" s="23">
        <f>F10*F8</f>
        <v>2390.2893691393633</v>
      </c>
      <c r="G12" s="23"/>
      <c r="H12" s="23"/>
      <c r="I12" s="23"/>
      <c r="J12" s="23">
        <f>J10*J8</f>
        <v>12.660605351219248</v>
      </c>
      <c r="K12" s="23"/>
      <c r="L12" s="23">
        <f>L10*L8</f>
        <v>0</v>
      </c>
      <c r="M12" s="23">
        <f>M10*M8</f>
        <v>0</v>
      </c>
      <c r="N12" s="23">
        <f>N10*N8</f>
        <v>0</v>
      </c>
      <c r="O12" s="23">
        <f>O10*O8</f>
        <v>0</v>
      </c>
      <c r="P12" s="23">
        <f>P10*P8</f>
        <v>0</v>
      </c>
    </row>
    <row r="15" spans="1:16">
      <c r="A15" s="191" t="s">
        <v>464</v>
      </c>
      <c r="B15" s="201"/>
      <c r="C15" s="201"/>
      <c r="D15" s="223"/>
    </row>
    <row r="16" spans="1:16">
      <c r="A16" s="3"/>
      <c r="B16" s="43"/>
      <c r="C16" s="43"/>
      <c r="D16" s="172"/>
    </row>
    <row r="17" spans="1:7">
      <c r="A17" s="224" t="s">
        <v>893</v>
      </c>
      <c r="B17" s="200" t="s">
        <v>885</v>
      </c>
      <c r="C17" s="200" t="s">
        <v>886</v>
      </c>
      <c r="D17" s="225" t="s">
        <v>175</v>
      </c>
      <c r="E17" s="15"/>
    </row>
    <row r="18" spans="1:7">
      <c r="A18" s="243" t="s">
        <v>77</v>
      </c>
      <c r="B18" s="1064">
        <v>0.67002188661035234</v>
      </c>
      <c r="C18" s="1064"/>
      <c r="D18" s="295" t="s">
        <v>887</v>
      </c>
      <c r="E18" s="15"/>
    </row>
    <row r="19" spans="1:7">
      <c r="A19" s="243" t="s">
        <v>888</v>
      </c>
      <c r="B19" s="1064">
        <v>6.9009110247437878E-3</v>
      </c>
      <c r="C19" s="1064"/>
      <c r="D19" s="227"/>
      <c r="E19" s="15"/>
    </row>
    <row r="20" spans="1:7">
      <c r="A20" s="243" t="s">
        <v>889</v>
      </c>
      <c r="B20" s="1064"/>
      <c r="C20" s="1064"/>
      <c r="D20" s="227"/>
      <c r="E20" s="15"/>
    </row>
    <row r="21" spans="1:7">
      <c r="A21" s="243" t="s">
        <v>890</v>
      </c>
      <c r="B21" s="1064">
        <v>1.5875198693934698E-2</v>
      </c>
      <c r="C21" s="1064"/>
      <c r="D21" s="227"/>
      <c r="E21" s="15"/>
    </row>
    <row r="22" spans="1:7">
      <c r="A22" s="243" t="s">
        <v>891</v>
      </c>
      <c r="B22" s="1064">
        <v>0.25778178561339132</v>
      </c>
      <c r="C22" s="1064"/>
      <c r="D22" s="227"/>
      <c r="E22" s="15"/>
    </row>
    <row r="23" spans="1:7">
      <c r="A23" s="243" t="s">
        <v>78</v>
      </c>
      <c r="B23" s="1064"/>
      <c r="C23" s="1064"/>
      <c r="D23" s="226"/>
      <c r="E23" s="52"/>
    </row>
    <row r="24" spans="1:7">
      <c r="A24" s="243" t="s">
        <v>892</v>
      </c>
      <c r="B24" s="1064">
        <v>4.9420218057577667E-2</v>
      </c>
      <c r="C24" s="1064">
        <v>0.20490593980654417</v>
      </c>
      <c r="D24" s="226"/>
      <c r="E24" s="15"/>
    </row>
    <row r="25" spans="1:7" s="15" customFormat="1">
      <c r="A25" s="169"/>
      <c r="B25" s="29"/>
      <c r="C25" s="36"/>
      <c r="D25" s="226"/>
    </row>
    <row r="26" spans="1:7" s="15" customFormat="1">
      <c r="A26" s="228" t="s">
        <v>799</v>
      </c>
      <c r="B26" s="37">
        <f>aantalHuishoudens</f>
        <v>3250</v>
      </c>
      <c r="C26" s="36"/>
      <c r="D26" s="226"/>
    </row>
    <row r="27" spans="1:7" s="15" customFormat="1">
      <c r="A27" s="228" t="s">
        <v>800</v>
      </c>
      <c r="B27" s="37">
        <f>SUM(HH_hh_gas_aantal,HH_rest_gas_aantal)</f>
        <v>2656</v>
      </c>
      <c r="C27" s="36"/>
      <c r="D27" s="226"/>
    </row>
    <row r="28" spans="1:7" s="15" customFormat="1">
      <c r="A28" s="229"/>
      <c r="B28" s="29"/>
      <c r="C28" s="36"/>
      <c r="D28" s="230"/>
    </row>
    <row r="29" spans="1:7" s="880" customFormat="1">
      <c r="A29" s="1065"/>
      <c r="B29" s="29"/>
      <c r="C29" s="36"/>
      <c r="D29" s="230"/>
    </row>
    <row r="30" spans="1:7">
      <c r="A30" s="170" t="s">
        <v>456</v>
      </c>
      <c r="B30" s="167" t="s">
        <v>797</v>
      </c>
      <c r="C30" s="165" t="s">
        <v>798</v>
      </c>
      <c r="D30" s="172"/>
      <c r="G30" s="15"/>
    </row>
    <row r="31" spans="1:7">
      <c r="A31" s="169" t="s">
        <v>894</v>
      </c>
      <c r="B31" s="166">
        <f>B27-(0.05*B27)</f>
        <v>2523.1999999999998</v>
      </c>
      <c r="C31" s="166" t="s">
        <v>104</v>
      </c>
      <c r="D31" s="231"/>
      <c r="G31" s="15"/>
    </row>
    <row r="32" spans="1:7">
      <c r="A32" s="169" t="s">
        <v>72</v>
      </c>
      <c r="B32" s="166">
        <f>IF((B21*($B$26-($B$27-0.05*$B$27)-$B$60))&lt;0,0,B21*($B$26-($B$27-0.05*$B$27)-$B$60))</f>
        <v>10.220452919155161</v>
      </c>
      <c r="C32" s="166" t="s">
        <v>104</v>
      </c>
      <c r="D32" s="231"/>
      <c r="G32" s="15"/>
    </row>
    <row r="33" spans="1:7">
      <c r="A33" s="169" t="s">
        <v>73</v>
      </c>
      <c r="B33" s="166">
        <f>IF((B22*($B$26-($B$27-0.05*$B$27)-$B$60))&lt;0,0,B22*($B$26-($B$27-0.05*$B$27)-$B$60))</f>
        <v>165.95991357790137</v>
      </c>
      <c r="C33" s="166" t="s">
        <v>104</v>
      </c>
      <c r="D33" s="231"/>
      <c r="G33" s="15"/>
    </row>
    <row r="34" spans="1:7">
      <c r="A34" s="169" t="s">
        <v>74</v>
      </c>
      <c r="B34" s="166">
        <f>IF((B24*($B$26-($B$27-0.05*$B$27)-$B$60))&lt;0,0,B24*($B$26-($B$27-0.05*$B$27)-$B$60))</f>
        <v>31.816736385468509</v>
      </c>
      <c r="C34" s="166">
        <f>B26*C24</f>
        <v>665.94430437126857</v>
      </c>
      <c r="D34" s="231"/>
      <c r="G34" s="15"/>
    </row>
    <row r="35" spans="1:7">
      <c r="A35" s="169" t="s">
        <v>76</v>
      </c>
      <c r="B35" s="166">
        <f>IF((B19*($B$26-($B$27-0.05*$B$27)-$B$60))&lt;0,0,B19*($B$26-($B$27-0.05*$B$27)-$B$60))</f>
        <v>4.4428065177300518</v>
      </c>
      <c r="C35" s="166">
        <f>B35/2</f>
        <v>2.2214032588650259</v>
      </c>
      <c r="D35" s="232"/>
      <c r="G35" s="15"/>
    </row>
    <row r="36" spans="1:7">
      <c r="A36" s="169" t="s">
        <v>77</v>
      </c>
      <c r="B36" s="166">
        <f>IF((B18*($B$26-($B$27-0.05*$B$27)-$B$60))&lt;0,0,B18*($B$26-($B$27-0.05*$B$27)-$B$60))</f>
        <v>431.36009059974498</v>
      </c>
      <c r="C36" s="166" t="s">
        <v>104</v>
      </c>
      <c r="D36" s="232"/>
      <c r="G36" s="15"/>
    </row>
    <row r="37" spans="1:7">
      <c r="A37" s="169" t="s">
        <v>78</v>
      </c>
      <c r="B37" s="166">
        <f>B60</f>
        <v>83</v>
      </c>
      <c r="C37" s="166" t="s">
        <v>104</v>
      </c>
      <c r="D37" s="231"/>
      <c r="G37" s="15"/>
    </row>
    <row r="38" spans="1:7">
      <c r="A38" s="3"/>
      <c r="B38" s="43"/>
      <c r="C38" s="43"/>
      <c r="D38" s="172"/>
    </row>
    <row r="39" spans="1:7">
      <c r="A39" s="170" t="s">
        <v>459</v>
      </c>
      <c r="B39" s="165" t="s">
        <v>795</v>
      </c>
      <c r="C39" s="165" t="s">
        <v>796</v>
      </c>
      <c r="D39" s="295" t="s">
        <v>887</v>
      </c>
      <c r="E39" s="162"/>
      <c r="F39" s="162"/>
    </row>
    <row r="40" spans="1:7">
      <c r="A40" s="169" t="s">
        <v>70</v>
      </c>
      <c r="B40" s="163">
        <v>13.950881186578263</v>
      </c>
      <c r="C40" s="168" t="s">
        <v>104</v>
      </c>
      <c r="D40" s="171"/>
      <c r="E40" s="163"/>
      <c r="F40" s="163"/>
    </row>
    <row r="41" spans="1:7">
      <c r="A41" s="169" t="s">
        <v>72</v>
      </c>
      <c r="B41" s="163">
        <v>54.33355644290917</v>
      </c>
      <c r="C41" s="168" t="s">
        <v>104</v>
      </c>
      <c r="D41" s="171"/>
      <c r="E41" s="163"/>
      <c r="F41" s="163"/>
    </row>
    <row r="42" spans="1:7">
      <c r="A42" s="169" t="s">
        <v>73</v>
      </c>
      <c r="B42" s="163">
        <v>9.0832903585659537</v>
      </c>
      <c r="C42" s="168" t="s">
        <v>104</v>
      </c>
      <c r="D42" s="171"/>
      <c r="E42" s="163"/>
      <c r="F42" s="163"/>
    </row>
    <row r="43" spans="1:7">
      <c r="A43" s="169" t="s">
        <v>74</v>
      </c>
      <c r="B43" s="168">
        <v>9.7672459940657106</v>
      </c>
      <c r="C43" s="168">
        <v>5.8025125511364282</v>
      </c>
      <c r="D43" s="171"/>
      <c r="E43" s="163"/>
      <c r="F43" s="163"/>
    </row>
    <row r="44" spans="1:7">
      <c r="A44" s="169" t="s">
        <v>76</v>
      </c>
      <c r="B44" s="163">
        <v>6.3435809167690724</v>
      </c>
      <c r="C44" s="168">
        <v>3.4127613809315078</v>
      </c>
      <c r="D44" s="171"/>
      <c r="E44" s="163"/>
      <c r="F44" s="163"/>
    </row>
    <row r="45" spans="1:7">
      <c r="A45" s="169" t="s">
        <v>77</v>
      </c>
      <c r="B45" s="168">
        <v>20.753877876194718</v>
      </c>
      <c r="C45" s="168" t="s">
        <v>104</v>
      </c>
      <c r="D45" s="172"/>
      <c r="E45" s="163"/>
      <c r="F45" s="163"/>
    </row>
    <row r="46" spans="1:7">
      <c r="A46" s="169" t="s">
        <v>78</v>
      </c>
      <c r="B46" s="168" t="s">
        <v>895</v>
      </c>
      <c r="C46" s="168" t="s">
        <v>104</v>
      </c>
      <c r="D46" s="172"/>
      <c r="E46" s="163"/>
      <c r="F46" s="163"/>
    </row>
    <row r="47" spans="1:7">
      <c r="A47" s="173"/>
      <c r="B47" s="233"/>
      <c r="C47" s="233"/>
      <c r="D47" s="174"/>
      <c r="E47" s="163"/>
      <c r="F47" s="163"/>
    </row>
    <row r="48" spans="1:7">
      <c r="E48" s="15"/>
      <c r="F48" s="15"/>
    </row>
    <row r="49" spans="1:4">
      <c r="A49" s="192" t="s">
        <v>457</v>
      </c>
      <c r="B49" s="201"/>
      <c r="C49" s="201"/>
      <c r="D49" s="202"/>
    </row>
    <row r="50" spans="1:4" s="15" customFormat="1">
      <c r="A50" s="170"/>
      <c r="B50" s="32"/>
      <c r="C50" s="32"/>
      <c r="D50" s="203"/>
    </row>
    <row r="51" spans="1:4" s="15" customFormat="1">
      <c r="A51" s="204"/>
      <c r="B51" s="205"/>
      <c r="C51" s="206" t="s">
        <v>363</v>
      </c>
      <c r="D51" s="220" t="s">
        <v>175</v>
      </c>
    </row>
    <row r="52" spans="1:4">
      <c r="A52" s="169" t="s">
        <v>254</v>
      </c>
      <c r="B52" s="313">
        <f>aantalZB_NB_wonen+aantalZB_NB_wonen_met_kantoor+ZB_HH_bestaande_bouw</f>
        <v>69</v>
      </c>
      <c r="C52" s="43"/>
      <c r="D52" s="171"/>
    </row>
    <row r="53" spans="1:4">
      <c r="A53" s="169" t="s">
        <v>454</v>
      </c>
      <c r="B53" s="309">
        <v>5.3300370073084435</v>
      </c>
      <c r="C53" s="43"/>
      <c r="D53" s="303" t="s">
        <v>821</v>
      </c>
    </row>
    <row r="54" spans="1:4">
      <c r="A54" s="243" t="s">
        <v>455</v>
      </c>
      <c r="B54" s="314">
        <f>1.34/3.6</f>
        <v>0.37222222222222223</v>
      </c>
      <c r="C54" s="43" t="s">
        <v>208</v>
      </c>
      <c r="D54" s="303" t="s">
        <v>822</v>
      </c>
    </row>
    <row r="55" spans="1:4">
      <c r="A55" s="173"/>
      <c r="B55" s="244"/>
      <c r="C55" s="176"/>
      <c r="D55" s="177"/>
    </row>
    <row r="56" spans="1:4">
      <c r="D56" s="164"/>
    </row>
    <row r="57" spans="1:4">
      <c r="A57" s="192" t="s">
        <v>458</v>
      </c>
      <c r="B57" s="201"/>
      <c r="C57" s="201"/>
      <c r="D57" s="202"/>
    </row>
    <row r="58" spans="1:4">
      <c r="A58" s="170"/>
      <c r="B58" s="32"/>
      <c r="C58" s="32"/>
      <c r="D58" s="207"/>
    </row>
    <row r="59" spans="1:4">
      <c r="A59" s="181"/>
      <c r="B59" s="180"/>
      <c r="C59" s="206" t="s">
        <v>363</v>
      </c>
      <c r="D59" s="221" t="s">
        <v>175</v>
      </c>
    </row>
    <row r="60" spans="1:4">
      <c r="A60" s="169" t="s">
        <v>254</v>
      </c>
      <c r="B60" s="313">
        <f>aantalWP_NB_wonen+aantalWP_NB_wonen_met_kantoor+WP_HH_bestaande_bouw</f>
        <v>83</v>
      </c>
      <c r="C60" s="32"/>
      <c r="D60" s="175"/>
    </row>
    <row r="61" spans="1:4">
      <c r="A61" s="169" t="s">
        <v>424</v>
      </c>
      <c r="B61" s="309">
        <v>8.5956185892968069</v>
      </c>
      <c r="C61" s="32" t="s">
        <v>251</v>
      </c>
      <c r="D61" s="303" t="s">
        <v>821</v>
      </c>
    </row>
    <row r="62" spans="1:4">
      <c r="A62" s="169" t="s">
        <v>425</v>
      </c>
      <c r="B62" s="309">
        <v>1671.14092090028</v>
      </c>
      <c r="C62" s="32" t="s">
        <v>253</v>
      </c>
      <c r="D62" s="303" t="s">
        <v>821</v>
      </c>
    </row>
    <row r="63" spans="1:4">
      <c r="A63" s="169" t="s">
        <v>387</v>
      </c>
      <c r="B63" s="309">
        <v>3.75</v>
      </c>
      <c r="C63" s="43"/>
      <c r="D63" s="303" t="s">
        <v>822</v>
      </c>
    </row>
    <row r="64" spans="1:4">
      <c r="A64" s="4"/>
      <c r="B64" s="176"/>
      <c r="C64" s="176"/>
      <c r="D64" s="174"/>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0" t="s">
        <v>149</v>
      </c>
      <c r="B1" s="1201" t="s">
        <v>188</v>
      </c>
      <c r="C1" s="1202"/>
      <c r="D1" s="1202"/>
      <c r="E1" s="1202"/>
      <c r="F1" s="1202"/>
      <c r="G1" s="1202"/>
      <c r="H1" s="1202"/>
      <c r="I1" s="1202"/>
      <c r="J1" s="1202"/>
      <c r="K1" s="1202"/>
      <c r="L1" s="1202"/>
      <c r="M1" s="1202"/>
      <c r="N1" s="1202"/>
      <c r="O1" s="1202"/>
      <c r="P1" s="1202"/>
    </row>
    <row r="2" spans="1:18" s="310" customFormat="1" ht="15.75" thickTop="1">
      <c r="A2" s="1200"/>
      <c r="B2" s="1203" t="s">
        <v>20</v>
      </c>
      <c r="C2" s="1203" t="s">
        <v>189</v>
      </c>
      <c r="D2" s="1205" t="s">
        <v>190</v>
      </c>
      <c r="E2" s="1206"/>
      <c r="F2" s="1206"/>
      <c r="G2" s="1206"/>
      <c r="H2" s="1206"/>
      <c r="I2" s="1206"/>
      <c r="J2" s="1206"/>
      <c r="K2" s="1207"/>
      <c r="L2" s="1205" t="s">
        <v>191</v>
      </c>
      <c r="M2" s="1206"/>
      <c r="N2" s="1206"/>
      <c r="O2" s="1206"/>
      <c r="P2" s="1207"/>
    </row>
    <row r="3" spans="1:18" s="310"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row>
    <row r="4" spans="1:18" ht="15.75">
      <c r="A4" s="13"/>
      <c r="B4" s="14"/>
      <c r="C4" s="14"/>
      <c r="D4" s="14"/>
      <c r="E4" s="14"/>
      <c r="F4" s="249"/>
      <c r="G4" s="14"/>
      <c r="H4" s="14"/>
      <c r="I4" s="14"/>
      <c r="J4" s="14"/>
      <c r="K4" s="14"/>
      <c r="L4" s="14"/>
      <c r="M4" s="14"/>
      <c r="N4" s="14"/>
      <c r="O4" s="14"/>
      <c r="P4" s="14"/>
      <c r="R4" s="6"/>
    </row>
    <row r="5" spans="1:18">
      <c r="A5" s="16" t="s">
        <v>247</v>
      </c>
      <c r="B5" s="30">
        <f>SUM(B6:B12)</f>
        <v>7452.1056069999995</v>
      </c>
      <c r="C5" s="17">
        <f>IF(ISERROR('Eigen informatie GS &amp; warmtenet'!B60),0,'Eigen informatie GS &amp; warmtenet'!B60)</f>
        <v>0</v>
      </c>
      <c r="D5" s="30">
        <f>SUM(D6:D12)</f>
        <v>11116.474769114</v>
      </c>
      <c r="E5" s="17">
        <f>SUM(E6:E12)</f>
        <v>86.203121020926403</v>
      </c>
      <c r="F5" s="17">
        <f>SUM(F6:F12)</f>
        <v>838.42997909305222</v>
      </c>
      <c r="G5" s="18"/>
      <c r="H5" s="17"/>
      <c r="I5" s="17"/>
      <c r="J5" s="17">
        <f>SUM(J6:J12)</f>
        <v>5.8676597457426411E-3</v>
      </c>
      <c r="K5" s="17"/>
      <c r="L5" s="17"/>
      <c r="M5" s="17"/>
      <c r="N5" s="17">
        <f>SUM(N6:N12)</f>
        <v>238.92143737190037</v>
      </c>
      <c r="O5" s="17">
        <f>B38*B39*B40</f>
        <v>4.8972607658411542</v>
      </c>
      <c r="P5" s="17">
        <f>B46*B47*B48/1000-B46*B47*B48/1000/B49</f>
        <v>0</v>
      </c>
      <c r="R5" s="32"/>
    </row>
    <row r="6" spans="1:18">
      <c r="A6" s="32" t="s">
        <v>53</v>
      </c>
      <c r="B6" s="37">
        <f>B26</f>
        <v>2667.3955390000001</v>
      </c>
      <c r="C6" s="33"/>
      <c r="D6" s="37">
        <f>IF(ISERROR(TER_kantoor_gas_kWh/1000),0,TER_kantoor_gas_kWh/1000)*0.902</f>
        <v>4396.3276851560004</v>
      </c>
      <c r="E6" s="33">
        <f>$C$26*'E Balans VL '!I12/100/3.6*1000000</f>
        <v>21.463676667945784</v>
      </c>
      <c r="F6" s="33">
        <f>$C$26*('E Balans VL '!L12+'E Balans VL '!N12)/100/3.6*1000000</f>
        <v>326.11716474545761</v>
      </c>
      <c r="G6" s="34"/>
      <c r="H6" s="33"/>
      <c r="I6" s="33"/>
      <c r="J6" s="33">
        <f>$C$26*('E Balans VL '!D12+'E Balans VL '!E12)/100/3.6*1000000</f>
        <v>0</v>
      </c>
      <c r="K6" s="33"/>
      <c r="L6" s="33"/>
      <c r="M6" s="33"/>
      <c r="N6" s="33">
        <f>$C$26*'E Balans VL '!Y12/100/3.6*1000000</f>
        <v>1.4335937471993481</v>
      </c>
      <c r="O6" s="33"/>
      <c r="P6" s="33"/>
      <c r="R6" s="32"/>
    </row>
    <row r="7" spans="1:18">
      <c r="A7" s="32" t="s">
        <v>52</v>
      </c>
      <c r="B7" s="37">
        <f t="shared" ref="B7:B12" si="0">B27</f>
        <v>647.25608900000009</v>
      </c>
      <c r="C7" s="33"/>
      <c r="D7" s="37">
        <f>IF(ISERROR(TER_horeca_gas_kWh/1000),0,TER_horeca_gas_kWh/1000)*0.902</f>
        <v>637.93813256800013</v>
      </c>
      <c r="E7" s="33">
        <f>$C$27*'E Balans VL '!I9/100/3.6*1000000</f>
        <v>6.9499410127745085</v>
      </c>
      <c r="F7" s="33">
        <f>$C$27*('E Balans VL '!L9+'E Balans VL '!N9)/100/3.6*1000000</f>
        <v>77.849212392696117</v>
      </c>
      <c r="G7" s="34"/>
      <c r="H7" s="33"/>
      <c r="I7" s="33"/>
      <c r="J7" s="33">
        <f>$C$27*('E Balans VL '!D9+'E Balans VL '!E9)/100/3.6*1000000</f>
        <v>0</v>
      </c>
      <c r="K7" s="33"/>
      <c r="L7" s="33"/>
      <c r="M7" s="33"/>
      <c r="N7" s="33">
        <f>$C$27*'E Balans VL '!Y9/100/3.6*1000000</f>
        <v>9.7036806099001935E-2</v>
      </c>
      <c r="O7" s="33"/>
      <c r="P7" s="33"/>
      <c r="R7" s="32"/>
    </row>
    <row r="8" spans="1:18">
      <c r="A8" s="6" t="s">
        <v>51</v>
      </c>
      <c r="B8" s="37">
        <f t="shared" si="0"/>
        <v>993.31598699999995</v>
      </c>
      <c r="C8" s="33"/>
      <c r="D8" s="37">
        <f>IF(ISERROR(TER_handel_gas_kWh/1000),0,TER_handel_gas_kWh/1000)*0.902</f>
        <v>680.21989670799996</v>
      </c>
      <c r="E8" s="33">
        <f>$C$28*'E Balans VL '!I13/100/3.6*1000000</f>
        <v>26.657560083685986</v>
      </c>
      <c r="F8" s="33">
        <f>$C$28*('E Balans VL '!L13+'E Balans VL '!N13)/100/3.6*1000000</f>
        <v>94.792959947914113</v>
      </c>
      <c r="G8" s="34"/>
      <c r="H8" s="33"/>
      <c r="I8" s="33"/>
      <c r="J8" s="33">
        <f>$C$28*('E Balans VL '!D13+'E Balans VL '!E13)/100/3.6*1000000</f>
        <v>0</v>
      </c>
      <c r="K8" s="33"/>
      <c r="L8" s="33"/>
      <c r="M8" s="33"/>
      <c r="N8" s="33">
        <f>$C$28*'E Balans VL '!Y13/100/3.6*1000000</f>
        <v>0.3937617516324764</v>
      </c>
      <c r="O8" s="33"/>
      <c r="P8" s="33"/>
      <c r="R8" s="32"/>
    </row>
    <row r="9" spans="1:18">
      <c r="A9" s="32" t="s">
        <v>50</v>
      </c>
      <c r="B9" s="37">
        <f t="shared" si="0"/>
        <v>767.03168299999993</v>
      </c>
      <c r="C9" s="33"/>
      <c r="D9" s="37">
        <f>IF(ISERROR(TER_gezond_gas_kWh/1000),0,TER_gezond_gas_kWh/1000)*0.902</f>
        <v>1309.8493509859998</v>
      </c>
      <c r="E9" s="33">
        <f>$C$29*'E Balans VL '!I10/100/3.6*1000000</f>
        <v>1.4376671303033546</v>
      </c>
      <c r="F9" s="33">
        <f>$C$29*('E Balans VL '!L10+'E Balans VL '!N10)/100/3.6*1000000</f>
        <v>63.057002967440127</v>
      </c>
      <c r="G9" s="34"/>
      <c r="H9" s="33"/>
      <c r="I9" s="33"/>
      <c r="J9" s="33">
        <f>$C$29*('E Balans VL '!D10+'E Balans VL '!E10)/100/3.6*1000000</f>
        <v>0</v>
      </c>
      <c r="K9" s="33"/>
      <c r="L9" s="33"/>
      <c r="M9" s="33"/>
      <c r="N9" s="33">
        <f>$C$29*'E Balans VL '!Y10/100/3.6*1000000</f>
        <v>5.9680787816058167</v>
      </c>
      <c r="O9" s="33"/>
      <c r="P9" s="33"/>
      <c r="R9" s="32"/>
    </row>
    <row r="10" spans="1:18">
      <c r="A10" s="32" t="s">
        <v>49</v>
      </c>
      <c r="B10" s="37">
        <f t="shared" si="0"/>
        <v>87.124533</v>
      </c>
      <c r="C10" s="33"/>
      <c r="D10" s="37">
        <f>IF(ISERROR(TER_ander_gas_kWh/1000),0,TER_ander_gas_kWh/1000)*0.902</f>
        <v>149.123789518</v>
      </c>
      <c r="E10" s="33">
        <f>$C$30*'E Balans VL '!I14/100/3.6*1000000</f>
        <v>0.13430335043875222</v>
      </c>
      <c r="F10" s="33">
        <f>$C$30*('E Balans VL '!L14+'E Balans VL '!N14)/100/3.6*1000000</f>
        <v>13.526107800299689</v>
      </c>
      <c r="G10" s="34"/>
      <c r="H10" s="33"/>
      <c r="I10" s="33"/>
      <c r="J10" s="33">
        <f>$C$30*('E Balans VL '!D14+'E Balans VL '!E14)/100/3.6*1000000</f>
        <v>1.4790308313681758E-3</v>
      </c>
      <c r="K10" s="33"/>
      <c r="L10" s="33"/>
      <c r="M10" s="33"/>
      <c r="N10" s="33">
        <f>$C$30*'E Balans VL '!Y14/100/3.6*1000000</f>
        <v>57.638798712477559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248</v>
      </c>
      <c r="B12" s="37">
        <f t="shared" si="0"/>
        <v>2289.9817760000001</v>
      </c>
      <c r="C12" s="33"/>
      <c r="D12" s="37">
        <f>IF(ISERROR(TER_rest_gas_kWh/1000),0,TER_rest_gas_kWh/1000)*0.902</f>
        <v>3943.0159141779995</v>
      </c>
      <c r="E12" s="33">
        <f>$C$32*'E Balans VL '!I8/100/3.6*1000000</f>
        <v>29.559972775778018</v>
      </c>
      <c r="F12" s="33">
        <f>$C$32*('E Balans VL '!L8+'E Balans VL '!N8)/100/3.6*1000000</f>
        <v>263.08753123924464</v>
      </c>
      <c r="G12" s="34"/>
      <c r="H12" s="33"/>
      <c r="I12" s="33"/>
      <c r="J12" s="33">
        <f>$C$32*('E Balans VL '!D8+'E Balans VL '!E8)/100/3.6*1000000</f>
        <v>4.3886289143744654E-3</v>
      </c>
      <c r="K12" s="33"/>
      <c r="L12" s="33"/>
      <c r="M12" s="33"/>
      <c r="N12" s="33">
        <f>$C$32*'E Balans VL '!Y8/100/3.6*1000000</f>
        <v>173.39016757288618</v>
      </c>
      <c r="O12" s="33"/>
      <c r="P12" s="33"/>
      <c r="R12" s="32"/>
    </row>
    <row r="13" spans="1:18">
      <c r="A13" s="16" t="s">
        <v>465</v>
      </c>
      <c r="B13" s="245">
        <f ca="1">'lokale energieproductie'!N39+'lokale energieproductie'!N32</f>
        <v>43.649999999999991</v>
      </c>
      <c r="C13" s="245">
        <f ca="1">'lokale energieproductie'!O39+'lokale energieproductie'!O32</f>
        <v>62.357142857142847</v>
      </c>
      <c r="D13" s="304">
        <f ca="1">('lokale energieproductie'!P32+'lokale energieproductie'!P39)*(-1)</f>
        <v>0</v>
      </c>
      <c r="E13" s="246"/>
      <c r="F13" s="304">
        <f ca="1">('lokale energieproductie'!S32+'lokale energieproductie'!S39)*(-1)</f>
        <v>0</v>
      </c>
      <c r="G13" s="247"/>
      <c r="H13" s="246"/>
      <c r="I13" s="246"/>
      <c r="J13" s="246"/>
      <c r="K13" s="246"/>
      <c r="L13" s="304">
        <f ca="1">('lokale energieproductie'!U32+'lokale energieproductie'!T32+'lokale energieproductie'!U39+'lokale energieproductie'!T39)*(-1)</f>
        <v>0</v>
      </c>
      <c r="M13" s="246"/>
      <c r="N13" s="304">
        <f ca="1">('lokale energieproductie'!Q32+'lokale energieproductie'!R32+'lokale energieproductie'!V32+'lokale energieproductie'!Q39+'lokale energieproductie'!R39+'lokale energieproductie'!V39)*(-1)</f>
        <v>-124.71428571428569</v>
      </c>
      <c r="O13" s="246"/>
      <c r="P13" s="246"/>
      <c r="R13" s="32"/>
    </row>
    <row r="14" spans="1:18">
      <c r="A14" s="16" t="s">
        <v>479</v>
      </c>
      <c r="B14" s="245">
        <f>('Eigen gebouwen'!B15)*(-1)</f>
        <v>0</v>
      </c>
      <c r="C14" s="245">
        <f>('Eigen gebouwen'!C15)*(-1)</f>
        <v>0</v>
      </c>
      <c r="D14" s="245">
        <f>('Eigen gebouwen'!D15)*(-1)</f>
        <v>0</v>
      </c>
      <c r="E14" s="245">
        <f>('Eigen gebouwen'!E15)*(-1)</f>
        <v>0</v>
      </c>
      <c r="F14" s="245">
        <f>('Eigen gebouwen'!F15)*(-1)</f>
        <v>0</v>
      </c>
      <c r="G14" s="245">
        <f>('Eigen gebouwen'!G15)*(-1)</f>
        <v>0</v>
      </c>
      <c r="H14" s="245">
        <f>('Eigen gebouwen'!H15)*(-1)</f>
        <v>0</v>
      </c>
      <c r="I14" s="245">
        <f>('Eigen gebouwen'!I15)*(-1)</f>
        <v>0</v>
      </c>
      <c r="J14" s="245">
        <f>('Eigen gebouwen'!J15)*(-1)</f>
        <v>0</v>
      </c>
      <c r="K14" s="245">
        <f>('Eigen gebouwen'!K15)*(-1)</f>
        <v>0</v>
      </c>
      <c r="L14" s="245">
        <f>('Eigen gebouwen'!L15)*(-1)</f>
        <v>0</v>
      </c>
      <c r="M14" s="245">
        <f>('Eigen gebouwen'!M15)*(-1)</f>
        <v>0</v>
      </c>
      <c r="N14" s="245">
        <f>('Eigen gebouwen'!N15)*(-1)</f>
        <v>0</v>
      </c>
      <c r="O14" s="245"/>
      <c r="P14" s="245"/>
      <c r="R14" s="32"/>
    </row>
    <row r="15" spans="1:18">
      <c r="A15" s="32"/>
      <c r="B15" s="29"/>
      <c r="C15" s="29"/>
      <c r="D15" s="248"/>
      <c r="E15" s="29"/>
      <c r="F15" s="29"/>
      <c r="G15" s="28"/>
      <c r="H15" s="29"/>
      <c r="I15" s="29"/>
      <c r="J15" s="29"/>
      <c r="K15" s="29"/>
      <c r="L15" s="29"/>
      <c r="M15" s="29"/>
      <c r="N15" s="29"/>
      <c r="O15" s="29"/>
      <c r="P15" s="29"/>
      <c r="R15" s="32"/>
    </row>
    <row r="16" spans="1:18">
      <c r="A16" s="20" t="s">
        <v>249</v>
      </c>
      <c r="B16" s="21">
        <f t="shared" ref="B16:N16" ca="1" si="1">MAX((B5+B13+B14),0)</f>
        <v>7495.7556069999991</v>
      </c>
      <c r="C16" s="21">
        <f t="shared" ca="1" si="1"/>
        <v>62.357142857142847</v>
      </c>
      <c r="D16" s="21">
        <f t="shared" ca="1" si="1"/>
        <v>11116.474769114</v>
      </c>
      <c r="E16" s="21">
        <f t="shared" si="1"/>
        <v>86.203121020926403</v>
      </c>
      <c r="F16" s="21">
        <f t="shared" ca="1" si="1"/>
        <v>838.42997909305222</v>
      </c>
      <c r="G16" s="21">
        <f t="shared" si="1"/>
        <v>0</v>
      </c>
      <c r="H16" s="21">
        <f t="shared" si="1"/>
        <v>0</v>
      </c>
      <c r="I16" s="21">
        <f t="shared" si="1"/>
        <v>0</v>
      </c>
      <c r="J16" s="21">
        <f t="shared" si="1"/>
        <v>5.8676597457426411E-3</v>
      </c>
      <c r="K16" s="21">
        <f t="shared" si="1"/>
        <v>0</v>
      </c>
      <c r="L16" s="21">
        <f t="shared" ca="1" si="1"/>
        <v>0</v>
      </c>
      <c r="M16" s="21">
        <f t="shared" si="1"/>
        <v>0</v>
      </c>
      <c r="N16" s="21">
        <f t="shared" ca="1" si="1"/>
        <v>114.20715165761467</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207</v>
      </c>
      <c r="B18" s="25">
        <f ca="1">'EF ele_warmte'!B12</f>
        <v>0.20764897791982778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206</v>
      </c>
      <c r="B20" s="23">
        <f ca="1">B16*B18</f>
        <v>1556.4859905303681</v>
      </c>
      <c r="C20" s="23">
        <f t="shared" ref="C20:P20" ca="1" si="2">C16*C18</f>
        <v>0</v>
      </c>
      <c r="D20" s="23">
        <f t="shared" ca="1" si="2"/>
        <v>2245.5279033610282</v>
      </c>
      <c r="E20" s="23">
        <f t="shared" si="2"/>
        <v>19.568108471750293</v>
      </c>
      <c r="F20" s="23">
        <f t="shared" ca="1" si="2"/>
        <v>223.86080441784495</v>
      </c>
      <c r="G20" s="23">
        <f t="shared" si="2"/>
        <v>0</v>
      </c>
      <c r="H20" s="23">
        <f t="shared" si="2"/>
        <v>0</v>
      </c>
      <c r="I20" s="23">
        <f t="shared" si="2"/>
        <v>0</v>
      </c>
      <c r="J20" s="23">
        <f t="shared" si="2"/>
        <v>2.0771515499928947E-3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1" t="s">
        <v>464</v>
      </c>
      <c r="B23" s="201"/>
      <c r="C23" s="201"/>
      <c r="D23" s="223"/>
    </row>
    <row r="24" spans="1:18">
      <c r="A24" s="234"/>
      <c r="B24" s="32"/>
      <c r="C24" s="32"/>
      <c r="D24" s="235"/>
    </row>
    <row r="25" spans="1:18">
      <c r="A25" s="236"/>
      <c r="B25" s="222" t="s">
        <v>255</v>
      </c>
      <c r="C25" s="222" t="s">
        <v>256</v>
      </c>
      <c r="D25" s="237" t="s">
        <v>175</v>
      </c>
    </row>
    <row r="26" spans="1:18">
      <c r="A26" s="229" t="s">
        <v>53</v>
      </c>
      <c r="B26" s="33">
        <f>IF(ISERROR(TER_kantoor_ele_kWh/1000),0,TER_kantoor_ele_kWh/1000)</f>
        <v>2667.3955390000001</v>
      </c>
      <c r="C26" s="39">
        <f>IF(ISERROR(B26*3.6/1000000/'E Balans VL '!Z12*100),0,B26*3.6/1000000/'E Balans VL '!Z12*100)</f>
        <v>5.6586355973205368E-2</v>
      </c>
      <c r="D26" s="235" t="s">
        <v>692</v>
      </c>
      <c r="F26" s="6"/>
    </row>
    <row r="27" spans="1:18">
      <c r="A27" s="229" t="s">
        <v>52</v>
      </c>
      <c r="B27" s="33">
        <f>IF(ISERROR(TER_horeca_ele_kWh/1000),0,TER_horeca_ele_kWh/1000)</f>
        <v>647.25608900000009</v>
      </c>
      <c r="C27" s="39">
        <f>IF(ISERROR(B27*3.6/1000000/'E Balans VL '!Z9*100),0,B27*3.6/1000000/'E Balans VL '!Z9*100)</f>
        <v>4.874411722400885E-2</v>
      </c>
      <c r="D27" s="235" t="s">
        <v>692</v>
      </c>
      <c r="F27" s="6"/>
    </row>
    <row r="28" spans="1:18">
      <c r="A28" s="169" t="s">
        <v>51</v>
      </c>
      <c r="B28" s="33">
        <f>IF(ISERROR(TER_handel_ele_kWh/1000),0,TER_handel_ele_kWh/1000)</f>
        <v>993.31598699999995</v>
      </c>
      <c r="C28" s="39">
        <f>IF(ISERROR(B28*3.6/1000000/'E Balans VL '!Z13*100),0,B28*3.6/1000000/'E Balans VL '!Z13*100)</f>
        <v>2.8832443509463058E-2</v>
      </c>
      <c r="D28" s="235" t="s">
        <v>692</v>
      </c>
      <c r="F28" s="6"/>
    </row>
    <row r="29" spans="1:18">
      <c r="A29" s="229" t="s">
        <v>50</v>
      </c>
      <c r="B29" s="33">
        <f>IF(ISERROR(TER_gezond_ele_kWh/1000),0,TER_gezond_ele_kWh/1000)</f>
        <v>767.03168299999993</v>
      </c>
      <c r="C29" s="39">
        <f>IF(ISERROR(B29*3.6/1000000/'E Balans VL '!Z10*100),0,B29*3.6/1000000/'E Balans VL '!Z10*100)</f>
        <v>7.7356059953087808E-2</v>
      </c>
      <c r="D29" s="235" t="s">
        <v>692</v>
      </c>
      <c r="F29" s="6"/>
    </row>
    <row r="30" spans="1:18">
      <c r="A30" s="229" t="s">
        <v>49</v>
      </c>
      <c r="B30" s="33">
        <f>IF(ISERROR(TER_ander_ele_kWh/1000),0,TER_ander_ele_kWh/1000)</f>
        <v>87.124533</v>
      </c>
      <c r="C30" s="39">
        <f>IF(ISERROR(B30*3.6/1000000/'E Balans VL '!Z14*100),0,B30*3.6/1000000/'E Balans VL '!Z14*100)</f>
        <v>6.322073465715344E-3</v>
      </c>
      <c r="D30" s="235" t="s">
        <v>692</v>
      </c>
      <c r="F30" s="6"/>
    </row>
    <row r="31" spans="1:18">
      <c r="A31" s="229" t="s">
        <v>54</v>
      </c>
      <c r="B31" s="33">
        <f>IF(ISERROR(TER_onderwijs_ele_kWh/1000),0,TER_onderwijs_ele_kWh/1000)</f>
        <v>0</v>
      </c>
      <c r="C31" s="39">
        <f>IF(ISERROR(B31*3.6/1000000/'E Balans VL '!Z11*100),0,B31*3.6/1000000/'E Balans VL '!Z11*100)</f>
        <v>0</v>
      </c>
      <c r="D31" s="235" t="s">
        <v>692</v>
      </c>
    </row>
    <row r="32" spans="1:18">
      <c r="A32" s="229" t="s">
        <v>248</v>
      </c>
      <c r="B32" s="33">
        <f>IF(ISERROR(TER_rest_ele_kWh/1000),0,TER_rest_ele_kWh/1000)</f>
        <v>2289.9817760000001</v>
      </c>
      <c r="C32" s="39">
        <f>IF(ISERROR(B32*3.6/1000000/'E Balans VL '!Z8*100),0,B32*3.6/1000000/'E Balans VL '!Z8*100)</f>
        <v>1.8759064261542301E-2</v>
      </c>
      <c r="D32" s="235" t="s">
        <v>692</v>
      </c>
    </row>
    <row r="33" spans="1:4">
      <c r="A33" s="238"/>
      <c r="B33" s="178"/>
      <c r="C33" s="178"/>
      <c r="D33" s="239"/>
    </row>
    <row r="34" spans="1:4">
      <c r="A34" s="32"/>
      <c r="B34" s="32"/>
      <c r="C34" s="32"/>
    </row>
    <row r="35" spans="1:4">
      <c r="A35" s="191" t="s">
        <v>457</v>
      </c>
      <c r="B35" s="201"/>
      <c r="C35" s="201"/>
      <c r="D35" s="223"/>
    </row>
    <row r="36" spans="1:4">
      <c r="A36" s="234"/>
      <c r="B36" s="32"/>
      <c r="C36" s="32"/>
      <c r="D36" s="230"/>
    </row>
    <row r="37" spans="1:4">
      <c r="A37" s="240"/>
      <c r="B37" s="241"/>
      <c r="C37" s="222" t="s">
        <v>363</v>
      </c>
      <c r="D37" s="242" t="s">
        <v>175</v>
      </c>
    </row>
    <row r="38" spans="1:4">
      <c r="A38" s="169" t="s">
        <v>254</v>
      </c>
      <c r="B38" s="313">
        <f>aantalZB_NB_ander+aantalZB_NB_ander_met_kantoor+aantalZB_NB_kantoor+aantalZB_NB_school+ZB_NHH_bestaande_bouw+aantalZB_NB_NIET_RESIDENTIEEL_EPN</f>
        <v>1</v>
      </c>
      <c r="C38" s="43"/>
      <c r="D38" s="230"/>
    </row>
    <row r="39" spans="1:4">
      <c r="A39" s="169" t="s">
        <v>454</v>
      </c>
      <c r="B39" s="309">
        <v>13.15681996793146</v>
      </c>
      <c r="C39" s="43"/>
      <c r="D39" s="303" t="s">
        <v>821</v>
      </c>
    </row>
    <row r="40" spans="1:4">
      <c r="A40" s="6" t="s">
        <v>455</v>
      </c>
      <c r="B40" s="314">
        <f>1.34/3.6</f>
        <v>0.37222222222222223</v>
      </c>
      <c r="C40" s="43" t="s">
        <v>208</v>
      </c>
      <c r="D40" s="303" t="s">
        <v>822</v>
      </c>
    </row>
    <row r="41" spans="1:4">
      <c r="A41" s="238"/>
      <c r="B41" s="178"/>
      <c r="C41" s="178"/>
      <c r="D41" s="239"/>
    </row>
    <row r="43" spans="1:4">
      <c r="A43" s="192" t="s">
        <v>458</v>
      </c>
      <c r="B43" s="201"/>
      <c r="C43" s="201"/>
      <c r="D43" s="223"/>
    </row>
    <row r="44" spans="1:4">
      <c r="A44" s="228"/>
      <c r="B44" s="32"/>
      <c r="C44" s="32"/>
      <c r="D44" s="230"/>
    </row>
    <row r="45" spans="1:4">
      <c r="A45" s="240"/>
      <c r="B45" s="241"/>
      <c r="C45" s="222" t="s">
        <v>363</v>
      </c>
      <c r="D45" s="242" t="s">
        <v>175</v>
      </c>
    </row>
    <row r="46" spans="1:4">
      <c r="A46" s="169" t="s">
        <v>254</v>
      </c>
      <c r="B46" s="525">
        <f>aantalWP_NB_ander+antalWP_NB_ander_met_kantoor+aantalWP_NB_kantoor+aantalWP_NB_school+WP_NHH_bestaande_bouw+aantalWP_NB_NIET_RESIDENTIEEL_EPN</f>
        <v>0</v>
      </c>
      <c r="C46" s="32"/>
      <c r="D46" s="230"/>
    </row>
    <row r="47" spans="1:4">
      <c r="A47" s="169" t="s">
        <v>424</v>
      </c>
      <c r="B47" s="526">
        <v>37.963784638354454</v>
      </c>
      <c r="C47" s="32" t="s">
        <v>251</v>
      </c>
      <c r="D47" s="303" t="s">
        <v>821</v>
      </c>
    </row>
    <row r="48" spans="1:4">
      <c r="A48" s="169" t="s">
        <v>425</v>
      </c>
      <c r="B48" s="526">
        <v>1887.1743212997605</v>
      </c>
      <c r="C48" s="32" t="s">
        <v>253</v>
      </c>
      <c r="D48" s="303" t="s">
        <v>821</v>
      </c>
    </row>
    <row r="49" spans="1:4">
      <c r="A49" s="169" t="s">
        <v>387</v>
      </c>
      <c r="B49" s="526">
        <v>3.75</v>
      </c>
      <c r="C49" s="32"/>
      <c r="D49" s="303" t="s">
        <v>822</v>
      </c>
    </row>
    <row r="50" spans="1:4">
      <c r="A50" s="173"/>
      <c r="B50" s="178"/>
      <c r="C50" s="178"/>
      <c r="D50" s="239"/>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xr:uid="{00000000-0002-0000-1A00-000000000000}">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0" t="s">
        <v>156</v>
      </c>
      <c r="B1" s="1201" t="s">
        <v>188</v>
      </c>
      <c r="C1" s="1202"/>
      <c r="D1" s="1202"/>
      <c r="E1" s="1202"/>
      <c r="F1" s="1202"/>
      <c r="G1" s="1202"/>
      <c r="H1" s="1202"/>
      <c r="I1" s="1202"/>
      <c r="J1" s="1202"/>
      <c r="K1" s="1202"/>
      <c r="L1" s="1202"/>
      <c r="M1" s="1202"/>
      <c r="N1" s="1202"/>
      <c r="O1" s="1202"/>
      <c r="P1" s="1202"/>
      <c r="R1" s="761"/>
    </row>
    <row r="2" spans="1:18" s="310" customFormat="1" ht="15.75" thickTop="1">
      <c r="A2" s="1200"/>
      <c r="B2" s="1203" t="s">
        <v>20</v>
      </c>
      <c r="C2" s="1203" t="s">
        <v>189</v>
      </c>
      <c r="D2" s="1205" t="s">
        <v>190</v>
      </c>
      <c r="E2" s="1206"/>
      <c r="F2" s="1206"/>
      <c r="G2" s="1206"/>
      <c r="H2" s="1206"/>
      <c r="I2" s="1206"/>
      <c r="J2" s="1206"/>
      <c r="K2" s="1207"/>
      <c r="L2" s="1205" t="s">
        <v>191</v>
      </c>
      <c r="M2" s="1206"/>
      <c r="N2" s="1206"/>
      <c r="O2" s="1206"/>
      <c r="P2" s="1207"/>
      <c r="R2" s="761"/>
    </row>
    <row r="3" spans="1:18" s="310"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c r="R3" s="761"/>
    </row>
    <row r="4" spans="1:18" ht="15.75">
      <c r="A4" s="13"/>
      <c r="B4" s="14"/>
      <c r="C4" s="14"/>
      <c r="D4" s="14"/>
      <c r="E4" s="14"/>
      <c r="F4" s="14"/>
      <c r="G4" s="14"/>
      <c r="H4" s="14"/>
      <c r="I4" s="14"/>
      <c r="J4" s="14"/>
      <c r="K4" s="14"/>
      <c r="L4" s="14"/>
      <c r="M4" s="14"/>
      <c r="N4" s="14"/>
      <c r="O4" s="14"/>
      <c r="P4" s="14"/>
      <c r="R4" s="6"/>
    </row>
    <row r="5" spans="1:18">
      <c r="A5" s="16" t="s">
        <v>257</v>
      </c>
      <c r="B5" s="30">
        <f>SUM(B6:B15)</f>
        <v>899.48904300000004</v>
      </c>
      <c r="C5" s="17">
        <f>IF(ISERROR('Eigen informatie GS &amp; warmtenet'!B61),0,'Eigen informatie GS &amp; warmtenet'!B61)</f>
        <v>0</v>
      </c>
      <c r="D5" s="30">
        <f>SUM(D6:D15)</f>
        <v>1415.2626155799999</v>
      </c>
      <c r="E5" s="17">
        <f>SUM(E6:E15)</f>
        <v>57.538104145117494</v>
      </c>
      <c r="F5" s="17">
        <f>SUM(F6:F15)</f>
        <v>205.3615253461445</v>
      </c>
      <c r="G5" s="18"/>
      <c r="H5" s="17"/>
      <c r="I5" s="17"/>
      <c r="J5" s="17">
        <f>SUM(J6:J15)</f>
        <v>1.2622671440955633</v>
      </c>
      <c r="K5" s="17"/>
      <c r="L5" s="17"/>
      <c r="M5" s="17"/>
      <c r="N5" s="17">
        <f>SUM(N6:N15)</f>
        <v>51.96976422953486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177.94185399999998</v>
      </c>
      <c r="C9" s="33"/>
      <c r="D9" s="37">
        <f>IF( ISERROR(IND_andere_gas_kWh/1000),0,IND_andere_gas_kWh/1000)*0.902</f>
        <v>253.29115218000004</v>
      </c>
      <c r="E9" s="33">
        <f>C31*'E Balans VL '!I19/100/3.6*1000000</f>
        <v>49.310067124082089</v>
      </c>
      <c r="F9" s="33">
        <f>C31*'E Balans VL '!L19/100/3.6*1000000+C31*'E Balans VL '!N19/100/3.6*1000000</f>
        <v>147.47859313051006</v>
      </c>
      <c r="G9" s="34"/>
      <c r="H9" s="33"/>
      <c r="I9" s="33"/>
      <c r="J9" s="40">
        <f>C31*'E Balans VL '!D19/100/3.6*1000000+C31*'E Balans VL '!E19/100/3.6*1000000</f>
        <v>0</v>
      </c>
      <c r="K9" s="33"/>
      <c r="L9" s="33"/>
      <c r="M9" s="33"/>
      <c r="N9" s="33">
        <f>C31*'E Balans VL '!Y19/100/3.6*1000000</f>
        <v>12.916402135905312</v>
      </c>
      <c r="O9" s="33"/>
      <c r="P9" s="33"/>
      <c r="R9" s="32"/>
    </row>
    <row r="10" spans="1:18">
      <c r="A10" s="6" t="s">
        <v>40</v>
      </c>
      <c r="B10" s="37">
        <f t="shared" si="0"/>
        <v>568.752791</v>
      </c>
      <c r="C10" s="33"/>
      <c r="D10" s="37">
        <f>IF( ISERROR(IND_voed_gas_kWh/1000),0,IND_voed_gas_kWh/1000)*0.902</f>
        <v>828.6082675859999</v>
      </c>
      <c r="E10" s="33">
        <f>C32*'E Balans VL '!I20/100/3.6*1000000</f>
        <v>1.0068850889915859</v>
      </c>
      <c r="F10" s="33">
        <f>C32*'E Balans VL '!L20/100/3.6*1000000+C32*'E Balans VL '!N20/100/3.6*1000000</f>
        <v>30.717691524769819</v>
      </c>
      <c r="G10" s="34"/>
      <c r="H10" s="33"/>
      <c r="I10" s="33"/>
      <c r="J10" s="40">
        <f>C32*'E Balans VL '!D20/100/3.6*1000000+C32*'E Balans VL '!E20/100/3.6*1000000</f>
        <v>0</v>
      </c>
      <c r="K10" s="33"/>
      <c r="L10" s="33"/>
      <c r="M10" s="33"/>
      <c r="N10" s="33">
        <f>C32*'E Balans VL '!Y20/100/3.6*1000000</f>
        <v>33.048880776290225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258</v>
      </c>
      <c r="B15" s="37">
        <f t="shared" si="0"/>
        <v>152.79439799999997</v>
      </c>
      <c r="C15" s="33"/>
      <c r="D15" s="37">
        <f>IF( ISERROR(IND_rest_gas_kWh/1000),0,IND_rest_gas_kWh/1000)*0.902</f>
        <v>333.36319581399999</v>
      </c>
      <c r="E15" s="33">
        <f>C37*'E Balans VL '!I15/100/3.6*1000000</f>
        <v>7.2211519320438162</v>
      </c>
      <c r="F15" s="33">
        <f>C37*'E Balans VL '!L15/100/3.6*1000000+C37*'E Balans VL '!N15/100/3.6*1000000</f>
        <v>27.165240690864611</v>
      </c>
      <c r="G15" s="34"/>
      <c r="H15" s="33"/>
      <c r="I15" s="33"/>
      <c r="J15" s="40">
        <f>C37*'E Balans VL '!D15/100/3.6*1000000+C37*'E Balans VL '!E15/100/3.6*1000000</f>
        <v>1.2622671440955633</v>
      </c>
      <c r="K15" s="33"/>
      <c r="L15" s="33"/>
      <c r="M15" s="33"/>
      <c r="N15" s="33">
        <f>C37*'E Balans VL '!Y15/100/3.6*1000000</f>
        <v>6.0044813173393266</v>
      </c>
      <c r="O15" s="33"/>
      <c r="P15" s="33"/>
      <c r="R15" s="32"/>
    </row>
    <row r="16" spans="1:18">
      <c r="A16" s="16" t="s">
        <v>465</v>
      </c>
      <c r="B16" s="245">
        <f>'lokale energieproductie'!N38+'lokale energieproductie'!N31</f>
        <v>0</v>
      </c>
      <c r="C16" s="245">
        <f>'lokale energieproductie'!O38+'lokale energieproductie'!O31</f>
        <v>0</v>
      </c>
      <c r="D16" s="304">
        <f>('lokale energieproductie'!P31+'lokale energieproductie'!P38)*(-1)</f>
        <v>0</v>
      </c>
      <c r="E16" s="246"/>
      <c r="F16" s="304">
        <f>('lokale energieproductie'!S31+'lokale energieproductie'!S38)*(-1)</f>
        <v>0</v>
      </c>
      <c r="G16" s="247"/>
      <c r="H16" s="246"/>
      <c r="I16" s="246"/>
      <c r="J16" s="246"/>
      <c r="K16" s="246"/>
      <c r="L16" s="304">
        <f>('lokale energieproductie'!T31+'lokale energieproductie'!U31+'lokale energieproductie'!T38+'lokale energieproductie'!U38)*(-1)</f>
        <v>0</v>
      </c>
      <c r="M16" s="246"/>
      <c r="N16" s="304">
        <f>('lokale energieproductie'!Q31+'lokale energieproductie'!R31+'lokale energieproductie'!V31+'lokale energieproductie'!Q38+'lokale energieproductie'!R38+'lokale energieproductie'!V38)*(-1)</f>
        <v>0</v>
      </c>
      <c r="O16" s="246"/>
      <c r="P16" s="246"/>
      <c r="R16" s="32"/>
    </row>
    <row r="17" spans="1:18">
      <c r="A17" s="6"/>
      <c r="B17" s="29"/>
      <c r="C17" s="29"/>
      <c r="D17" s="248"/>
      <c r="E17" s="29"/>
      <c r="F17" s="29"/>
      <c r="G17" s="28"/>
      <c r="H17" s="29"/>
      <c r="I17" s="29"/>
      <c r="J17" s="29"/>
      <c r="K17" s="29"/>
      <c r="L17" s="29"/>
      <c r="M17" s="29"/>
      <c r="N17" s="29"/>
      <c r="O17" s="29"/>
      <c r="P17" s="29"/>
      <c r="R17" s="32"/>
    </row>
    <row r="18" spans="1:18">
      <c r="A18" s="20" t="s">
        <v>266</v>
      </c>
      <c r="B18" s="21">
        <f>B5+B16</f>
        <v>899.48904300000004</v>
      </c>
      <c r="C18" s="21">
        <f>C5+C16</f>
        <v>0</v>
      </c>
      <c r="D18" s="21">
        <f>MAX((D5+D16),0)</f>
        <v>1415.2626155799999</v>
      </c>
      <c r="E18" s="21">
        <f>MAX((E5+E16),0)</f>
        <v>57.538104145117494</v>
      </c>
      <c r="F18" s="21">
        <f>MAX((F5+F16),0)</f>
        <v>205.3615253461445</v>
      </c>
      <c r="G18" s="21"/>
      <c r="H18" s="21"/>
      <c r="I18" s="21"/>
      <c r="J18" s="21">
        <f>MAX((J5+J16),0)</f>
        <v>1.2622671440955633</v>
      </c>
      <c r="K18" s="21"/>
      <c r="L18" s="21">
        <f>MAX((L5+L16),0)</f>
        <v>0</v>
      </c>
      <c r="M18" s="21"/>
      <c r="N18" s="21">
        <f>MAX((N5+N16),0)</f>
        <v>51.96976422953486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207</v>
      </c>
      <c r="B20" s="25">
        <f ca="1">'EF ele_warmte'!B12</f>
        <v>0.20764897791982778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206</v>
      </c>
      <c r="B22" s="23">
        <f ca="1">B18*B20</f>
        <v>186.77798042903402</v>
      </c>
      <c r="C22" s="23">
        <f ca="1">C18*C20</f>
        <v>0</v>
      </c>
      <c r="D22" s="23">
        <f>D18*D20</f>
        <v>285.88304834716001</v>
      </c>
      <c r="E22" s="23">
        <f>E18*E20</f>
        <v>13.061149640941672</v>
      </c>
      <c r="F22" s="23">
        <f>F18*F20</f>
        <v>54.831527267420583</v>
      </c>
      <c r="G22" s="23"/>
      <c r="H22" s="23"/>
      <c r="I22" s="23"/>
      <c r="J22" s="23">
        <f>J18*J20</f>
        <v>0.44684256900982938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1" t="s">
        <v>464</v>
      </c>
      <c r="B25" s="201"/>
      <c r="C25" s="201"/>
      <c r="D25" s="223"/>
    </row>
    <row r="26" spans="1:18">
      <c r="A26" s="234"/>
      <c r="B26" s="32"/>
      <c r="C26" s="32"/>
      <c r="D26" s="235"/>
    </row>
    <row r="27" spans="1:18">
      <c r="A27" s="236"/>
      <c r="B27" s="222" t="s">
        <v>255</v>
      </c>
      <c r="C27" s="222" t="s">
        <v>256</v>
      </c>
      <c r="D27" s="237" t="s">
        <v>175</v>
      </c>
    </row>
    <row r="28" spans="1:18">
      <c r="A28" s="169" t="s">
        <v>34</v>
      </c>
      <c r="B28" s="37"/>
      <c r="C28" s="39"/>
      <c r="D28" s="235" t="s">
        <v>692</v>
      </c>
    </row>
    <row r="29" spans="1:18">
      <c r="A29" s="169" t="s">
        <v>37</v>
      </c>
      <c r="B29" s="37">
        <f>IF( ISERROR(IND_nonf_ele_kWh/1000),0,IND_nonf_ele_kWh/1000)</f>
        <v>0</v>
      </c>
      <c r="C29" s="39">
        <f>IF(ISERROR(B29*3.6/1000000/'E Balans VL '!Z17*100),0,B29*3.6/1000000/'E Balans VL '!Z17*100)</f>
        <v>0</v>
      </c>
      <c r="D29" s="235" t="s">
        <v>692</v>
      </c>
    </row>
    <row r="30" spans="1:18">
      <c r="A30" s="169" t="s">
        <v>35</v>
      </c>
      <c r="B30" s="37">
        <f>IF( ISERROR(IND_metaal_ele_kWh/1000),0,IND_metaal_ele_kWh/1000)</f>
        <v>0</v>
      </c>
      <c r="C30" s="39">
        <f>IF(ISERROR(B30*3.6/1000000/'E Balans VL '!Z18*100),0,B30*3.6/1000000/'E Balans VL '!Z18*100)</f>
        <v>0</v>
      </c>
      <c r="D30" s="235" t="s">
        <v>692</v>
      </c>
    </row>
    <row r="31" spans="1:18">
      <c r="A31" s="6" t="s">
        <v>32</v>
      </c>
      <c r="B31" s="37">
        <f>IF( ISERROR(IND_ander_ele_kWh/1000),0,IND_ander_ele_kWh/1000)</f>
        <v>177.94185399999998</v>
      </c>
      <c r="C31" s="39">
        <f>IF(ISERROR(B31*3.6/1000000/'E Balans VL '!Z19*100),0,B31*3.6/1000000/'E Balans VL '!Z19*100)</f>
        <v>8.9498984800135944E-3</v>
      </c>
      <c r="D31" s="235" t="s">
        <v>692</v>
      </c>
    </row>
    <row r="32" spans="1:18">
      <c r="A32" s="169" t="s">
        <v>40</v>
      </c>
      <c r="B32" s="37">
        <f>IF( ISERROR(IND_voed_ele_kWh/1000),0,IND_voed_ele_kWh/1000)</f>
        <v>568.752791</v>
      </c>
      <c r="C32" s="39">
        <f>IF(ISERROR(B32*3.6/1000000/'E Balans VL '!Z20*100),0,B32*3.6/1000000/'E Balans VL '!Z20*100)</f>
        <v>1.8942845335472205E-2</v>
      </c>
      <c r="D32" s="235" t="s">
        <v>692</v>
      </c>
    </row>
    <row r="33" spans="1:5">
      <c r="A33" s="169" t="s">
        <v>39</v>
      </c>
      <c r="B33" s="37">
        <f>IF( ISERROR(IND_textiel_ele_kWh/1000),0,IND_textiel_ele_kWh/1000)</f>
        <v>0</v>
      </c>
      <c r="C33" s="39">
        <f>IF(ISERROR(B33*3.6/1000000/'E Balans VL '!Z21*100),0,B33*3.6/1000000/'E Balans VL '!Z21*100)</f>
        <v>0</v>
      </c>
      <c r="D33" s="235" t="s">
        <v>692</v>
      </c>
    </row>
    <row r="34" spans="1:5">
      <c r="A34" s="169" t="s">
        <v>36</v>
      </c>
      <c r="B34" s="37">
        <f>IF( ISERROR(IND_min_ele_kWh/1000),0,IND_min_ele_kWh/1000)</f>
        <v>0</v>
      </c>
      <c r="C34" s="39">
        <f>IF(ISERROR(B34*3.6/1000000/'E Balans VL '!Z22*100),0,B34*3.6/1000000/'E Balans VL '!Z22*100)</f>
        <v>0</v>
      </c>
      <c r="D34" s="235" t="s">
        <v>692</v>
      </c>
    </row>
    <row r="35" spans="1:5">
      <c r="A35" s="169" t="s">
        <v>38</v>
      </c>
      <c r="B35" s="37">
        <f>IF( ISERROR(IND_papier_ele_kWh/1000),0,IND_papier_ele_kWh/1000)</f>
        <v>0</v>
      </c>
      <c r="C35" s="39">
        <f>IF(ISERROR(B35*3.6/1000000/'E Balans VL '!Z22*100),0,B35*3.6/1000000/'E Balans VL '!Z22*100)</f>
        <v>0</v>
      </c>
      <c r="D35" s="235" t="s">
        <v>692</v>
      </c>
    </row>
    <row r="36" spans="1:5">
      <c r="A36" s="169" t="s">
        <v>33</v>
      </c>
      <c r="B36" s="37">
        <f>IF( ISERROR(IND_chemie_ele_kWh/1000),0,IND_chemie_ele_kWh/1000)</f>
        <v>0</v>
      </c>
      <c r="C36" s="39">
        <f>IF(ISERROR(B36*3.6/1000000/'E Balans VL '!Z24*100),0,B36*3.6/1000000/'E Balans VL '!Z24*100)</f>
        <v>0</v>
      </c>
      <c r="D36" s="235" t="s">
        <v>692</v>
      </c>
    </row>
    <row r="37" spans="1:5">
      <c r="A37" s="169" t="s">
        <v>258</v>
      </c>
      <c r="B37" s="37">
        <f>IF( ISERROR(IND_rest_ele_kWh/1000),0,IND_rest_ele_kWh/1000)</f>
        <v>152.79439799999997</v>
      </c>
      <c r="C37" s="39">
        <f>IF(ISERROR(B37*3.6/1000000/'E Balans VL '!Z15*100),0,B37*3.6/1000000/'E Balans VL '!Z15*100)</f>
        <v>1.1922141407269028E-3</v>
      </c>
      <c r="D37" s="235" t="s">
        <v>692</v>
      </c>
    </row>
    <row r="38" spans="1:5">
      <c r="A38" s="238"/>
      <c r="B38" s="178"/>
      <c r="C38" s="178"/>
      <c r="D38" s="239"/>
    </row>
    <row r="39" spans="1:5">
      <c r="A39" s="229"/>
      <c r="B39" s="32"/>
      <c r="C39" s="32"/>
      <c r="D39" s="32"/>
      <c r="E39" s="32"/>
    </row>
    <row r="40" spans="1:5">
      <c r="A40" s="191" t="s">
        <v>457</v>
      </c>
      <c r="B40" s="201"/>
      <c r="C40" s="201"/>
      <c r="D40" s="223"/>
    </row>
    <row r="41" spans="1:5">
      <c r="A41" s="234"/>
      <c r="B41" s="32"/>
      <c r="C41" s="32"/>
      <c r="D41" s="230"/>
    </row>
    <row r="42" spans="1:5">
      <c r="A42" s="240"/>
      <c r="B42" s="241"/>
      <c r="C42" s="222" t="s">
        <v>363</v>
      </c>
      <c r="D42" s="242" t="s">
        <v>175</v>
      </c>
    </row>
    <row r="43" spans="1:5">
      <c r="A43" s="169" t="s">
        <v>254</v>
      </c>
      <c r="B43" s="313">
        <f>aantalZB_NB_industrie+aantalZB_NB_industrie_met_kantoor</f>
        <v>0</v>
      </c>
      <c r="C43" s="43"/>
      <c r="D43" s="230"/>
    </row>
    <row r="44" spans="1:5">
      <c r="A44" s="169" t="s">
        <v>454</v>
      </c>
      <c r="B44" s="309">
        <v>13.15681996793146</v>
      </c>
      <c r="C44" s="43"/>
      <c r="D44" s="303" t="s">
        <v>821</v>
      </c>
    </row>
    <row r="45" spans="1:5">
      <c r="A45" s="6" t="s">
        <v>455</v>
      </c>
      <c r="B45" s="314">
        <f>1.34/3.6</f>
        <v>0.37222222222222223</v>
      </c>
      <c r="C45" s="43" t="s">
        <v>208</v>
      </c>
      <c r="D45" s="303" t="s">
        <v>822</v>
      </c>
    </row>
    <row r="46" spans="1:5" s="32" customFormat="1">
      <c r="A46" s="173"/>
      <c r="B46" s="244"/>
      <c r="C46" s="178"/>
      <c r="D46" s="239"/>
    </row>
    <row r="48" spans="1:5">
      <c r="A48" s="192" t="s">
        <v>458</v>
      </c>
      <c r="B48" s="201"/>
      <c r="C48" s="201"/>
      <c r="D48" s="223"/>
    </row>
    <row r="49" spans="1:4">
      <c r="A49" s="228"/>
      <c r="B49" s="32"/>
      <c r="C49" s="32"/>
      <c r="D49" s="230"/>
    </row>
    <row r="50" spans="1:4">
      <c r="A50" s="240"/>
      <c r="B50" s="241"/>
      <c r="C50" s="222" t="s">
        <v>363</v>
      </c>
      <c r="D50" s="242" t="s">
        <v>175</v>
      </c>
    </row>
    <row r="51" spans="1:4">
      <c r="A51" s="169" t="s">
        <v>254</v>
      </c>
      <c r="B51" s="313">
        <f>aantalWP_NB_industrie+AantalWP_NB_industrie_met_kantoor</f>
        <v>0</v>
      </c>
      <c r="C51" s="32"/>
      <c r="D51" s="230"/>
    </row>
    <row r="52" spans="1:4">
      <c r="A52" s="169" t="s">
        <v>250</v>
      </c>
      <c r="B52" s="309">
        <v>42.166215685288535</v>
      </c>
      <c r="C52" s="32" t="s">
        <v>251</v>
      </c>
      <c r="D52" s="303" t="s">
        <v>484</v>
      </c>
    </row>
    <row r="53" spans="1:4">
      <c r="A53" s="169" t="s">
        <v>252</v>
      </c>
      <c r="B53" s="309">
        <v>1870.3471198212708</v>
      </c>
      <c r="C53" s="32" t="s">
        <v>253</v>
      </c>
      <c r="D53" s="303" t="s">
        <v>484</v>
      </c>
    </row>
    <row r="54" spans="1:4">
      <c r="A54" s="169" t="s">
        <v>387</v>
      </c>
      <c r="B54" s="309">
        <v>3.75</v>
      </c>
      <c r="C54" s="32"/>
      <c r="D54" s="303" t="s">
        <v>484</v>
      </c>
    </row>
    <row r="55" spans="1:4">
      <c r="A55" s="173"/>
      <c r="B55" s="178"/>
      <c r="C55" s="178"/>
      <c r="D55" s="239"/>
    </row>
  </sheetData>
  <mergeCells count="6">
    <mergeCell ref="A1:A3"/>
    <mergeCell ref="B1:P1"/>
    <mergeCell ref="B2:B3"/>
    <mergeCell ref="C2:C3"/>
    <mergeCell ref="D2:K2"/>
    <mergeCell ref="L2:P2"/>
  </mergeCells>
  <dataValidations count="2">
    <dataValidation type="list" allowBlank="1" showInputMessage="1" showErrorMessage="1" sqref="B2:C4 D2 D4" xr:uid="{00000000-0002-0000-1B00-000000000000}">
      <formula1>#REF!</formula1>
    </dataValidation>
    <dataValidation type="list" allowBlank="1" showInputMessage="1" showErrorMessage="1" sqref="D3" xr:uid="{00000000-0002-0000-1B00-000001000000}">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8">
    <tabColor theme="5" tint="-0.249977111117893"/>
  </sheetPr>
  <dimension ref="A1:R35"/>
  <sheetViews>
    <sheetView showGridLines="0" zoomScale="80" zoomScaleNormal="80" workbookViewId="0">
      <selection sqref="A1:A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0" t="s">
        <v>259</v>
      </c>
      <c r="B1" s="1201" t="s">
        <v>188</v>
      </c>
      <c r="C1" s="1202"/>
      <c r="D1" s="1202"/>
      <c r="E1" s="1202"/>
      <c r="F1" s="1202"/>
      <c r="G1" s="1202"/>
      <c r="H1" s="1202"/>
      <c r="I1" s="1202"/>
      <c r="J1" s="1202"/>
      <c r="K1" s="1202"/>
      <c r="L1" s="1202"/>
      <c r="M1" s="1202"/>
      <c r="N1" s="1202"/>
      <c r="O1" s="1202"/>
      <c r="P1" s="1202"/>
    </row>
    <row r="2" spans="1:18" s="310" customFormat="1" ht="15.75" thickTop="1">
      <c r="A2" s="1200"/>
      <c r="B2" s="1203" t="s">
        <v>20</v>
      </c>
      <c r="C2" s="1203" t="s">
        <v>189</v>
      </c>
      <c r="D2" s="1205" t="s">
        <v>190</v>
      </c>
      <c r="E2" s="1206"/>
      <c r="F2" s="1206"/>
      <c r="G2" s="1206"/>
      <c r="H2" s="1206"/>
      <c r="I2" s="1206"/>
      <c r="J2" s="1206"/>
      <c r="K2" s="1207"/>
      <c r="L2" s="1205" t="s">
        <v>191</v>
      </c>
      <c r="M2" s="1206"/>
      <c r="N2" s="1206"/>
      <c r="O2" s="1206"/>
      <c r="P2" s="1207"/>
    </row>
    <row r="3" spans="1:18" s="310"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row>
    <row r="4" spans="1:18" ht="15.75">
      <c r="A4" s="13"/>
      <c r="B4" s="14"/>
      <c r="C4" s="14"/>
      <c r="D4" s="14"/>
      <c r="E4" s="14"/>
      <c r="F4" s="14"/>
      <c r="G4" s="14"/>
      <c r="H4" s="14"/>
      <c r="I4" s="14"/>
      <c r="J4" s="14"/>
      <c r="K4" s="14"/>
      <c r="L4" s="14"/>
      <c r="M4" s="14"/>
      <c r="N4" s="14"/>
      <c r="O4" s="14"/>
      <c r="P4" s="14"/>
      <c r="R4" s="6"/>
    </row>
    <row r="5" spans="1:18">
      <c r="A5" s="16" t="s">
        <v>260</v>
      </c>
      <c r="B5" s="30">
        <f>IF(ISERROR(SUM(LB_lb_ele_kWh,LB_rest_ele_kWh)/1000),0,SUM(LB_lb_ele_kWh,LB_rest_ele_kWh)/1000)</f>
        <v>332.47567799999996</v>
      </c>
      <c r="C5" s="17">
        <f>'Eigen informatie GS &amp; warmtenet'!B62</f>
        <v>0</v>
      </c>
      <c r="D5" s="30">
        <f>IF(ISERROR(SUM(LB_lb_gas_kWh,LB_rest_gas_kWh)/1000),0,SUM(LB_lb_gas_kWh,LB_rest_gas_kWh)/1000)*0.902</f>
        <v>24.608126773999999</v>
      </c>
      <c r="E5" s="17">
        <f>B17*'E Balans VL '!I25/3.6*1000000/100</f>
        <v>10.376456273427074</v>
      </c>
      <c r="F5" s="17">
        <f>B17*('E Balans VL '!L25/3.6*1000000+'E Balans VL '!N25/3.6*1000000)/100</f>
        <v>1175.0058767140652</v>
      </c>
      <c r="G5" s="18"/>
      <c r="H5" s="17"/>
      <c r="I5" s="17"/>
      <c r="J5" s="17">
        <f>('E Balans VL '!D25+'E Balans VL '!E25)/3.6*1000000*landbouw!B17/100</f>
        <v>91.599354987619932</v>
      </c>
      <c r="K5" s="17"/>
      <c r="L5" s="17">
        <f>L6*(-1)</f>
        <v>0</v>
      </c>
      <c r="M5" s="17"/>
      <c r="N5" s="17">
        <f>N6*(-1)</f>
        <v>124.71428571428569</v>
      </c>
      <c r="O5" s="17"/>
      <c r="P5" s="17"/>
      <c r="R5" s="32"/>
    </row>
    <row r="6" spans="1:18">
      <c r="A6" s="16" t="s">
        <v>465</v>
      </c>
      <c r="B6" s="17" t="s">
        <v>204</v>
      </c>
      <c r="C6" s="17">
        <f>'lokale energieproductie'!O40+'lokale energieproductie'!O33</f>
        <v>62.357142857142847</v>
      </c>
      <c r="D6" s="304">
        <f>('lokale energieproductie'!P33+'lokale energieproductie'!P40)*(-1)</f>
        <v>0</v>
      </c>
      <c r="E6" s="246"/>
      <c r="F6" s="304">
        <f>('lokale energieproductie'!S33+'lokale energieproductie'!S40)*(-1)</f>
        <v>0</v>
      </c>
      <c r="G6" s="247"/>
      <c r="H6" s="246"/>
      <c r="I6" s="246"/>
      <c r="J6" s="246"/>
      <c r="K6" s="246"/>
      <c r="L6" s="304">
        <f>('lokale energieproductie'!T33+'lokale energieproductie'!U33+'lokale energieproductie'!T40+'lokale energieproductie'!U40)*(-1)</f>
        <v>0</v>
      </c>
      <c r="M6" s="246"/>
      <c r="N6" s="304">
        <f>('lokale energieproductie'!V33+'lokale energieproductie'!R33+'lokale energieproductie'!Q33+'lokale energieproductie'!Q40+'lokale energieproductie'!R40+'lokale energieproductie'!V40)*(-1)</f>
        <v>-124.71428571428569</v>
      </c>
      <c r="O6" s="246"/>
      <c r="P6" s="246"/>
      <c r="R6" s="32"/>
    </row>
    <row r="7" spans="1:18">
      <c r="A7" s="32"/>
      <c r="B7" s="29"/>
      <c r="C7" s="29"/>
      <c r="D7" s="248"/>
      <c r="E7" s="29"/>
      <c r="F7" s="29"/>
      <c r="G7" s="28"/>
      <c r="H7" s="29"/>
      <c r="I7" s="29"/>
      <c r="J7" s="29"/>
      <c r="K7" s="29"/>
      <c r="L7" s="29"/>
      <c r="M7" s="29"/>
      <c r="N7" s="29"/>
      <c r="O7" s="29"/>
      <c r="P7" s="29"/>
      <c r="R7" s="32"/>
    </row>
    <row r="8" spans="1:18">
      <c r="A8" s="20" t="s">
        <v>261</v>
      </c>
      <c r="B8" s="21">
        <f>B5</f>
        <v>332.47567799999996</v>
      </c>
      <c r="C8" s="21">
        <f>C5+C6</f>
        <v>62.357142857142847</v>
      </c>
      <c r="D8" s="21">
        <f>MAX((D5+D6),0)</f>
        <v>24.608126773999999</v>
      </c>
      <c r="E8" s="21">
        <f>MAX((E5+E6),0)</f>
        <v>10.376456273427074</v>
      </c>
      <c r="F8" s="21">
        <f>MAX((F5+F6),0)</f>
        <v>1175.0058767140652</v>
      </c>
      <c r="G8" s="21"/>
      <c r="H8" s="21"/>
      <c r="I8" s="21"/>
      <c r="J8" s="21">
        <f>MAX((J5+J6),0)</f>
        <v>91.599354987619932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207</v>
      </c>
      <c r="B10" s="31">
        <f ca="1">'EF ele_warmte'!B12</f>
        <v>0.20764897791982778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206</v>
      </c>
      <c r="B12" s="23">
        <f ca="1">B8*B10</f>
        <v>69.038234719901766</v>
      </c>
      <c r="C12" s="23">
        <f ca="1">C8*C10</f>
        <v>0</v>
      </c>
      <c r="D12" s="23">
        <f>D8*D10</f>
        <v>4.9708416083480005</v>
      </c>
      <c r="E12" s="23">
        <f>E8*E10</f>
        <v>2.3554555740679457</v>
      </c>
      <c r="F12" s="23">
        <f>F8*F10</f>
        <v>313.72656908265543</v>
      </c>
      <c r="G12" s="23"/>
      <c r="H12" s="23"/>
      <c r="I12" s="23"/>
      <c r="J12" s="23">
        <f>J8*J10</f>
        <v>32.426171665617453</v>
      </c>
      <c r="K12" s="23"/>
      <c r="L12" s="23">
        <f>L8*L10</f>
        <v>0</v>
      </c>
      <c r="M12" s="23">
        <f>M8*M10</f>
        <v>0</v>
      </c>
      <c r="N12" s="23">
        <f>N8*N10</f>
        <v>0</v>
      </c>
      <c r="O12" s="23"/>
      <c r="P12" s="23"/>
    </row>
    <row r="14" spans="1:18">
      <c r="A14" s="191" t="s">
        <v>471</v>
      </c>
      <c r="B14" s="201"/>
      <c r="C14" s="223"/>
    </row>
    <row r="15" spans="1:18">
      <c r="A15" s="234"/>
      <c r="B15" s="32"/>
      <c r="C15" s="235"/>
    </row>
    <row r="16" spans="1:18">
      <c r="A16" s="253"/>
      <c r="B16" s="42" t="s">
        <v>280</v>
      </c>
      <c r="C16" s="237" t="s">
        <v>175</v>
      </c>
    </row>
    <row r="17" spans="1:4">
      <c r="A17" s="254" t="s">
        <v>105</v>
      </c>
      <c r="B17" s="252">
        <f>IF(ISERROR(SUM(LB_lb_ele_kWh,LB_rest_ele_kWh)*3.6/1000000000/'E Balans VL '!Z26*100),0,SUM(LB_lb_ele_kWh,LB_rest_ele_kWh)*3.6/1000000000/'E Balans VL '!Z26*100)</f>
        <v>4.9424892946121825E-2</v>
      </c>
      <c r="C17" s="235" t="s">
        <v>691</v>
      </c>
      <c r="D17" s="250"/>
    </row>
    <row r="18" spans="1:4">
      <c r="A18" s="238"/>
      <c r="B18" s="251"/>
      <c r="C18" s="239"/>
    </row>
    <row r="19" spans="1:4">
      <c r="A19" s="32"/>
      <c r="B19" s="48"/>
      <c r="C19" s="32"/>
    </row>
    <row r="20" spans="1:4">
      <c r="A20" s="32"/>
      <c r="B20" s="48"/>
      <c r="C20" s="32"/>
    </row>
    <row r="21" spans="1:4" ht="15.75" thickBot="1">
      <c r="B21" s="32"/>
    </row>
    <row r="22" spans="1:4" ht="15.75" customHeight="1">
      <c r="A22" s="1208" t="s">
        <v>291</v>
      </c>
      <c r="B22" s="1211" t="s">
        <v>292</v>
      </c>
      <c r="C22" s="1211" t="s">
        <v>470</v>
      </c>
    </row>
    <row r="23" spans="1:4">
      <c r="A23" s="1209"/>
      <c r="B23" s="1212"/>
      <c r="C23" s="1212"/>
    </row>
    <row r="24" spans="1:4" ht="15.75" thickBot="1">
      <c r="A24" s="1210"/>
      <c r="B24" s="1213"/>
      <c r="C24" s="1213"/>
    </row>
    <row r="25" spans="1:4" ht="15.75">
      <c r="A25" s="13"/>
      <c r="B25" s="32"/>
    </row>
    <row r="26" spans="1:4">
      <c r="A26" s="41" t="s">
        <v>262</v>
      </c>
      <c r="B26" s="245">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101.62802409338569</v>
      </c>
      <c r="C26" s="245">
        <f>B26*'GWP N2O_CH4'!B5</f>
        <v>2134.1885059610995</v>
      </c>
      <c r="D26" s="50"/>
    </row>
    <row r="27" spans="1:4">
      <c r="A27" s="41" t="s">
        <v>263</v>
      </c>
      <c r="B27" s="245">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20.640080044471429</v>
      </c>
      <c r="C27" s="245">
        <f>B27*'GWP N2O_CH4'!B5</f>
        <v>433.44168093389999</v>
      </c>
      <c r="D27" s="50"/>
    </row>
    <row r="28" spans="1:4">
      <c r="A28" s="41" t="s">
        <v>264</v>
      </c>
      <c r="B28" s="245">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1.1299724146598902</v>
      </c>
      <c r="C28" s="245">
        <f>B28*'GWP N2O_CH4'!B4</f>
        <v>350.29144854456598</v>
      </c>
      <c r="D28" s="50"/>
    </row>
    <row r="29" spans="1:4">
      <c r="A29" s="41" t="s">
        <v>265</v>
      </c>
      <c r="B29" s="245">
        <f>B34*'ha_N2O bodem landbouw'!B4</f>
        <v>0.96578585847442711</v>
      </c>
      <c r="C29" s="245">
        <f>B29*'GWP N2O_CH4'!B4</f>
        <v>299.39361612707239</v>
      </c>
      <c r="D29" s="50"/>
    </row>
    <row r="31" spans="1:4">
      <c r="A31" s="191" t="s">
        <v>472</v>
      </c>
      <c r="B31" s="201"/>
      <c r="C31" s="223"/>
    </row>
    <row r="32" spans="1:4">
      <c r="A32" s="234"/>
      <c r="B32" s="32"/>
      <c r="C32" s="235"/>
    </row>
    <row r="33" spans="1:5">
      <c r="A33" s="236"/>
      <c r="B33" s="222" t="s">
        <v>601</v>
      </c>
      <c r="C33" s="237" t="s">
        <v>175</v>
      </c>
    </row>
    <row r="34" spans="1:5">
      <c r="A34" s="255" t="s">
        <v>105</v>
      </c>
      <c r="B34" s="35">
        <f>IF(ISERROR(aantalCultuurgronden/'ha_N2O bodem landbouw'!B5),0,aantalCultuurgronden/'ha_N2O bodem landbouw'!B5)</f>
        <v>2.1177945018003913E-4</v>
      </c>
      <c r="C34" s="927" t="s">
        <v>706</v>
      </c>
      <c r="D34" s="27"/>
      <c r="E34" s="27"/>
    </row>
    <row r="35" spans="1:5">
      <c r="A35" s="238"/>
      <c r="B35" s="178"/>
      <c r="C35" s="239"/>
      <c r="D35" s="250"/>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xr:uid="{00000000-0002-0000-1C00-000000000000}">
      <formula1>#REF!</formula1>
    </dataValidation>
    <dataValidation type="list" allowBlank="1" showInputMessage="1" showErrorMessage="1" sqref="D3" xr:uid="{00000000-0002-0000-1C00-000001000000}">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0" customFormat="1" ht="17.25" thickTop="1" thickBot="1">
      <c r="A1" s="1200" t="s">
        <v>474</v>
      </c>
      <c r="B1" s="1201" t="s">
        <v>523</v>
      </c>
      <c r="C1" s="1202"/>
      <c r="D1" s="1202"/>
      <c r="E1" s="1202"/>
      <c r="F1" s="1202"/>
      <c r="G1" s="1202"/>
      <c r="H1" s="1202"/>
      <c r="I1" s="1202"/>
      <c r="J1" s="1202"/>
      <c r="K1" s="1202"/>
      <c r="L1" s="1202"/>
      <c r="M1" s="1202"/>
      <c r="N1" s="1202"/>
      <c r="O1" s="1202"/>
      <c r="P1" s="1202"/>
    </row>
    <row r="2" spans="1:18" s="310" customFormat="1" ht="15.75" thickTop="1">
      <c r="A2" s="1200"/>
      <c r="B2" s="1203" t="s">
        <v>20</v>
      </c>
      <c r="C2" s="1203" t="s">
        <v>189</v>
      </c>
      <c r="D2" s="1205" t="s">
        <v>190</v>
      </c>
      <c r="E2" s="1206"/>
      <c r="F2" s="1206"/>
      <c r="G2" s="1206"/>
      <c r="H2" s="1206"/>
      <c r="I2" s="1206"/>
      <c r="J2" s="1206"/>
      <c r="K2" s="1207"/>
      <c r="L2" s="1205" t="s">
        <v>191</v>
      </c>
      <c r="M2" s="1206"/>
      <c r="N2" s="1206"/>
      <c r="O2" s="1206"/>
      <c r="P2" s="1207"/>
    </row>
    <row r="3" spans="1:18" s="310"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row>
    <row r="4" spans="1:18">
      <c r="C4" s="15"/>
    </row>
    <row r="5" spans="1:18" s="8" customFormat="1">
      <c r="A5" s="282" t="s">
        <v>316</v>
      </c>
      <c r="B5" s="416">
        <f>SUM(B6:B11)</f>
        <v>6.0607264074721906E-5</v>
      </c>
      <c r="C5" s="431" t="s">
        <v>204</v>
      </c>
      <c r="D5" s="416">
        <f>SUM(D6:D11)</f>
        <v>1.0923865275794717E-4</v>
      </c>
      <c r="E5" s="416">
        <f>SUM(E6:E11)</f>
        <v>9.4514325096061748E-5</v>
      </c>
      <c r="F5" s="429" t="s">
        <v>204</v>
      </c>
      <c r="G5" s="416">
        <f>SUM(G6:G11)</f>
        <v>3.2987481994900543E-2</v>
      </c>
      <c r="H5" s="416">
        <f>SUM(H6:H11)</f>
        <v>9.7017687584944143E-3</v>
      </c>
      <c r="I5" s="431" t="s">
        <v>204</v>
      </c>
      <c r="J5" s="431" t="s">
        <v>204</v>
      </c>
      <c r="K5" s="431" t="s">
        <v>204</v>
      </c>
      <c r="L5" s="431" t="s">
        <v>204</v>
      </c>
      <c r="M5" s="416">
        <f>SUM(M6:M11)</f>
        <v>2.5438176931409377E-3</v>
      </c>
      <c r="N5" s="431" t="s">
        <v>204</v>
      </c>
      <c r="O5" s="431" t="s">
        <v>204</v>
      </c>
      <c r="P5" s="432" t="s">
        <v>204</v>
      </c>
    </row>
    <row r="6" spans="1:18">
      <c r="A6" s="259" t="s">
        <v>634</v>
      </c>
      <c r="B6" s="882">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4.5289486639639467E-5</v>
      </c>
      <c r="C6" s="417"/>
      <c r="D6" s="882">
        <f>vkm_GW_PW*SUMIFS(TableVerdeelsleutelVkm[CNG],TableVerdeelsleutelVkm[Voertuigtype],"Lichte voertuigen")*SUMIFS(TableECFTransport[EnergieConsumptieFactor (PJ per km)],TableECFTransport[Index],CONCATENATE($A6,"_CNG_CNG"))
+vkm_GW_PW*SUMIFS(TableVerdeelsleutelVkm[FUEL CELL H2],TableVerdeelsleutelVkm[Voertuigtype],"Lichte voertuigen")*SUMIFS(TableECFTransport[EnergieConsumptieFactor (PJ per km)],TableECFTransport[Index],CONCATENATE($A6,"_FUEL CELL H2_H2"))</f>
        <v>7.6453057196118482E-5</v>
      </c>
      <c r="E6" s="882">
        <f>vkm_GW_PW*SUMIFS(TableVerdeelsleutelVkm[LPG],TableVerdeelsleutelVkm[Voertuigtype],"Lichte voertuigen")*SUMIFS(TableECFTransport[EnergieConsumptieFactor (PJ per km)],TableECFTransport[Index],CONCATENATE($A6,"_LPG_LPG"))</f>
        <v>6.6993706240234399E-5</v>
      </c>
      <c r="F6" s="419"/>
      <c r="G6" s="882">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2.0927532696741968E-2</v>
      </c>
      <c r="H6" s="882">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6.8196256559944603E-3</v>
      </c>
      <c r="I6" s="417"/>
      <c r="J6" s="417"/>
      <c r="K6" s="417"/>
      <c r="L6" s="417"/>
      <c r="M6" s="417">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1.6578328759855616E-3</v>
      </c>
      <c r="N6" s="417"/>
      <c r="O6" s="417"/>
      <c r="P6" s="418"/>
    </row>
    <row r="7" spans="1:18">
      <c r="A7" s="259" t="s">
        <v>635</v>
      </c>
      <c r="B7" s="882">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1.061370788510001E-7</v>
      </c>
      <c r="C7" s="417"/>
      <c r="D7" s="882">
        <f>vkm_GW_ZV*SUMIFS(TableVerdeelsleutelVkm[CNG],TableVerdeelsleutelVkm[Voertuigtype],"Zware voertuigen")*SUMIFS(TableECFTransport[EnergieConsumptieFactor (PJ per km)],TableECFTransport[Index],CONCATENATE($A7,"_CNG_CNG"))</f>
        <v>0</v>
      </c>
      <c r="E7" s="882">
        <f>vkm_GW_ZV*SUMIFS(TableVerdeelsleutelVkm[LPG],TableVerdeelsleutelVkm[Voertuigtype],"Zware voertuigen")*SUMIFS(TableECFTransport[EnergieConsumptieFactor (PJ per km)],TableECFTransport[Index],CONCATENATE($A7,"_LPG_LPG"))</f>
        <v>0</v>
      </c>
      <c r="F7" s="419"/>
      <c r="G7" s="882">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4.0509554945740859E-3</v>
      </c>
      <c r="H7" s="882">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5.6309580003095652E-8</v>
      </c>
      <c r="I7" s="417"/>
      <c r="J7" s="417"/>
      <c r="K7" s="417"/>
      <c r="L7" s="417"/>
      <c r="M7" s="417">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2.3350671561576949E-4</v>
      </c>
      <c r="N7" s="417"/>
      <c r="O7" s="417"/>
      <c r="P7" s="418"/>
      <c r="R7" s="879"/>
    </row>
    <row r="8" spans="1:18">
      <c r="A8" s="259" t="s">
        <v>636</v>
      </c>
      <c r="B8" s="417">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1.5210290964241382E-5</v>
      </c>
      <c r="C8" s="417"/>
      <c r="D8" s="419">
        <f>vkm_NGW_PW*SUMIFS(TableVerdeelsleutelVkm[CNG],TableVerdeelsleutelVkm[Voertuigtype],"Lichte voertuigen")*SUMIFS(TableECFTransport[EnergieConsumptieFactor (PJ per km)],TableECFTransport[Index],CONCATENATE($A8,"_CNG_CNG"))
+vkm_NGW_PW*SUMIFS(TableVerdeelsleutelVkm[FUEL CELL H2],TableVerdeelsleutelVkm[Voertuigtype],"Lichte voertuigen")*SUMIFS(TableECFTransport[EnergieConsumptieFactor (PJ per km)],TableECFTransport[Index],CONCATENATE($A8,"_FUEL CELL H2_H2"))</f>
        <v>3.2785595561828686E-5</v>
      </c>
      <c r="E8" s="419">
        <f>vkm_NGW_PW*SUMIFS(TableVerdeelsleutelVkm[LPG],TableVerdeelsleutelVkm[Voertuigtype],"Lichte voertuigen")*SUMIFS(TableECFTransport[EnergieConsumptieFactor (PJ per km)],TableECFTransport[Index],CONCATENATE($A8,"_LPG_LPG"))</f>
        <v>2.7520618855827349E-5</v>
      </c>
      <c r="F8" s="419"/>
      <c r="G8" s="417">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7.9427833346683591E-3</v>
      </c>
      <c r="H8" s="882">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2.8820859288085578E-3</v>
      </c>
      <c r="I8" s="417"/>
      <c r="J8" s="417"/>
      <c r="K8" s="417"/>
      <c r="L8" s="417"/>
      <c r="M8" s="417">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6.4866157625978059E-4</v>
      </c>
      <c r="N8" s="417"/>
      <c r="O8" s="417"/>
      <c r="P8" s="418"/>
      <c r="R8" s="879"/>
    </row>
    <row r="9" spans="1:18">
      <c r="A9" s="259" t="s">
        <v>637</v>
      </c>
      <c r="B9" s="417">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1.3493919900580759E-9</v>
      </c>
      <c r="C9" s="417"/>
      <c r="D9" s="419">
        <f>vkm_NGW_ZV*SUMIFS(TableVerdeelsleutelVkm[CNG],TableVerdeelsleutelVkm[Voertuigtype],"Zware voertuigen")*SUMIFS(TableECFTransport[EnergieConsumptieFactor (PJ per km)],TableECFTransport[Index],CONCATENATE($A9,"_CNG_CNG"))</f>
        <v>0</v>
      </c>
      <c r="E9" s="419">
        <f>vkm_NGW_ZV*SUMIFS(TableVerdeelsleutelVkm[LPG],TableVerdeelsleutelVkm[Voertuigtype],"Zware voertuigen")*SUMIFS(TableECFTransport[EnergieConsumptieFactor (PJ per km)],TableECFTransport[Index],CONCATENATE($A9,"_LPG_LPG"))</f>
        <v>0</v>
      </c>
      <c r="F9" s="419"/>
      <c r="G9" s="417">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6.6210468916135377E-5</v>
      </c>
      <c r="H9" s="882">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8.6411139373130505E-10</v>
      </c>
      <c r="I9" s="417"/>
      <c r="J9" s="417"/>
      <c r="K9" s="417"/>
      <c r="L9" s="417"/>
      <c r="M9" s="417">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3.8165252798263515E-6</v>
      </c>
      <c r="N9" s="417"/>
      <c r="O9" s="417"/>
      <c r="P9" s="418"/>
      <c r="R9" s="879"/>
    </row>
    <row r="10" spans="1:18">
      <c r="A10" s="259" t="s">
        <v>638</v>
      </c>
      <c r="B10" s="417">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17"/>
      <c r="D10" s="419">
        <f>vkm_SW_PW*SUMIFS(TableVerdeelsleutelVkm[CNG],TableVerdeelsleutelVkm[Voertuigtype],"Lichte voertuigen")*SUMIFS(TableECFTransport[EnergieConsumptieFactor (PJ per km)],TableECFTransport[Index],CONCATENATE($A10,"_CNG_CNG"))
+vkm_SW_PW*SUMIFS(TableVerdeelsleutelVkm[FUEL CELL H2],TableVerdeelsleutelVkm[Voertuigtype],"Lichte voertuigen")*SUMIFS(TableECFTransport[EnergieConsumptieFactor (PJ per km)],TableECFTransport[Index],CONCATENATE($A10,"_FUEL CELL H2_H2"))</f>
        <v>0</v>
      </c>
      <c r="E10" s="419">
        <f>vkm_SW_PW*SUMIFS(TableVerdeelsleutelVkm[LPG],TableVerdeelsleutelVkm[Voertuigtype],"Lichte voertuigen")*SUMIFS(TableECFTransport[EnergieConsumptieFactor (PJ per km)],TableECFTransport[Index],CONCATENATE($A10,"_LPG_LPG"))</f>
        <v>0</v>
      </c>
      <c r="F10" s="419"/>
      <c r="G10" s="417">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2">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17"/>
      <c r="J10" s="417"/>
      <c r="K10" s="417"/>
      <c r="L10" s="417"/>
      <c r="M10" s="417">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17"/>
      <c r="O10" s="417"/>
      <c r="P10" s="418"/>
      <c r="R10" s="879"/>
    </row>
    <row r="11" spans="1:18">
      <c r="A11" s="4" t="s">
        <v>639</v>
      </c>
      <c r="B11" s="420">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0"/>
      <c r="D11" s="421">
        <f>vkm_SW_ZV*SUMIFS(TableVerdeelsleutelVkm[CNG],TableVerdeelsleutelVkm[Voertuigtype],"Zware voertuigen")*SUMIFS(TableECFTransport[EnergieConsumptieFactor (PJ per km)],TableECFTransport[Index],CONCATENATE($A11,"_CNG_CNG"))</f>
        <v>0</v>
      </c>
      <c r="E11" s="421">
        <f>vkm_SW_ZV*SUMIFS(TableVerdeelsleutelVkm[LPG],TableVerdeelsleutelVkm[Voertuigtype],"Zware voertuigen")*SUMIFS(TableECFTransport[EnergieConsumptieFactor (PJ per km)],TableECFTransport[Index],CONCATENATE($A11,"_LPG_LPG"))</f>
        <v>0</v>
      </c>
      <c r="F11" s="421"/>
      <c r="G11" s="420">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3">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0"/>
      <c r="J11" s="420"/>
      <c r="K11" s="420"/>
      <c r="L11" s="420"/>
      <c r="M11" s="420">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0"/>
      <c r="O11" s="420"/>
      <c r="P11" s="422"/>
      <c r="R11" s="879"/>
    </row>
    <row r="12" spans="1:18">
      <c r="A12" s="325" t="s">
        <v>521</v>
      </c>
      <c r="B12" s="430">
        <f>('Eigen vloot'!B27)*(-1)</f>
        <v>0</v>
      </c>
      <c r="C12" s="430"/>
      <c r="D12" s="430">
        <f>('Eigen vloot'!D27)*(-1)</f>
        <v>0</v>
      </c>
      <c r="E12" s="430">
        <f>('Eigen vloot'!E27)*(-1)</f>
        <v>0</v>
      </c>
      <c r="F12" s="423"/>
      <c r="G12" s="430">
        <f>('Eigen vloot'!G27)*(-1)</f>
        <v>0</v>
      </c>
      <c r="H12" s="430">
        <f>('Eigen vloot'!H27)*(-1)</f>
        <v>0</v>
      </c>
      <c r="I12" s="430"/>
      <c r="J12" s="430"/>
      <c r="K12" s="430"/>
      <c r="L12" s="430"/>
      <c r="M12" s="430">
        <f>('Eigen vloot'!M27)*(-1)</f>
        <v>0</v>
      </c>
      <c r="N12" s="430"/>
      <c r="O12" s="430"/>
      <c r="P12" s="433"/>
    </row>
    <row r="13" spans="1:18">
      <c r="B13" s="11"/>
      <c r="C13" s="55"/>
      <c r="D13" s="55"/>
      <c r="E13" s="55"/>
      <c r="F13" s="55"/>
      <c r="G13" s="11"/>
      <c r="H13" s="11"/>
      <c r="I13" s="10"/>
      <c r="J13" s="11"/>
      <c r="K13" s="11"/>
      <c r="L13" s="11"/>
      <c r="M13" s="11"/>
      <c r="N13" s="11"/>
      <c r="O13" s="11"/>
      <c r="P13" s="11"/>
    </row>
    <row r="14" spans="1:18" s="15" customFormat="1">
      <c r="A14" s="20" t="s">
        <v>324</v>
      </c>
      <c r="B14" s="21">
        <f>((B5)*10^9/3600)+B12</f>
        <v>16.835351131867196</v>
      </c>
      <c r="C14" s="21"/>
      <c r="D14" s="21">
        <f t="shared" ref="D14:M14" si="0">((D5)*10^9/3600)+D12</f>
        <v>30.344070210540881</v>
      </c>
      <c r="E14" s="21">
        <f t="shared" si="0"/>
        <v>26.253979193350485</v>
      </c>
      <c r="F14" s="21"/>
      <c r="G14" s="21">
        <f t="shared" si="0"/>
        <v>9163.1894430279281</v>
      </c>
      <c r="H14" s="21">
        <f t="shared" si="0"/>
        <v>2694.9357662484485</v>
      </c>
      <c r="I14" s="21"/>
      <c r="J14" s="21"/>
      <c r="K14" s="21"/>
      <c r="L14" s="21"/>
      <c r="M14" s="21">
        <f t="shared" si="0"/>
        <v>706.61602587248274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207</v>
      </c>
      <c r="B16" s="56">
        <f ca="1">'EF ele_warmte'!B12</f>
        <v>0.20764897791982778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326</v>
      </c>
      <c r="B18" s="23">
        <f ca="1">B14*B16</f>
        <v>3.4958434554536391</v>
      </c>
      <c r="C18" s="23"/>
      <c r="D18" s="23">
        <f t="shared" ref="D18:M18" si="1">D14*D16</f>
        <v>6.1295021825292579</v>
      </c>
      <c r="E18" s="23">
        <f t="shared" si="1"/>
        <v>5.9596532768905606</v>
      </c>
      <c r="F18" s="23"/>
      <c r="G18" s="23">
        <f t="shared" si="1"/>
        <v>2446.5715812884569</v>
      </c>
      <c r="H18" s="23">
        <f t="shared" si="1"/>
        <v>671.03900579586366</v>
      </c>
      <c r="I18" s="23"/>
      <c r="J18" s="23"/>
      <c r="K18" s="23"/>
      <c r="L18" s="23"/>
      <c r="M18" s="23">
        <f t="shared" si="1"/>
        <v>0</v>
      </c>
      <c r="N18" s="23"/>
      <c r="O18" s="23"/>
      <c r="P18" s="23"/>
    </row>
    <row r="19" spans="1:18" s="15" customFormat="1">
      <c r="A19" s="42"/>
      <c r="B19" s="305"/>
      <c r="C19" s="54"/>
      <c r="D19" s="54"/>
      <c r="E19" s="54"/>
      <c r="F19" s="54"/>
      <c r="G19" s="54"/>
      <c r="H19" s="54"/>
      <c r="I19" s="54"/>
      <c r="J19" s="54"/>
      <c r="K19" s="54"/>
      <c r="L19" s="54"/>
      <c r="M19" s="54"/>
      <c r="N19" s="54"/>
      <c r="O19" s="54"/>
      <c r="P19" s="54"/>
      <c r="R19" s="32"/>
    </row>
    <row r="20" spans="1:18">
      <c r="A20" s="1"/>
      <c r="B20" s="1"/>
      <c r="E20" s="767"/>
    </row>
    <row r="21" spans="1:18">
      <c r="A21" s="260" t="s">
        <v>476</v>
      </c>
      <c r="B21" s="261"/>
      <c r="C21" s="262"/>
      <c r="D21" s="262"/>
      <c r="E21" s="262"/>
      <c r="F21" s="262"/>
      <c r="G21" s="262"/>
      <c r="H21" s="262"/>
      <c r="I21" s="262"/>
      <c r="J21" s="262"/>
      <c r="K21" s="262"/>
      <c r="L21" s="262"/>
      <c r="M21" s="262"/>
      <c r="N21" s="263"/>
    </row>
    <row r="22" spans="1:18">
      <c r="A22" s="257"/>
      <c r="B22" s="258"/>
      <c r="C22" s="43"/>
      <c r="D22" s="43"/>
      <c r="E22" s="43"/>
      <c r="F22" s="43"/>
      <c r="G22" s="43"/>
      <c r="H22" s="43"/>
      <c r="I22" s="43"/>
      <c r="J22" s="43"/>
      <c r="K22" s="43"/>
      <c r="L22" s="43"/>
      <c r="M22" s="43"/>
      <c r="N22" s="172"/>
    </row>
    <row r="23" spans="1:18">
      <c r="A23" s="265" t="s">
        <v>296</v>
      </c>
      <c r="B23" s="914" t="s">
        <v>297</v>
      </c>
      <c r="C23" s="914" t="s">
        <v>640</v>
      </c>
      <c r="D23" s="914" t="s">
        <v>641</v>
      </c>
      <c r="E23" s="914" t="s">
        <v>642</v>
      </c>
      <c r="F23" s="914" t="s">
        <v>625</v>
      </c>
      <c r="G23" s="914" t="s">
        <v>643</v>
      </c>
      <c r="H23" s="914" t="s">
        <v>644</v>
      </c>
      <c r="I23" s="914" t="s">
        <v>112</v>
      </c>
      <c r="J23" s="914" t="s">
        <v>645</v>
      </c>
      <c r="K23" s="914" t="s">
        <v>646</v>
      </c>
      <c r="L23" s="915" t="s">
        <v>647</v>
      </c>
      <c r="M23" s="129" t="s">
        <v>175</v>
      </c>
      <c r="N23" s="266" t="s">
        <v>304</v>
      </c>
    </row>
    <row r="24" spans="1:18">
      <c r="A24" s="32" t="s">
        <v>632</v>
      </c>
      <c r="B24" s="1052">
        <v>2.1857577031362901E-3</v>
      </c>
      <c r="C24" s="1052">
        <v>0.73286639335235404</v>
      </c>
      <c r="D24" s="1052" t="s">
        <v>864</v>
      </c>
      <c r="E24" s="1052">
        <v>3.6256136221114157E-4</v>
      </c>
      <c r="F24" s="1053"/>
      <c r="G24" s="1052">
        <v>2.6985932462883127E-3</v>
      </c>
      <c r="H24" s="1052" t="s">
        <v>864</v>
      </c>
      <c r="I24" s="1052">
        <v>2.1184199772920974E-3</v>
      </c>
      <c r="J24" s="1052">
        <v>0.24994165417596889</v>
      </c>
      <c r="K24" s="1052">
        <v>6.4685181898363866E-3</v>
      </c>
      <c r="L24" s="1052">
        <v>3.3581019929130127E-3</v>
      </c>
      <c r="M24" s="1045" t="s">
        <v>863</v>
      </c>
      <c r="N24" s="881">
        <f>SUM(B24:L24)</f>
        <v>1.0000000000000002</v>
      </c>
      <c r="O24" s="879"/>
    </row>
    <row r="25" spans="1:18">
      <c r="A25" s="32" t="s">
        <v>633</v>
      </c>
      <c r="B25" s="1052" t="s">
        <v>864</v>
      </c>
      <c r="C25" s="1052">
        <v>0.99992261660630322</v>
      </c>
      <c r="D25" s="1052" t="s">
        <v>864</v>
      </c>
      <c r="E25" s="1052" t="s">
        <v>864</v>
      </c>
      <c r="F25" s="1053"/>
      <c r="G25" s="1052">
        <v>5.523851720144417E-5</v>
      </c>
      <c r="H25" s="1052" t="s">
        <v>864</v>
      </c>
      <c r="I25" s="1052" t="s">
        <v>864</v>
      </c>
      <c r="J25" s="1052">
        <v>2.2144876495422405E-5</v>
      </c>
      <c r="K25" s="1052" t="s">
        <v>864</v>
      </c>
      <c r="L25" s="1052" t="s">
        <v>864</v>
      </c>
      <c r="M25" s="1045" t="s">
        <v>863</v>
      </c>
      <c r="N25" s="881">
        <f>SUM(B25:L25)</f>
        <v>1</v>
      </c>
    </row>
    <row r="26" spans="1:18">
      <c r="A26" s="238"/>
      <c r="B26" s="178"/>
      <c r="C26" s="178"/>
      <c r="D26" s="178"/>
      <c r="E26" s="178"/>
      <c r="F26" s="178"/>
      <c r="G26" s="178"/>
      <c r="H26" s="178"/>
      <c r="I26" s="178"/>
      <c r="J26" s="178"/>
      <c r="K26" s="178"/>
      <c r="L26" s="176"/>
      <c r="M26" s="176"/>
      <c r="N26" s="174"/>
    </row>
    <row r="27" spans="1:18" s="43" customFormat="1"/>
    <row r="28" spans="1:18">
      <c r="A28" s="260" t="s">
        <v>477</v>
      </c>
      <c r="B28" s="262"/>
      <c r="C28" s="262"/>
      <c r="D28" s="262"/>
      <c r="E28" s="262"/>
      <c r="F28" s="262"/>
      <c r="G28" s="262"/>
      <c r="H28" s="262"/>
      <c r="I28" s="262"/>
      <c r="J28" s="262"/>
      <c r="K28" s="262"/>
      <c r="L28" s="263"/>
    </row>
    <row r="29" spans="1:18">
      <c r="A29" s="259"/>
      <c r="B29" s="264"/>
      <c r="C29" s="264"/>
      <c r="D29" s="264"/>
      <c r="E29" s="264"/>
      <c r="F29" s="43"/>
      <c r="G29" s="43"/>
      <c r="H29" s="43"/>
      <c r="I29" s="43"/>
      <c r="J29" s="43"/>
      <c r="K29" s="43"/>
      <c r="L29" s="172"/>
    </row>
    <row r="30" spans="1:18">
      <c r="A30" s="415" t="s">
        <v>195</v>
      </c>
      <c r="B30" s="271" t="s">
        <v>305</v>
      </c>
      <c r="C30" s="878">
        <v>2017</v>
      </c>
      <c r="D30" s="271" t="s">
        <v>306</v>
      </c>
      <c r="E30" s="241" t="s">
        <v>175</v>
      </c>
      <c r="F30" s="268"/>
      <c r="G30" s="241"/>
      <c r="H30" s="241"/>
      <c r="I30" s="241"/>
      <c r="J30" s="241"/>
      <c r="K30" s="241"/>
      <c r="L30" s="269"/>
    </row>
    <row r="31" spans="1:18">
      <c r="A31" s="272" t="s">
        <v>307</v>
      </c>
      <c r="B31" s="273"/>
      <c r="F31" s="53"/>
      <c r="G31" s="43"/>
      <c r="H31" s="43"/>
      <c r="I31" s="43"/>
      <c r="J31" s="43"/>
      <c r="K31" s="43"/>
      <c r="L31" s="172"/>
    </row>
    <row r="32" spans="1:18">
      <c r="A32" s="274" t="s">
        <v>308</v>
      </c>
      <c r="B32" s="275"/>
      <c r="F32" s="53"/>
      <c r="G32" s="43"/>
      <c r="H32" s="43"/>
      <c r="I32" s="43"/>
      <c r="J32" s="43"/>
      <c r="K32" s="43"/>
      <c r="L32" s="172"/>
    </row>
    <row r="33" spans="1:16">
      <c r="A33" s="274" t="s">
        <v>309</v>
      </c>
      <c r="B33" s="276"/>
      <c r="F33" s="53"/>
      <c r="G33" s="43"/>
      <c r="H33" s="43"/>
      <c r="I33" s="43"/>
      <c r="J33" s="43"/>
      <c r="K33" s="43"/>
      <c r="L33" s="172"/>
    </row>
    <row r="34" spans="1:16">
      <c r="A34" s="274" t="s">
        <v>310</v>
      </c>
      <c r="B34" s="276"/>
      <c r="F34" s="53"/>
      <c r="G34" s="43"/>
      <c r="H34" s="43"/>
      <c r="I34" s="43"/>
      <c r="J34" s="43"/>
      <c r="K34" s="43"/>
      <c r="L34" s="172"/>
    </row>
    <row r="35" spans="1:16">
      <c r="A35" s="274" t="s">
        <v>311</v>
      </c>
      <c r="B35" s="276"/>
      <c r="C35" s="278">
        <v>5.45E-2</v>
      </c>
      <c r="D35" s="58"/>
      <c r="E35" s="1046" t="s">
        <v>882</v>
      </c>
      <c r="F35" s="53"/>
      <c r="G35" s="43"/>
      <c r="H35" s="43"/>
      <c r="I35" s="43"/>
      <c r="J35" s="43"/>
      <c r="K35" s="43"/>
      <c r="L35" s="172"/>
    </row>
    <row r="36" spans="1:16">
      <c r="A36" s="259"/>
      <c r="B36" s="43"/>
      <c r="C36" s="43"/>
      <c r="D36" s="43"/>
      <c r="E36" s="154"/>
      <c r="F36" s="53"/>
      <c r="G36" s="43"/>
      <c r="H36" s="43"/>
      <c r="I36" s="43"/>
      <c r="J36" s="43"/>
      <c r="K36" s="43"/>
      <c r="L36" s="172"/>
    </row>
    <row r="37" spans="1:16">
      <c r="A37" s="415" t="s">
        <v>113</v>
      </c>
      <c r="B37" s="271" t="s">
        <v>305</v>
      </c>
      <c r="C37" s="878">
        <f>C30</f>
        <v>2017</v>
      </c>
      <c r="D37" s="271" t="s">
        <v>306</v>
      </c>
      <c r="E37" s="913" t="s">
        <v>175</v>
      </c>
      <c r="F37" s="281"/>
      <c r="G37" s="265"/>
      <c r="H37" s="265"/>
      <c r="I37" s="265"/>
      <c r="J37" s="265"/>
      <c r="K37" s="265"/>
      <c r="L37" s="266"/>
    </row>
    <row r="38" spans="1:16">
      <c r="A38" s="274" t="s">
        <v>312</v>
      </c>
      <c r="B38" s="275"/>
      <c r="F38" s="277"/>
      <c r="G38" s="58"/>
      <c r="H38" s="58"/>
      <c r="I38" s="58"/>
      <c r="J38" s="58"/>
      <c r="K38" s="58"/>
      <c r="L38" s="279"/>
    </row>
    <row r="39" spans="1:16">
      <c r="A39" s="274" t="s">
        <v>313</v>
      </c>
      <c r="B39" s="275"/>
      <c r="F39" s="277"/>
      <c r="G39" s="58"/>
      <c r="H39" s="58"/>
      <c r="I39" s="58"/>
      <c r="J39" s="58"/>
      <c r="K39" s="58"/>
      <c r="L39" s="279"/>
    </row>
    <row r="40" spans="1:16">
      <c r="A40" s="274" t="s">
        <v>309</v>
      </c>
      <c r="B40" s="276"/>
      <c r="F40" s="58"/>
      <c r="G40" s="58"/>
      <c r="H40" s="58"/>
      <c r="I40" s="58"/>
      <c r="J40" s="58"/>
      <c r="K40" s="58"/>
      <c r="L40" s="279"/>
    </row>
    <row r="41" spans="1:16" ht="15" customHeight="1">
      <c r="A41" s="274" t="s">
        <v>314</v>
      </c>
      <c r="B41" s="276"/>
      <c r="F41" s="58"/>
      <c r="G41" s="58"/>
      <c r="H41" s="58"/>
      <c r="I41" s="58"/>
      <c r="J41" s="58"/>
      <c r="K41" s="58"/>
      <c r="L41" s="279"/>
    </row>
    <row r="42" spans="1:16">
      <c r="A42" s="274" t="s">
        <v>311</v>
      </c>
      <c r="B42" s="276"/>
      <c r="C42" s="278">
        <v>6.2100000000000002E-2</v>
      </c>
      <c r="D42" s="277"/>
      <c r="E42" s="1046" t="str">
        <f>E35</f>
        <v>Data VMM 2020</v>
      </c>
      <c r="F42" s="58"/>
      <c r="G42" s="280"/>
      <c r="H42" s="58"/>
      <c r="I42" s="58"/>
      <c r="J42" s="58"/>
      <c r="K42" s="58"/>
      <c r="L42" s="279"/>
    </row>
    <row r="43" spans="1:16">
      <c r="A43" s="4"/>
      <c r="B43" s="176"/>
      <c r="C43" s="176"/>
      <c r="D43" s="176"/>
      <c r="E43" s="176"/>
      <c r="F43" s="176"/>
      <c r="G43" s="176"/>
      <c r="H43" s="176"/>
      <c r="I43" s="176"/>
      <c r="J43" s="176"/>
      <c r="K43" s="176"/>
      <c r="L43" s="174"/>
    </row>
    <row r="44" spans="1:16" s="43" customFormat="1"/>
    <row r="45" spans="1:16" s="43" customFormat="1" ht="15.75" thickBot="1">
      <c r="A45" s="176"/>
      <c r="B45" s="176"/>
      <c r="C45" s="176"/>
      <c r="D45" s="176"/>
      <c r="E45" s="176"/>
      <c r="F45" s="176"/>
      <c r="G45" s="176"/>
      <c r="H45" s="176"/>
      <c r="I45" s="176"/>
      <c r="J45" s="176"/>
      <c r="K45" s="176"/>
      <c r="L45" s="176"/>
    </row>
    <row r="46" spans="1:16" s="15" customFormat="1" ht="17.25" thickTop="1" thickBot="1">
      <c r="A46" s="1214" t="s">
        <v>475</v>
      </c>
      <c r="B46" s="1215" t="s">
        <v>522</v>
      </c>
      <c r="C46" s="1216"/>
      <c r="D46" s="1216"/>
      <c r="E46" s="1216"/>
      <c r="F46" s="1216"/>
      <c r="G46" s="1216"/>
      <c r="H46" s="1216"/>
      <c r="I46" s="1216"/>
      <c r="J46" s="1216"/>
      <c r="K46" s="1216"/>
      <c r="L46" s="1216"/>
      <c r="M46" s="1216"/>
      <c r="N46" s="1216"/>
      <c r="O46" s="1216"/>
      <c r="P46" s="1216"/>
    </row>
    <row r="47" spans="1:16" s="15" customFormat="1" ht="15.75" thickTop="1">
      <c r="A47" s="1214"/>
      <c r="B47" s="1217" t="s">
        <v>20</v>
      </c>
      <c r="C47" s="1217" t="s">
        <v>189</v>
      </c>
      <c r="D47" s="1219" t="s">
        <v>190</v>
      </c>
      <c r="E47" s="1220"/>
      <c r="F47" s="1220"/>
      <c r="G47" s="1220"/>
      <c r="H47" s="1220"/>
      <c r="I47" s="1220"/>
      <c r="J47" s="1220"/>
      <c r="K47" s="1221"/>
      <c r="L47" s="1219" t="s">
        <v>191</v>
      </c>
      <c r="M47" s="1220"/>
      <c r="N47" s="1220"/>
      <c r="O47" s="1220"/>
      <c r="P47" s="1221"/>
    </row>
    <row r="48" spans="1:16" s="15" customFormat="1" ht="45">
      <c r="A48" s="1214"/>
      <c r="B48" s="1218"/>
      <c r="C48" s="1218"/>
      <c r="D48" s="12" t="s">
        <v>192</v>
      </c>
      <c r="E48" s="12" t="s">
        <v>193</v>
      </c>
      <c r="F48" s="12" t="s">
        <v>194</v>
      </c>
      <c r="G48" s="12" t="s">
        <v>195</v>
      </c>
      <c r="H48" s="12" t="s">
        <v>113</v>
      </c>
      <c r="I48" s="12" t="s">
        <v>196</v>
      </c>
      <c r="J48" s="12" t="s">
        <v>197</v>
      </c>
      <c r="K48" s="12" t="s">
        <v>198</v>
      </c>
      <c r="L48" s="12" t="s">
        <v>199</v>
      </c>
      <c r="M48" s="12" t="s">
        <v>200</v>
      </c>
      <c r="N48" s="12" t="s">
        <v>201</v>
      </c>
      <c r="O48" s="12" t="s">
        <v>202</v>
      </c>
      <c r="P48" s="12" t="s">
        <v>203</v>
      </c>
    </row>
    <row r="49" spans="1:18" s="15" customFormat="1">
      <c r="A49" s="42"/>
      <c r="B49" s="54"/>
      <c r="C49" s="54"/>
      <c r="D49" s="54"/>
      <c r="E49" s="54"/>
      <c r="F49" s="54"/>
      <c r="G49" s="54"/>
      <c r="H49" s="54"/>
      <c r="I49" s="54"/>
      <c r="J49" s="54"/>
      <c r="K49" s="54"/>
      <c r="L49" s="54"/>
      <c r="M49" s="54"/>
      <c r="N49" s="54"/>
      <c r="O49" s="54"/>
      <c r="P49" s="54"/>
      <c r="R49" s="32"/>
    </row>
    <row r="50" spans="1:18" s="294" customFormat="1">
      <c r="A50" s="293" t="s">
        <v>319</v>
      </c>
      <c r="B50" s="315">
        <f>SUM(B51:B52)</f>
        <v>4.1594171493202223E-5</v>
      </c>
      <c r="C50" s="315">
        <f t="shared" ref="C50:P50" si="2">SUM(C51:C52)</f>
        <v>0</v>
      </c>
      <c r="D50" s="315">
        <f t="shared" si="2"/>
        <v>0</v>
      </c>
      <c r="E50" s="315">
        <f t="shared" si="2"/>
        <v>0</v>
      </c>
      <c r="F50" s="315">
        <f t="shared" si="2"/>
        <v>0</v>
      </c>
      <c r="G50" s="315">
        <f t="shared" si="2"/>
        <v>3.0135603707982695E-3</v>
      </c>
      <c r="H50" s="315">
        <f t="shared" si="2"/>
        <v>0</v>
      </c>
      <c r="I50" s="315">
        <f t="shared" si="2"/>
        <v>0</v>
      </c>
      <c r="J50" s="315">
        <f t="shared" si="2"/>
        <v>0</v>
      </c>
      <c r="K50" s="315">
        <f t="shared" si="2"/>
        <v>0</v>
      </c>
      <c r="L50" s="315">
        <f t="shared" si="2"/>
        <v>0</v>
      </c>
      <c r="M50" s="315">
        <f t="shared" si="2"/>
        <v>1.7045594895829044E-4</v>
      </c>
      <c r="N50" s="315">
        <f t="shared" si="2"/>
        <v>0</v>
      </c>
      <c r="O50" s="315">
        <f t="shared" si="2"/>
        <v>0</v>
      </c>
      <c r="P50" s="316">
        <f t="shared" si="2"/>
        <v>0</v>
      </c>
    </row>
    <row r="51" spans="1:18">
      <c r="A51" s="259" t="s">
        <v>318</v>
      </c>
      <c r="B51" s="317">
        <f>vkm_bus
*($B$65*(SUMIFS(TableECFTransport[EnergieConsumptieFactor (PJ per km)],TableECFTransport[Index],"BUS_Niet-genummerde wegen_DIESEL HYBRID PHEV_ELECTRIC")*0.5+SUMIFS(TableECFTransport[EnergieConsumptieFactor (PJ per km)],TableECFTransport[Index],"BUS_Genummerde wegen_DIESEL HYBRID PHEV_ELECTRIC")*0.5))</f>
        <v>4.1594171493202223E-5</v>
      </c>
      <c r="C51" s="318"/>
      <c r="D51" s="318"/>
      <c r="E51" s="318"/>
      <c r="F51" s="318"/>
      <c r="G51" s="317">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PHEV_DIESEL")*0.5+SUMIFS(TableECFTransport[EnergieConsumptieFactor (PJ per km)],TableECFTransport[Index],"BUS_Genummerde wegen_DIESEL HYBRID PHEV_DIESEL")*0.5))
*(1-$C$78)</f>
        <v>3.0135603707982695E-3</v>
      </c>
      <c r="H51" s="317"/>
      <c r="I51" s="319"/>
      <c r="J51" s="317"/>
      <c r="K51" s="317"/>
      <c r="L51" s="317"/>
      <c r="M51" s="317">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1.7045594895829044E-4</v>
      </c>
      <c r="N51" s="317"/>
      <c r="O51" s="317"/>
      <c r="P51" s="320"/>
    </row>
    <row r="52" spans="1:18">
      <c r="A52" s="4" t="s">
        <v>317</v>
      </c>
      <c r="B52" s="883">
        <f>vkm_tram*SUMIFS(TableECFTransport[EnergieConsumptieFactor (PJ per km)],TableECFTransport[Index],"Tram_gemiddeld_Electric_Electric")</f>
        <v>0</v>
      </c>
      <c r="C52" s="322"/>
      <c r="D52" s="322"/>
      <c r="E52" s="322"/>
      <c r="F52" s="322"/>
      <c r="G52" s="321"/>
      <c r="H52" s="321"/>
      <c r="I52" s="323"/>
      <c r="J52" s="321"/>
      <c r="K52" s="321"/>
      <c r="L52" s="321"/>
      <c r="M52" s="321"/>
      <c r="N52" s="321"/>
      <c r="O52" s="321"/>
      <c r="P52" s="324"/>
    </row>
    <row r="53" spans="1:18">
      <c r="B53" s="11"/>
      <c r="C53" s="55"/>
      <c r="D53" s="55"/>
      <c r="E53" s="55"/>
      <c r="F53" s="55"/>
      <c r="G53" s="11"/>
      <c r="H53" s="11"/>
      <c r="I53" s="10"/>
      <c r="J53" s="11"/>
      <c r="K53" s="11"/>
      <c r="L53" s="11"/>
      <c r="M53" s="11"/>
      <c r="N53" s="11"/>
      <c r="O53" s="11"/>
      <c r="P53" s="11"/>
    </row>
    <row r="54" spans="1:18" s="15" customFormat="1">
      <c r="A54" s="20" t="s">
        <v>325</v>
      </c>
      <c r="B54" s="21">
        <f>(B50)*10^9/3600</f>
        <v>11.553936525889506</v>
      </c>
      <c r="C54" s="21">
        <f t="shared" ref="C54:P54" si="3">(C50)*10^9/3600</f>
        <v>0</v>
      </c>
      <c r="D54" s="21">
        <f t="shared" si="3"/>
        <v>0</v>
      </c>
      <c r="E54" s="21">
        <f t="shared" si="3"/>
        <v>0</v>
      </c>
      <c r="F54" s="21">
        <f t="shared" si="3"/>
        <v>0</v>
      </c>
      <c r="G54" s="21">
        <f t="shared" si="3"/>
        <v>837.10010299951921</v>
      </c>
      <c r="H54" s="21">
        <f t="shared" si="3"/>
        <v>0</v>
      </c>
      <c r="I54" s="21">
        <f t="shared" si="3"/>
        <v>0</v>
      </c>
      <c r="J54" s="21">
        <f t="shared" si="3"/>
        <v>0</v>
      </c>
      <c r="K54" s="21">
        <f t="shared" si="3"/>
        <v>0</v>
      </c>
      <c r="L54" s="21">
        <f t="shared" si="3"/>
        <v>0</v>
      </c>
      <c r="M54" s="21">
        <f t="shared" si="3"/>
        <v>47.348874710636238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207</v>
      </c>
      <c r="B56" s="56">
        <f ca="1">'EF ele_warmte'!B12</f>
        <v>0.20764897791982778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327</v>
      </c>
      <c r="B58" s="23">
        <f ca="1">B54*B56</f>
        <v>2.3991631105515219</v>
      </c>
      <c r="C58" s="23">
        <f t="shared" ref="C58:P58" ca="1" si="4">C54*C56</f>
        <v>0</v>
      </c>
      <c r="D58" s="23">
        <f t="shared" si="4"/>
        <v>0</v>
      </c>
      <c r="E58" s="23">
        <f t="shared" si="4"/>
        <v>0</v>
      </c>
      <c r="F58" s="23">
        <f t="shared" si="4"/>
        <v>0</v>
      </c>
      <c r="G58" s="23">
        <f t="shared" si="4"/>
        <v>223.50572750087164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0" t="s">
        <v>536</v>
      </c>
      <c r="B61" s="262"/>
      <c r="C61" s="263"/>
    </row>
    <row r="62" spans="1:18" s="15" customFormat="1">
      <c r="A62" s="289"/>
      <c r="B62" s="285"/>
      <c r="C62" s="290"/>
    </row>
    <row r="63" spans="1:18">
      <c r="A63" s="291"/>
      <c r="B63" s="133"/>
      <c r="C63" s="292" t="s">
        <v>175</v>
      </c>
    </row>
    <row r="64" spans="1:18">
      <c r="A64" s="283" t="s">
        <v>195</v>
      </c>
      <c r="B64" s="286">
        <f>100%-B65</f>
        <v>0.94399999999999995</v>
      </c>
      <c r="C64" s="172"/>
    </row>
    <row r="65" spans="1:12">
      <c r="A65" s="283" t="s">
        <v>862</v>
      </c>
      <c r="B65" s="1051">
        <v>5.6000000000000001E-2</v>
      </c>
      <c r="C65" s="172" t="s">
        <v>694</v>
      </c>
    </row>
    <row r="66" spans="1:12" s="15" customFormat="1">
      <c r="A66" s="284"/>
      <c r="B66" s="267"/>
      <c r="C66" s="230"/>
    </row>
    <row r="67" spans="1:12">
      <c r="A67" s="287" t="s">
        <v>304</v>
      </c>
      <c r="B67" s="288">
        <f>SUM(B64:B65)</f>
        <v>1</v>
      </c>
      <c r="C67" s="174"/>
    </row>
    <row r="70" spans="1:12">
      <c r="A70" s="260" t="s">
        <v>477</v>
      </c>
      <c r="B70" s="262"/>
      <c r="C70" s="262"/>
      <c r="D70" s="262"/>
      <c r="E70" s="262"/>
      <c r="F70" s="262"/>
      <c r="G70" s="262"/>
      <c r="H70" s="262"/>
      <c r="I70" s="262"/>
      <c r="J70" s="262"/>
      <c r="K70" s="262"/>
      <c r="L70" s="263"/>
    </row>
    <row r="71" spans="1:12">
      <c r="A71" s="413" t="s">
        <v>537</v>
      </c>
    </row>
    <row r="72" spans="1:12">
      <c r="A72" s="259"/>
      <c r="B72" s="264"/>
      <c r="C72" s="264"/>
      <c r="D72" s="264"/>
      <c r="E72" s="264"/>
    </row>
    <row r="73" spans="1:12">
      <c r="A73" s="270"/>
      <c r="B73" s="271" t="s">
        <v>305</v>
      </c>
      <c r="C73" s="878">
        <f>C30</f>
        <v>2017</v>
      </c>
      <c r="D73" s="271" t="s">
        <v>306</v>
      </c>
      <c r="E73" s="241" t="s">
        <v>175</v>
      </c>
    </row>
    <row r="74" spans="1:12">
      <c r="A74" t="str">
        <f t="shared" ref="A74:A75" si="5">A31</f>
        <v>diesel</v>
      </c>
      <c r="B74" s="412"/>
    </row>
    <row r="75" spans="1:12">
      <c r="A75" t="str">
        <f t="shared" si="5"/>
        <v>biodiesel</v>
      </c>
      <c r="B75" s="412"/>
    </row>
    <row r="76" spans="1:12">
      <c r="A76" t="str">
        <f>A33</f>
        <v>vol% liter</v>
      </c>
      <c r="B76" s="412"/>
    </row>
    <row r="77" spans="1:12">
      <c r="A77" t="str">
        <f>A34</f>
        <v>gew% kg</v>
      </c>
      <c r="B77" s="412"/>
    </row>
    <row r="78" spans="1:12">
      <c r="A78" t="str">
        <f>A35</f>
        <v>J%</v>
      </c>
      <c r="B78" s="412"/>
      <c r="C78" s="414">
        <f>C35</f>
        <v>5.45E-2</v>
      </c>
      <c r="D78" s="412"/>
      <c r="E78" t="str">
        <f>E35</f>
        <v>Data VMM 2020</v>
      </c>
    </row>
    <row r="79" spans="1:12">
      <c r="B79" s="412"/>
      <c r="C79" s="412"/>
      <c r="D79" s="412"/>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xr:uid="{00000000-0002-0000-1D00-000000000000}">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theme="6"/>
  </sheetPr>
  <dimension ref="A2:S91"/>
  <sheetViews>
    <sheetView showGridLines="0" zoomScale="69" zoomScaleNormal="69" workbookViewId="0"/>
  </sheetViews>
  <sheetFormatPr defaultColWidth="9.140625" defaultRowHeight="14.25"/>
  <cols>
    <col min="1" max="1" width="67.85546875" style="440" customWidth="1"/>
    <col min="2" max="2" width="22.85546875" style="440"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0"/>
  </cols>
  <sheetData>
    <row r="2" spans="1:19" ht="15.75">
      <c r="A2" s="1079" t="s">
        <v>209</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1"/>
      <c r="B4" s="441"/>
      <c r="C4" s="63"/>
      <c r="D4" s="63"/>
      <c r="E4" s="63"/>
      <c r="F4" s="63"/>
      <c r="G4" s="63"/>
      <c r="H4" s="63"/>
      <c r="I4" s="63"/>
      <c r="J4" s="63"/>
      <c r="K4" s="63"/>
      <c r="L4" s="63"/>
      <c r="M4" s="63"/>
      <c r="N4" s="63"/>
      <c r="O4" s="63"/>
      <c r="P4" s="63"/>
      <c r="Q4" s="63"/>
      <c r="R4" s="63"/>
    </row>
    <row r="5" spans="1:19" ht="16.5" thickBot="1">
      <c r="A5" s="1081" t="s">
        <v>210</v>
      </c>
      <c r="B5" s="791"/>
      <c r="C5" s="1084" t="s">
        <v>329</v>
      </c>
      <c r="D5" s="1085"/>
      <c r="E5" s="1085"/>
      <c r="F5" s="1085"/>
      <c r="G5" s="1085"/>
      <c r="H5" s="1085"/>
      <c r="I5" s="1085"/>
      <c r="J5" s="1085"/>
      <c r="K5" s="1085"/>
      <c r="L5" s="1085"/>
      <c r="M5" s="1085"/>
      <c r="N5" s="1085"/>
      <c r="O5" s="1085"/>
      <c r="P5" s="1085"/>
      <c r="Q5" s="1085"/>
      <c r="R5" s="1086"/>
    </row>
    <row r="6" spans="1:19" ht="16.5" thickTop="1">
      <c r="A6" s="1082"/>
      <c r="B6" s="792"/>
      <c r="C6" s="1087" t="s">
        <v>20</v>
      </c>
      <c r="D6" s="1089" t="s">
        <v>189</v>
      </c>
      <c r="E6" s="1091" t="s">
        <v>190</v>
      </c>
      <c r="F6" s="1092"/>
      <c r="G6" s="1092"/>
      <c r="H6" s="1092"/>
      <c r="I6" s="1092"/>
      <c r="J6" s="1092"/>
      <c r="K6" s="1092"/>
      <c r="L6" s="1093"/>
      <c r="M6" s="1091" t="s">
        <v>191</v>
      </c>
      <c r="N6" s="1092"/>
      <c r="O6" s="1092"/>
      <c r="P6" s="1092"/>
      <c r="Q6" s="1092"/>
      <c r="R6" s="1094" t="s">
        <v>109</v>
      </c>
    </row>
    <row r="7" spans="1:19" ht="45.75" thickBot="1">
      <c r="A7" s="1083"/>
      <c r="B7" s="793"/>
      <c r="C7" s="1088"/>
      <c r="D7" s="1090"/>
      <c r="E7" s="437" t="s">
        <v>192</v>
      </c>
      <c r="F7" s="437" t="s">
        <v>193</v>
      </c>
      <c r="G7" s="64" t="s">
        <v>194</v>
      </c>
      <c r="H7" s="437" t="s">
        <v>195</v>
      </c>
      <c r="I7" s="437" t="s">
        <v>113</v>
      </c>
      <c r="J7" s="437" t="s">
        <v>196</v>
      </c>
      <c r="K7" s="438" t="s">
        <v>197</v>
      </c>
      <c r="L7" s="438" t="s">
        <v>198</v>
      </c>
      <c r="M7" s="64" t="s">
        <v>199</v>
      </c>
      <c r="N7" s="65" t="s">
        <v>200</v>
      </c>
      <c r="O7" s="65" t="s">
        <v>201</v>
      </c>
      <c r="P7" s="65" t="s">
        <v>202</v>
      </c>
      <c r="Q7" s="66" t="s">
        <v>203</v>
      </c>
      <c r="R7" s="1095"/>
    </row>
    <row r="8" spans="1:19" ht="18.75" customHeight="1" thickTop="1">
      <c r="A8" s="799" t="s">
        <v>330</v>
      </c>
      <c r="B8" s="804"/>
      <c r="C8" s="1096"/>
      <c r="D8" s="1096"/>
      <c r="E8" s="1096"/>
      <c r="F8" s="1096"/>
      <c r="G8" s="1096"/>
      <c r="H8" s="1096"/>
      <c r="I8" s="1096"/>
      <c r="J8" s="1096"/>
      <c r="K8" s="1096"/>
      <c r="L8" s="1096"/>
      <c r="M8" s="1096"/>
      <c r="N8" s="1096"/>
      <c r="O8" s="1096"/>
      <c r="P8" s="1096"/>
      <c r="Q8" s="1096"/>
      <c r="R8" s="302"/>
    </row>
    <row r="9" spans="1:19" s="442" customFormat="1">
      <c r="A9" s="800" t="s">
        <v>211</v>
      </c>
      <c r="B9" s="805"/>
      <c r="C9" s="679">
        <f>'Eigen gebouwen'!B15</f>
        <v>0</v>
      </c>
      <c r="D9" s="679">
        <f>'Eigen gebouwen'!C15</f>
        <v>0</v>
      </c>
      <c r="E9" s="679">
        <f>'Eigen gebouwen'!D15</f>
        <v>0</v>
      </c>
      <c r="F9" s="679">
        <f>'Eigen gebouwen'!E15</f>
        <v>0</v>
      </c>
      <c r="G9" s="679">
        <f>'Eigen gebouwen'!F15</f>
        <v>0</v>
      </c>
      <c r="H9" s="679">
        <f>'Eigen gebouwen'!G15</f>
        <v>0</v>
      </c>
      <c r="I9" s="679">
        <f>'Eigen gebouwen'!H15</f>
        <v>0</v>
      </c>
      <c r="J9" s="679">
        <f>'Eigen gebouwen'!I15</f>
        <v>0</v>
      </c>
      <c r="K9" s="679">
        <f>'Eigen gebouwen'!J15</f>
        <v>0</v>
      </c>
      <c r="L9" s="679">
        <f>'Eigen gebouwen'!K15</f>
        <v>0</v>
      </c>
      <c r="M9" s="679">
        <f>'Eigen gebouwen'!L15</f>
        <v>0</v>
      </c>
      <c r="N9" s="679">
        <f>'Eigen gebouwen'!M15</f>
        <v>0</v>
      </c>
      <c r="O9" s="679">
        <f>'Eigen gebouwen'!N15</f>
        <v>0</v>
      </c>
      <c r="P9" s="679">
        <f>'Eigen gebouwen'!O15</f>
        <v>0</v>
      </c>
      <c r="Q9" s="680">
        <f>'Eigen gebouwen'!P15</f>
        <v>0</v>
      </c>
      <c r="R9" s="681">
        <f>SUM(C9:Q9)</f>
        <v>0</v>
      </c>
      <c r="S9" s="67"/>
    </row>
    <row r="10" spans="1:19" s="442" customFormat="1">
      <c r="A10" s="801" t="s">
        <v>212</v>
      </c>
      <c r="B10" s="806"/>
      <c r="C10" s="679">
        <f ca="1">tertiair!B16+'openbare verlichting'!B8</f>
        <v>8113.8836069999988</v>
      </c>
      <c r="D10" s="679">
        <f ca="1">tertiair!C16</f>
        <v>62.357142857142847</v>
      </c>
      <c r="E10" s="679">
        <f ca="1">tertiair!D16</f>
        <v>11116.474769114</v>
      </c>
      <c r="F10" s="679">
        <f>tertiair!E16</f>
        <v>86.203121020926403</v>
      </c>
      <c r="G10" s="679">
        <f ca="1">tertiair!F16</f>
        <v>838.42997909305222</v>
      </c>
      <c r="H10" s="679">
        <f>tertiair!G16</f>
        <v>0</v>
      </c>
      <c r="I10" s="679">
        <f>tertiair!H16</f>
        <v>0</v>
      </c>
      <c r="J10" s="679">
        <f>tertiair!I16</f>
        <v>0</v>
      </c>
      <c r="K10" s="679">
        <f>tertiair!J16</f>
        <v>5.8676597457426411E-3</v>
      </c>
      <c r="L10" s="679">
        <f>tertiair!K16</f>
        <v>0</v>
      </c>
      <c r="M10" s="679">
        <f ca="1">tertiair!L16</f>
        <v>0</v>
      </c>
      <c r="N10" s="679">
        <f>tertiair!M16</f>
        <v>0</v>
      </c>
      <c r="O10" s="679">
        <f ca="1">tertiair!N16</f>
        <v>114.20715165761467</v>
      </c>
      <c r="P10" s="679">
        <f>tertiair!O16</f>
        <v>4.8972607658411542</v>
      </c>
      <c r="Q10" s="680">
        <f>tertiair!P16</f>
        <v>0</v>
      </c>
      <c r="R10" s="682">
        <f ca="1">SUM(C10:Q10)</f>
        <v>20336.458899168323</v>
      </c>
      <c r="S10" s="67"/>
    </row>
    <row r="11" spans="1:19" s="442" customFormat="1">
      <c r="A11" s="800" t="s">
        <v>213</v>
      </c>
      <c r="B11" s="805"/>
      <c r="C11" s="679">
        <f>huishoudens!B8</f>
        <v>13597.679484836437</v>
      </c>
      <c r="D11" s="679">
        <f>huishoudens!C8</f>
        <v>0</v>
      </c>
      <c r="E11" s="679">
        <f>huishoudens!D8</f>
        <v>44913.398380180006</v>
      </c>
      <c r="F11" s="679">
        <f>huishoudens!E8</f>
        <v>555.31355555501273</v>
      </c>
      <c r="G11" s="679">
        <f>huishoudens!F8</f>
        <v>8952.3946409713972</v>
      </c>
      <c r="H11" s="679">
        <f>huishoudens!G8</f>
        <v>0</v>
      </c>
      <c r="I11" s="679">
        <f>huishoudens!H8</f>
        <v>0</v>
      </c>
      <c r="J11" s="679">
        <f>huishoudens!I8</f>
        <v>0</v>
      </c>
      <c r="K11" s="679">
        <f>huishoudens!J8</f>
        <v>35.76442189609957</v>
      </c>
      <c r="L11" s="679">
        <f>huishoudens!K8</f>
        <v>0</v>
      </c>
      <c r="M11" s="679">
        <f>huishoudens!L8</f>
        <v>0</v>
      </c>
      <c r="N11" s="679">
        <f>huishoudens!M8</f>
        <v>0</v>
      </c>
      <c r="O11" s="679">
        <f>huishoudens!N8</f>
        <v>4174.9120754773157</v>
      </c>
      <c r="P11" s="679">
        <f>huishoudens!O8</f>
        <v>136.89311713770519</v>
      </c>
      <c r="Q11" s="680">
        <f>huishoudens!P8</f>
        <v>874.31862253785675</v>
      </c>
      <c r="R11" s="682">
        <f>SUM(C11:Q11)</f>
        <v>73240.674298591839</v>
      </c>
      <c r="S11" s="67"/>
    </row>
    <row r="12" spans="1:19" s="442" customFormat="1">
      <c r="A12" s="800" t="s">
        <v>478</v>
      </c>
      <c r="B12" s="805"/>
      <c r="C12" s="679">
        <f>'Eigen openbare verlichting'!B15</f>
        <v>0</v>
      </c>
      <c r="D12" s="679"/>
      <c r="E12" s="679"/>
      <c r="F12" s="679"/>
      <c r="G12" s="679"/>
      <c r="H12" s="679"/>
      <c r="I12" s="679"/>
      <c r="J12" s="679"/>
      <c r="K12" s="679"/>
      <c r="L12" s="679"/>
      <c r="M12" s="679"/>
      <c r="N12" s="679"/>
      <c r="O12" s="679"/>
      <c r="P12" s="679"/>
      <c r="Q12" s="679"/>
      <c r="R12" s="682">
        <f>SUM(C12:Q12)</f>
        <v>0</v>
      </c>
      <c r="S12" s="67"/>
    </row>
    <row r="13" spans="1:19" s="442" customFormat="1">
      <c r="A13" s="800" t="s">
        <v>615</v>
      </c>
      <c r="B13" s="809" t="s">
        <v>613</v>
      </c>
      <c r="C13" s="679">
        <f>industrie!B18</f>
        <v>899.48904300000004</v>
      </c>
      <c r="D13" s="679">
        <f>industrie!C18</f>
        <v>0</v>
      </c>
      <c r="E13" s="679">
        <f>industrie!D18</f>
        <v>1415.2626155799999</v>
      </c>
      <c r="F13" s="679">
        <f>industrie!E18</f>
        <v>57.538104145117494</v>
      </c>
      <c r="G13" s="679">
        <f>industrie!F18</f>
        <v>205.3615253461445</v>
      </c>
      <c r="H13" s="679">
        <f>industrie!G18</f>
        <v>0</v>
      </c>
      <c r="I13" s="679">
        <f>industrie!H18</f>
        <v>0</v>
      </c>
      <c r="J13" s="679">
        <f>industrie!I18</f>
        <v>0</v>
      </c>
      <c r="K13" s="679">
        <f>industrie!J18</f>
        <v>1.2622671440955633</v>
      </c>
      <c r="L13" s="679">
        <f>industrie!K18</f>
        <v>0</v>
      </c>
      <c r="M13" s="679">
        <f>industrie!L18</f>
        <v>0</v>
      </c>
      <c r="N13" s="679">
        <f>industrie!M18</f>
        <v>0</v>
      </c>
      <c r="O13" s="679">
        <f>industrie!N18</f>
        <v>51.96976422953486</v>
      </c>
      <c r="P13" s="679">
        <f>industrie!O18</f>
        <v>0</v>
      </c>
      <c r="Q13" s="680">
        <f>industrie!P18</f>
        <v>0</v>
      </c>
      <c r="R13" s="682">
        <f>SUM(C13:Q13)</f>
        <v>2630.8833194448921</v>
      </c>
      <c r="S13" s="67"/>
    </row>
    <row r="14" spans="1:19" s="442" customFormat="1">
      <c r="A14" s="800"/>
      <c r="B14" s="809" t="s">
        <v>614</v>
      </c>
      <c r="C14" s="679"/>
      <c r="D14" s="679"/>
      <c r="E14" s="679"/>
      <c r="F14" s="679"/>
      <c r="G14" s="679"/>
      <c r="H14" s="679"/>
      <c r="I14" s="679"/>
      <c r="J14" s="679"/>
      <c r="K14" s="679"/>
      <c r="L14" s="679"/>
      <c r="M14" s="679"/>
      <c r="N14" s="679"/>
      <c r="O14" s="679"/>
      <c r="P14" s="679"/>
      <c r="Q14" s="679"/>
      <c r="R14" s="682"/>
      <c r="S14" s="67"/>
    </row>
    <row r="15" spans="1:19" s="442" customFormat="1" ht="15" thickBot="1">
      <c r="A15" s="940" t="s">
        <v>707</v>
      </c>
      <c r="B15" s="941"/>
      <c r="C15" s="942"/>
      <c r="D15" s="942"/>
      <c r="E15" s="942"/>
      <c r="F15" s="942"/>
      <c r="G15" s="942"/>
      <c r="H15" s="942"/>
      <c r="I15" s="942"/>
      <c r="J15" s="942"/>
      <c r="K15" s="942"/>
      <c r="L15" s="942"/>
      <c r="M15" s="942"/>
      <c r="N15" s="942"/>
      <c r="O15" s="942"/>
      <c r="P15" s="942"/>
      <c r="Q15" s="943"/>
      <c r="R15" s="681"/>
      <c r="S15" s="67"/>
    </row>
    <row r="16" spans="1:19" s="442" customFormat="1" ht="15.75" thickBot="1">
      <c r="A16" s="683" t="s">
        <v>214</v>
      </c>
      <c r="B16" s="807"/>
      <c r="C16" s="715">
        <f ca="1">SUM(C9:C15)</f>
        <v>22611.052134836438</v>
      </c>
      <c r="D16" s="715">
        <f t="shared" ref="D16:R16" ca="1" si="0">SUM(D9:D15)</f>
        <v>62.357142857142847</v>
      </c>
      <c r="E16" s="715">
        <f t="shared" ca="1" si="0"/>
        <v>57445.135764874009</v>
      </c>
      <c r="F16" s="715">
        <f t="shared" si="0"/>
        <v>699.05478072105655</v>
      </c>
      <c r="G16" s="715">
        <f t="shared" ca="1" si="0"/>
        <v>9996.1861454105947</v>
      </c>
      <c r="H16" s="715">
        <f t="shared" si="0"/>
        <v>0</v>
      </c>
      <c r="I16" s="715">
        <f t="shared" si="0"/>
        <v>0</v>
      </c>
      <c r="J16" s="715">
        <f t="shared" si="0"/>
        <v>0</v>
      </c>
      <c r="K16" s="715">
        <f t="shared" si="0"/>
        <v>37.032556699940869</v>
      </c>
      <c r="L16" s="715">
        <f t="shared" si="0"/>
        <v>0</v>
      </c>
      <c r="M16" s="715">
        <f t="shared" ca="1" si="0"/>
        <v>0</v>
      </c>
      <c r="N16" s="715">
        <f t="shared" si="0"/>
        <v>0</v>
      </c>
      <c r="O16" s="715">
        <f t="shared" ca="1" si="0"/>
        <v>4341.0889913644651</v>
      </c>
      <c r="P16" s="715">
        <f t="shared" si="0"/>
        <v>141.79037790354636</v>
      </c>
      <c r="Q16" s="715">
        <f t="shared" si="0"/>
        <v>874.31862253785675</v>
      </c>
      <c r="R16" s="715">
        <f t="shared" ca="1" si="0"/>
        <v>96208.016517205062</v>
      </c>
      <c r="S16" s="67"/>
    </row>
    <row r="17" spans="1:19" s="442" customFormat="1" ht="15.75">
      <c r="A17" s="802" t="s">
        <v>215</v>
      </c>
      <c r="B17" s="719"/>
      <c r="C17" s="1097"/>
      <c r="D17" s="1097"/>
      <c r="E17" s="1097"/>
      <c r="F17" s="1097"/>
      <c r="G17" s="1097"/>
      <c r="H17" s="1097"/>
      <c r="I17" s="1097"/>
      <c r="J17" s="1097"/>
      <c r="K17" s="1097"/>
      <c r="L17" s="1097"/>
      <c r="M17" s="1097"/>
      <c r="N17" s="1097"/>
      <c r="O17" s="1097"/>
      <c r="P17" s="1097"/>
      <c r="Q17" s="1097"/>
      <c r="R17" s="684"/>
      <c r="S17" s="67"/>
    </row>
    <row r="18" spans="1:19" s="442" customFormat="1">
      <c r="A18" s="800" t="s">
        <v>216</v>
      </c>
      <c r="B18" s="805"/>
      <c r="C18" s="679">
        <f>'Eigen vloot'!B27</f>
        <v>0</v>
      </c>
      <c r="D18" s="679">
        <f>'Eigen vloot'!C27</f>
        <v>0</v>
      </c>
      <c r="E18" s="679">
        <f>'Eigen vloot'!D27</f>
        <v>0</v>
      </c>
      <c r="F18" s="679">
        <f>'Eigen vloot'!E27</f>
        <v>0</v>
      </c>
      <c r="G18" s="679">
        <f>'Eigen vloot'!F27</f>
        <v>0</v>
      </c>
      <c r="H18" s="679">
        <f>'Eigen vloot'!G27</f>
        <v>0</v>
      </c>
      <c r="I18" s="679">
        <f>'Eigen vloot'!H27</f>
        <v>0</v>
      </c>
      <c r="J18" s="679">
        <f>'Eigen vloot'!I27</f>
        <v>0</v>
      </c>
      <c r="K18" s="679">
        <f>'Eigen vloot'!J27</f>
        <v>0</v>
      </c>
      <c r="L18" s="679">
        <f>'Eigen vloot'!K27</f>
        <v>0</v>
      </c>
      <c r="M18" s="679">
        <f>'Eigen vloot'!L27</f>
        <v>0</v>
      </c>
      <c r="N18" s="679">
        <f>'Eigen vloot'!M27</f>
        <v>0</v>
      </c>
      <c r="O18" s="679">
        <f>'Eigen vloot'!N27</f>
        <v>0</v>
      </c>
      <c r="P18" s="679">
        <f>'Eigen vloot'!O27</f>
        <v>0</v>
      </c>
      <c r="Q18" s="680">
        <f>'Eigen vloot'!P27</f>
        <v>0</v>
      </c>
      <c r="R18" s="682">
        <f>SUM(C18:Q18)</f>
        <v>0</v>
      </c>
      <c r="S18" s="67"/>
    </row>
    <row r="19" spans="1:19" s="442" customFormat="1">
      <c r="A19" s="800" t="s">
        <v>217</v>
      </c>
      <c r="B19" s="805"/>
      <c r="C19" s="679">
        <f>transport!B54</f>
        <v>11.553936525889506</v>
      </c>
      <c r="D19" s="679">
        <f>transport!C54</f>
        <v>0</v>
      </c>
      <c r="E19" s="679">
        <f>transport!D54</f>
        <v>0</v>
      </c>
      <c r="F19" s="679">
        <f>transport!E54</f>
        <v>0</v>
      </c>
      <c r="G19" s="679">
        <f>transport!F54</f>
        <v>0</v>
      </c>
      <c r="H19" s="679">
        <f>transport!G54</f>
        <v>837.10010299951921</v>
      </c>
      <c r="I19" s="679">
        <f>transport!H54</f>
        <v>0</v>
      </c>
      <c r="J19" s="679">
        <f>transport!I54</f>
        <v>0</v>
      </c>
      <c r="K19" s="679">
        <f>transport!J54</f>
        <v>0</v>
      </c>
      <c r="L19" s="679">
        <f>transport!K54</f>
        <v>0</v>
      </c>
      <c r="M19" s="679">
        <f>transport!L54</f>
        <v>0</v>
      </c>
      <c r="N19" s="679">
        <f>transport!M54</f>
        <v>47.348874710636238</v>
      </c>
      <c r="O19" s="679">
        <f>transport!N54</f>
        <v>0</v>
      </c>
      <c r="P19" s="679">
        <f>transport!O54</f>
        <v>0</v>
      </c>
      <c r="Q19" s="680">
        <f>transport!P54</f>
        <v>0</v>
      </c>
      <c r="R19" s="682">
        <f>SUM(C19:Q19)</f>
        <v>896.00291423604494</v>
      </c>
      <c r="S19" s="67"/>
    </row>
    <row r="20" spans="1:19" s="442" customFormat="1">
      <c r="A20" s="800" t="s">
        <v>295</v>
      </c>
      <c r="B20" s="805"/>
      <c r="C20" s="679">
        <f>transport!B14</f>
        <v>16.835351131867196</v>
      </c>
      <c r="D20" s="679">
        <f>transport!C14</f>
        <v>0</v>
      </c>
      <c r="E20" s="679">
        <f>transport!D14</f>
        <v>30.344070210540881</v>
      </c>
      <c r="F20" s="679">
        <f>transport!E14</f>
        <v>26.253979193350485</v>
      </c>
      <c r="G20" s="679">
        <f>transport!F14</f>
        <v>0</v>
      </c>
      <c r="H20" s="679">
        <f>transport!G14</f>
        <v>9163.1894430279281</v>
      </c>
      <c r="I20" s="679">
        <f>transport!H14</f>
        <v>2694.9357662484485</v>
      </c>
      <c r="J20" s="679">
        <f>transport!I14</f>
        <v>0</v>
      </c>
      <c r="K20" s="679">
        <f>transport!J14</f>
        <v>0</v>
      </c>
      <c r="L20" s="679">
        <f>transport!K14</f>
        <v>0</v>
      </c>
      <c r="M20" s="679">
        <f>transport!L14</f>
        <v>0</v>
      </c>
      <c r="N20" s="679">
        <f>transport!M14</f>
        <v>706.61602587248274</v>
      </c>
      <c r="O20" s="679">
        <f>transport!N14</f>
        <v>0</v>
      </c>
      <c r="P20" s="679">
        <f>transport!O14</f>
        <v>0</v>
      </c>
      <c r="Q20" s="680">
        <f>transport!P14</f>
        <v>0</v>
      </c>
      <c r="R20" s="682">
        <f>SUM(C20:Q20)</f>
        <v>12638.174635684618</v>
      </c>
      <c r="S20" s="67"/>
    </row>
    <row r="21" spans="1:19" s="442" customFormat="1" ht="15" thickBot="1">
      <c r="A21" s="822" t="s">
        <v>710</v>
      </c>
      <c r="B21" s="941"/>
      <c r="C21" s="942"/>
      <c r="D21" s="942"/>
      <c r="E21" s="942"/>
      <c r="F21" s="942"/>
      <c r="G21" s="942"/>
      <c r="H21" s="942"/>
      <c r="I21" s="942"/>
      <c r="J21" s="942"/>
      <c r="K21" s="942"/>
      <c r="L21" s="942"/>
      <c r="M21" s="942"/>
      <c r="N21" s="942"/>
      <c r="O21" s="942"/>
      <c r="P21" s="942"/>
      <c r="Q21" s="943"/>
      <c r="R21" s="681"/>
      <c r="S21" s="67"/>
    </row>
    <row r="22" spans="1:19" s="442" customFormat="1" ht="15.75" thickBot="1">
      <c r="A22" s="687" t="s">
        <v>218</v>
      </c>
      <c r="B22" s="808"/>
      <c r="C22" s="803">
        <f>SUM(C18:C21)</f>
        <v>28.389287657756704</v>
      </c>
      <c r="D22" s="803">
        <f t="shared" ref="D22:R22" si="1">SUM(D18:D21)</f>
        <v>0</v>
      </c>
      <c r="E22" s="803">
        <f t="shared" si="1"/>
        <v>30.344070210540881</v>
      </c>
      <c r="F22" s="803">
        <f t="shared" si="1"/>
        <v>26.253979193350485</v>
      </c>
      <c r="G22" s="803">
        <f t="shared" si="1"/>
        <v>0</v>
      </c>
      <c r="H22" s="803">
        <f t="shared" si="1"/>
        <v>10000.289546027447</v>
      </c>
      <c r="I22" s="803">
        <f t="shared" si="1"/>
        <v>2694.9357662484485</v>
      </c>
      <c r="J22" s="803">
        <f t="shared" si="1"/>
        <v>0</v>
      </c>
      <c r="K22" s="803">
        <f t="shared" si="1"/>
        <v>0</v>
      </c>
      <c r="L22" s="803">
        <f t="shared" si="1"/>
        <v>0</v>
      </c>
      <c r="M22" s="803">
        <f t="shared" si="1"/>
        <v>0</v>
      </c>
      <c r="N22" s="803">
        <f t="shared" si="1"/>
        <v>753.96490058311895</v>
      </c>
      <c r="O22" s="803">
        <f t="shared" si="1"/>
        <v>0</v>
      </c>
      <c r="P22" s="803">
        <f t="shared" si="1"/>
        <v>0</v>
      </c>
      <c r="Q22" s="803">
        <f t="shared" si="1"/>
        <v>0</v>
      </c>
      <c r="R22" s="803">
        <f t="shared" si="1"/>
        <v>13534.177549920663</v>
      </c>
      <c r="S22" s="67"/>
    </row>
    <row r="23" spans="1:19" s="442" customFormat="1" ht="15.75">
      <c r="A23" s="802" t="s">
        <v>225</v>
      </c>
      <c r="B23" s="719"/>
      <c r="C23" s="1097"/>
      <c r="D23" s="1097"/>
      <c r="E23" s="1097"/>
      <c r="F23" s="1097"/>
      <c r="G23" s="1097"/>
      <c r="H23" s="1097"/>
      <c r="I23" s="1097"/>
      <c r="J23" s="1097"/>
      <c r="K23" s="1097"/>
      <c r="L23" s="1097"/>
      <c r="M23" s="1097"/>
      <c r="N23" s="1097"/>
      <c r="O23" s="1097"/>
      <c r="P23" s="1097"/>
      <c r="Q23" s="1097"/>
      <c r="R23" s="684"/>
      <c r="S23" s="67"/>
    </row>
    <row r="24" spans="1:19" s="442" customFormat="1">
      <c r="A24" s="800" t="s">
        <v>610</v>
      </c>
      <c r="B24" s="805"/>
      <c r="C24" s="679">
        <f>+landbouw!B8</f>
        <v>332.47567799999996</v>
      </c>
      <c r="D24" s="679">
        <f>+landbouw!C8</f>
        <v>62.357142857142847</v>
      </c>
      <c r="E24" s="679">
        <f>+landbouw!D8</f>
        <v>24.608126773999999</v>
      </c>
      <c r="F24" s="679">
        <f>+landbouw!E8</f>
        <v>10.376456273427074</v>
      </c>
      <c r="G24" s="679">
        <f>+landbouw!F8</f>
        <v>1175.0058767140652</v>
      </c>
      <c r="H24" s="679">
        <f>+landbouw!G8</f>
        <v>0</v>
      </c>
      <c r="I24" s="679">
        <f>+landbouw!H8</f>
        <v>0</v>
      </c>
      <c r="J24" s="679">
        <f>+landbouw!I8</f>
        <v>0</v>
      </c>
      <c r="K24" s="679">
        <f>+landbouw!J8</f>
        <v>91.599354987619932</v>
      </c>
      <c r="L24" s="679">
        <f>+landbouw!K8</f>
        <v>0</v>
      </c>
      <c r="M24" s="679">
        <f>+landbouw!L8</f>
        <v>0</v>
      </c>
      <c r="N24" s="679">
        <f>+landbouw!M8</f>
        <v>0</v>
      </c>
      <c r="O24" s="679">
        <f>+landbouw!N8</f>
        <v>0</v>
      </c>
      <c r="P24" s="679">
        <f>+landbouw!O8</f>
        <v>0</v>
      </c>
      <c r="Q24" s="680">
        <f>+landbouw!P8</f>
        <v>0</v>
      </c>
      <c r="R24" s="682">
        <f>SUM(C24:Q24)</f>
        <v>1696.422635606255</v>
      </c>
      <c r="S24" s="67"/>
    </row>
    <row r="25" spans="1:19" s="442" customFormat="1" ht="15" thickBot="1">
      <c r="A25" s="822" t="s">
        <v>708</v>
      </c>
      <c r="B25" s="941"/>
      <c r="C25" s="942">
        <f>IF(Onbekend_ele_kWh="---",0,Onbekend_ele_kWh)/1000+IF(REST_rest_ele_kWh="---",0,REST_rest_ele_kWh)/1000</f>
        <v>373.41553899999997</v>
      </c>
      <c r="D25" s="942"/>
      <c r="E25" s="942">
        <f>IF(onbekend_gas_kWh="---",0,onbekend_gas_kWh)/1000+IF(REST_rest_gas_kWh="---",0,REST_rest_gas_kWh)/1000</f>
        <v>983.14004499999999</v>
      </c>
      <c r="F25" s="942"/>
      <c r="G25" s="942"/>
      <c r="H25" s="942"/>
      <c r="I25" s="942"/>
      <c r="J25" s="942"/>
      <c r="K25" s="942"/>
      <c r="L25" s="942"/>
      <c r="M25" s="942"/>
      <c r="N25" s="942"/>
      <c r="O25" s="942"/>
      <c r="P25" s="942"/>
      <c r="Q25" s="943"/>
      <c r="R25" s="682">
        <f>SUM(C25:Q25)</f>
        <v>1356.555584</v>
      </c>
      <c r="S25" s="67"/>
    </row>
    <row r="26" spans="1:19" s="442" customFormat="1" ht="15.75" thickBot="1">
      <c r="A26" s="687" t="s">
        <v>709</v>
      </c>
      <c r="B26" s="808"/>
      <c r="C26" s="803">
        <f>SUM(C24:C25)</f>
        <v>705.89121699999987</v>
      </c>
      <c r="D26" s="803">
        <f t="shared" ref="D26:R26" si="2">SUM(D24:D25)</f>
        <v>62.357142857142847</v>
      </c>
      <c r="E26" s="803">
        <f t="shared" si="2"/>
        <v>1007.748171774</v>
      </c>
      <c r="F26" s="803">
        <f t="shared" si="2"/>
        <v>10.376456273427074</v>
      </c>
      <c r="G26" s="803">
        <f t="shared" si="2"/>
        <v>1175.0058767140652</v>
      </c>
      <c r="H26" s="803">
        <f t="shared" si="2"/>
        <v>0</v>
      </c>
      <c r="I26" s="803">
        <f t="shared" si="2"/>
        <v>0</v>
      </c>
      <c r="J26" s="803">
        <f t="shared" si="2"/>
        <v>0</v>
      </c>
      <c r="K26" s="803">
        <f t="shared" si="2"/>
        <v>91.599354987619932</v>
      </c>
      <c r="L26" s="803">
        <f t="shared" si="2"/>
        <v>0</v>
      </c>
      <c r="M26" s="803">
        <f t="shared" si="2"/>
        <v>0</v>
      </c>
      <c r="N26" s="803">
        <f t="shared" si="2"/>
        <v>0</v>
      </c>
      <c r="O26" s="803">
        <f t="shared" si="2"/>
        <v>0</v>
      </c>
      <c r="P26" s="803">
        <f t="shared" si="2"/>
        <v>0</v>
      </c>
      <c r="Q26" s="803">
        <f t="shared" si="2"/>
        <v>0</v>
      </c>
      <c r="R26" s="803">
        <f t="shared" si="2"/>
        <v>3052.9782196062552</v>
      </c>
      <c r="S26" s="67"/>
    </row>
    <row r="27" spans="1:19" s="442" customFormat="1" ht="17.25" thickTop="1" thickBot="1">
      <c r="A27" s="688" t="s">
        <v>109</v>
      </c>
      <c r="B27" s="795"/>
      <c r="C27" s="689">
        <f ca="1">C22+C16+C26</f>
        <v>23345.332639494194</v>
      </c>
      <c r="D27" s="689">
        <f t="shared" ref="D27:R27" ca="1" si="3">D22+D16+D26</f>
        <v>124.71428571428569</v>
      </c>
      <c r="E27" s="689">
        <f t="shared" ca="1" si="3"/>
        <v>58483.228006858553</v>
      </c>
      <c r="F27" s="689">
        <f t="shared" si="3"/>
        <v>735.68521618783404</v>
      </c>
      <c r="G27" s="689">
        <f t="shared" ca="1" si="3"/>
        <v>11171.19202212466</v>
      </c>
      <c r="H27" s="689">
        <f t="shared" si="3"/>
        <v>10000.289546027447</v>
      </c>
      <c r="I27" s="689">
        <f t="shared" si="3"/>
        <v>2694.9357662484485</v>
      </c>
      <c r="J27" s="689">
        <f t="shared" si="3"/>
        <v>0</v>
      </c>
      <c r="K27" s="689">
        <f t="shared" si="3"/>
        <v>128.6319116875608</v>
      </c>
      <c r="L27" s="689">
        <f t="shared" si="3"/>
        <v>0</v>
      </c>
      <c r="M27" s="689">
        <f t="shared" ca="1" si="3"/>
        <v>0</v>
      </c>
      <c r="N27" s="689">
        <f t="shared" si="3"/>
        <v>753.96490058311895</v>
      </c>
      <c r="O27" s="689">
        <f t="shared" ca="1" si="3"/>
        <v>4341.0889913644651</v>
      </c>
      <c r="P27" s="689">
        <f t="shared" si="3"/>
        <v>141.79037790354636</v>
      </c>
      <c r="Q27" s="689">
        <f t="shared" si="3"/>
        <v>874.31862253785675</v>
      </c>
      <c r="R27" s="689">
        <f t="shared" ca="1" si="3"/>
        <v>112795.17228673199</v>
      </c>
      <c r="S27" s="67"/>
    </row>
    <row r="28" spans="1:19" ht="15.75" customHeight="1" thickBot="1">
      <c r="A28" s="690"/>
      <c r="B28" s="690"/>
      <c r="C28" s="691"/>
      <c r="D28" s="691"/>
      <c r="E28" s="691"/>
      <c r="F28" s="691"/>
      <c r="G28" s="691"/>
      <c r="H28" s="691"/>
      <c r="I28" s="691"/>
      <c r="J28" s="691"/>
      <c r="K28" s="691"/>
      <c r="L28" s="691"/>
      <c r="M28" s="691"/>
      <c r="N28" s="691"/>
      <c r="O28" s="691"/>
      <c r="P28" s="691"/>
      <c r="Q28" s="691"/>
      <c r="R28" s="691"/>
    </row>
    <row r="29" spans="1:19" ht="41.25" customHeight="1" thickTop="1" thickBot="1">
      <c r="A29" s="692" t="s">
        <v>331</v>
      </c>
      <c r="B29" s="692"/>
      <c r="C29" s="693">
        <f>'EF ele_warmte'!B5</f>
        <v>0</v>
      </c>
      <c r="D29" s="694"/>
      <c r="E29" s="695"/>
      <c r="F29" s="694"/>
      <c r="G29" s="694"/>
      <c r="H29" s="694"/>
      <c r="I29" s="694"/>
      <c r="J29" s="694"/>
      <c r="K29" s="694"/>
      <c r="L29" s="694"/>
      <c r="M29" s="694"/>
      <c r="N29" s="694"/>
      <c r="O29" s="694"/>
      <c r="P29" s="694"/>
      <c r="Q29" s="694"/>
      <c r="R29" s="694"/>
    </row>
    <row r="30" spans="1:19" ht="31.5" thickTop="1" thickBot="1">
      <c r="A30" s="696" t="s">
        <v>332</v>
      </c>
      <c r="B30" s="696"/>
      <c r="C30" s="697" t="s">
        <v>204</v>
      </c>
      <c r="D30" s="698"/>
      <c r="E30" s="698"/>
      <c r="F30" s="698"/>
      <c r="G30" s="698"/>
      <c r="H30" s="699"/>
      <c r="I30" s="700"/>
      <c r="J30" s="700"/>
      <c r="K30" s="700"/>
      <c r="L30" s="700"/>
      <c r="M30" s="700"/>
      <c r="N30" s="700"/>
      <c r="O30" s="700"/>
      <c r="P30" s="700"/>
      <c r="Q30" s="700"/>
      <c r="R30" s="700"/>
    </row>
    <row r="31" spans="1:19" ht="15" thickTop="1">
      <c r="A31" s="1098"/>
      <c r="B31" s="1098"/>
      <c r="C31" s="1098"/>
      <c r="D31" s="701"/>
      <c r="E31" s="700"/>
      <c r="F31" s="700"/>
      <c r="G31" s="700"/>
      <c r="H31" s="700"/>
      <c r="I31" s="700"/>
      <c r="J31" s="700"/>
      <c r="K31" s="700"/>
      <c r="L31" s="700"/>
      <c r="M31" s="700"/>
      <c r="N31" s="700"/>
      <c r="O31" s="700"/>
      <c r="P31" s="700"/>
      <c r="Q31" s="700"/>
      <c r="R31" s="700"/>
    </row>
    <row r="32" spans="1:19" ht="15.75">
      <c r="A32" s="702" t="s">
        <v>219</v>
      </c>
      <c r="B32" s="702"/>
      <c r="C32" s="701"/>
      <c r="D32" s="701"/>
      <c r="E32" s="700"/>
      <c r="F32" s="700"/>
      <c r="G32" s="700"/>
      <c r="H32" s="700"/>
      <c r="I32" s="700"/>
      <c r="J32" s="700"/>
      <c r="K32" s="700"/>
      <c r="L32" s="700"/>
      <c r="M32" s="700"/>
      <c r="N32" s="700"/>
      <c r="O32" s="700"/>
      <c r="P32" s="700"/>
      <c r="Q32" s="700"/>
      <c r="R32" s="700"/>
    </row>
    <row r="33" spans="1:18">
      <c r="A33" s="1075"/>
      <c r="B33" s="1075"/>
      <c r="C33" s="1075"/>
      <c r="D33" s="1075"/>
      <c r="E33" s="1075"/>
      <c r="F33" s="1075"/>
      <c r="G33" s="1075"/>
      <c r="H33" s="1075"/>
      <c r="I33" s="1075"/>
      <c r="J33" s="1075"/>
      <c r="K33" s="1075"/>
      <c r="L33" s="1075"/>
      <c r="M33" s="1075"/>
      <c r="N33" s="1075"/>
      <c r="O33" s="1075"/>
      <c r="P33" s="1075"/>
      <c r="Q33" s="1075"/>
      <c r="R33" s="1075"/>
    </row>
    <row r="34" spans="1:18" ht="15.75" thickBot="1">
      <c r="A34" s="703"/>
      <c r="B34" s="703"/>
      <c r="C34" s="704"/>
      <c r="D34" s="704"/>
      <c r="E34" s="704"/>
      <c r="F34" s="704"/>
      <c r="G34" s="704"/>
      <c r="H34" s="704"/>
      <c r="I34" s="704"/>
      <c r="J34" s="704"/>
      <c r="K34" s="704"/>
      <c r="L34" s="704"/>
      <c r="M34" s="704"/>
      <c r="N34" s="704"/>
      <c r="O34" s="704"/>
      <c r="P34" s="704"/>
      <c r="Q34" s="704"/>
      <c r="R34" s="704"/>
    </row>
    <row r="35" spans="1:18" ht="17.25" thickTop="1" thickBot="1">
      <c r="A35" s="1136"/>
      <c r="B35" s="810"/>
      <c r="C35" s="1099" t="s">
        <v>333</v>
      </c>
      <c r="D35" s="1100"/>
      <c r="E35" s="1100"/>
      <c r="F35" s="1100"/>
      <c r="G35" s="1100"/>
      <c r="H35" s="1100"/>
      <c r="I35" s="1100"/>
      <c r="J35" s="1100"/>
      <c r="K35" s="1100"/>
      <c r="L35" s="1100"/>
      <c r="M35" s="1100"/>
      <c r="N35" s="1100"/>
      <c r="O35" s="1100"/>
      <c r="P35" s="1100"/>
      <c r="Q35" s="1100"/>
      <c r="R35" s="1101"/>
    </row>
    <row r="36" spans="1:18" ht="16.5" thickTop="1">
      <c r="A36" s="1137"/>
      <c r="B36" s="811"/>
      <c r="C36" s="1102" t="s">
        <v>20</v>
      </c>
      <c r="D36" s="1104" t="s">
        <v>220</v>
      </c>
      <c r="E36" s="1106" t="s">
        <v>190</v>
      </c>
      <c r="F36" s="1107"/>
      <c r="G36" s="1107"/>
      <c r="H36" s="1107"/>
      <c r="I36" s="1107"/>
      <c r="J36" s="1107"/>
      <c r="K36" s="1107"/>
      <c r="L36" s="1108"/>
      <c r="M36" s="1106" t="s">
        <v>191</v>
      </c>
      <c r="N36" s="1107"/>
      <c r="O36" s="1107"/>
      <c r="P36" s="1107"/>
      <c r="Q36" s="1107"/>
      <c r="R36" s="1076" t="s">
        <v>109</v>
      </c>
    </row>
    <row r="37" spans="1:18" ht="45.75" thickBot="1">
      <c r="A37" s="1137"/>
      <c r="B37" s="811"/>
      <c r="C37" s="1103"/>
      <c r="D37" s="1105"/>
      <c r="E37" s="705" t="s">
        <v>192</v>
      </c>
      <c r="F37" s="705" t="s">
        <v>193</v>
      </c>
      <c r="G37" s="705" t="s">
        <v>194</v>
      </c>
      <c r="H37" s="705" t="s">
        <v>195</v>
      </c>
      <c r="I37" s="705" t="s">
        <v>113</v>
      </c>
      <c r="J37" s="705" t="s">
        <v>196</v>
      </c>
      <c r="K37" s="706" t="s">
        <v>221</v>
      </c>
      <c r="L37" s="706" t="s">
        <v>198</v>
      </c>
      <c r="M37" s="64" t="s">
        <v>199</v>
      </c>
      <c r="N37" s="65" t="s">
        <v>200</v>
      </c>
      <c r="O37" s="705" t="s">
        <v>222</v>
      </c>
      <c r="P37" s="705" t="s">
        <v>223</v>
      </c>
      <c r="Q37" s="706" t="s">
        <v>203</v>
      </c>
      <c r="R37" s="1078"/>
    </row>
    <row r="38" spans="1:18" ht="17.25" thickTop="1" thickBot="1">
      <c r="A38" s="823" t="s">
        <v>330</v>
      </c>
      <c r="B38" s="824"/>
      <c r="C38" s="707" t="s">
        <v>224</v>
      </c>
      <c r="D38" s="708"/>
      <c r="E38" s="709"/>
      <c r="F38" s="709"/>
      <c r="G38" s="709"/>
      <c r="H38" s="709"/>
      <c r="I38" s="709"/>
      <c r="J38" s="709"/>
      <c r="K38" s="709"/>
      <c r="L38" s="709"/>
      <c r="M38" s="710"/>
      <c r="N38" s="710"/>
      <c r="O38" s="709"/>
      <c r="P38" s="710"/>
      <c r="Q38" s="711"/>
      <c r="R38" s="712"/>
    </row>
    <row r="39" spans="1:18" ht="15" thickTop="1">
      <c r="A39" s="796" t="s">
        <v>211</v>
      </c>
      <c r="B39" s="820"/>
      <c r="C39" s="679">
        <f ca="1">'Eigen gebouwen'!B19</f>
        <v>0</v>
      </c>
      <c r="D39" s="679">
        <f ca="1">'Eigen gebouwen'!C19</f>
        <v>0</v>
      </c>
      <c r="E39" s="679">
        <f>'Eigen gebouwen'!D19</f>
        <v>0</v>
      </c>
      <c r="F39" s="679">
        <f>'Eigen gebouwen'!E19</f>
        <v>0</v>
      </c>
      <c r="G39" s="679">
        <f>'Eigen gebouwen'!F19</f>
        <v>0</v>
      </c>
      <c r="H39" s="679">
        <f>'Eigen gebouwen'!G19</f>
        <v>0</v>
      </c>
      <c r="I39" s="679">
        <f>'Eigen gebouwen'!H19</f>
        <v>0</v>
      </c>
      <c r="J39" s="679">
        <f>'Eigen gebouwen'!I19</f>
        <v>0</v>
      </c>
      <c r="K39" s="679">
        <f>'Eigen gebouwen'!J19</f>
        <v>0</v>
      </c>
      <c r="L39" s="679">
        <f>'Eigen gebouwen'!K19</f>
        <v>0</v>
      </c>
      <c r="M39" s="679">
        <f>'Eigen gebouwen'!L19</f>
        <v>0</v>
      </c>
      <c r="N39" s="679">
        <f>'Eigen gebouwen'!M19</f>
        <v>0</v>
      </c>
      <c r="O39" s="679">
        <f>'Eigen gebouwen'!N19</f>
        <v>0</v>
      </c>
      <c r="P39" s="679">
        <f>'Eigen gebouwen'!O19</f>
        <v>0</v>
      </c>
      <c r="Q39" s="762">
        <f>'Eigen gebouwen'!P19</f>
        <v>0</v>
      </c>
      <c r="R39" s="946">
        <f t="shared" ref="R39:R44" ca="1" si="4">SUM(C39:Q39)</f>
        <v>0</v>
      </c>
    </row>
    <row r="40" spans="1:18">
      <c r="A40" s="801" t="s">
        <v>212</v>
      </c>
      <c r="B40" s="821"/>
      <c r="C40" s="679">
        <f ca="1">tertiair!B20+'openbare verlichting'!B12</f>
        <v>1684.8396379539954</v>
      </c>
      <c r="D40" s="679">
        <f ca="1">tertiair!C20</f>
        <v>0</v>
      </c>
      <c r="E40" s="679">
        <f ca="1">tertiair!D20</f>
        <v>2245.5279033610282</v>
      </c>
      <c r="F40" s="679">
        <f>tertiair!E20</f>
        <v>19.568108471750293</v>
      </c>
      <c r="G40" s="679">
        <f ca="1">tertiair!F20</f>
        <v>223.86080441784495</v>
      </c>
      <c r="H40" s="679">
        <f>tertiair!G20</f>
        <v>0</v>
      </c>
      <c r="I40" s="679">
        <f>tertiair!H20</f>
        <v>0</v>
      </c>
      <c r="J40" s="679">
        <f>tertiair!I20</f>
        <v>0</v>
      </c>
      <c r="K40" s="679">
        <f>tertiair!J20</f>
        <v>2.0771515499928947E-3</v>
      </c>
      <c r="L40" s="679">
        <f>tertiair!K20</f>
        <v>0</v>
      </c>
      <c r="M40" s="679">
        <f ca="1">tertiair!L20</f>
        <v>0</v>
      </c>
      <c r="N40" s="679">
        <f>tertiair!M20</f>
        <v>0</v>
      </c>
      <c r="O40" s="679">
        <f ca="1">tertiair!N20</f>
        <v>0</v>
      </c>
      <c r="P40" s="679">
        <f>tertiair!O20</f>
        <v>0</v>
      </c>
      <c r="Q40" s="762">
        <f>tertiair!P20</f>
        <v>0</v>
      </c>
      <c r="R40" s="841">
        <f t="shared" ca="1" si="4"/>
        <v>4173.7985313561685</v>
      </c>
    </row>
    <row r="41" spans="1:18">
      <c r="A41" s="813" t="s">
        <v>213</v>
      </c>
      <c r="B41" s="820"/>
      <c r="C41" s="679">
        <f ca="1">huishoudens!B12</f>
        <v>2823.5442471076967</v>
      </c>
      <c r="D41" s="679">
        <f ca="1">huishoudens!C12</f>
        <v>0</v>
      </c>
      <c r="E41" s="679">
        <f>huishoudens!D12</f>
        <v>9072.5064727963618</v>
      </c>
      <c r="F41" s="679">
        <f>huishoudens!E12</f>
        <v>126.05617711098789</v>
      </c>
      <c r="G41" s="679">
        <f>huishoudens!F12</f>
        <v>2390.2893691393633</v>
      </c>
      <c r="H41" s="679">
        <f>huishoudens!G12</f>
        <v>0</v>
      </c>
      <c r="I41" s="679">
        <f>huishoudens!H12</f>
        <v>0</v>
      </c>
      <c r="J41" s="679">
        <f>huishoudens!I12</f>
        <v>0</v>
      </c>
      <c r="K41" s="679">
        <f>huishoudens!J12</f>
        <v>12.660605351219248</v>
      </c>
      <c r="L41" s="679">
        <f>huishoudens!K12</f>
        <v>0</v>
      </c>
      <c r="M41" s="679">
        <f>huishoudens!L12</f>
        <v>0</v>
      </c>
      <c r="N41" s="679">
        <f>huishoudens!M12</f>
        <v>0</v>
      </c>
      <c r="O41" s="679">
        <f>huishoudens!N12</f>
        <v>0</v>
      </c>
      <c r="P41" s="679">
        <f>huishoudens!O12</f>
        <v>0</v>
      </c>
      <c r="Q41" s="762">
        <f>huishoudens!P12</f>
        <v>0</v>
      </c>
      <c r="R41" s="841">
        <f t="shared" ca="1" si="4"/>
        <v>14425.056871505629</v>
      </c>
    </row>
    <row r="42" spans="1:18">
      <c r="A42" s="813" t="s">
        <v>478</v>
      </c>
      <c r="B42" s="820"/>
      <c r="C42" s="679">
        <f ca="1">'Eigen openbare verlichting'!B19</f>
        <v>0</v>
      </c>
      <c r="D42" s="679"/>
      <c r="E42" s="679"/>
      <c r="F42" s="679"/>
      <c r="G42" s="679"/>
      <c r="H42" s="679"/>
      <c r="I42" s="679"/>
      <c r="J42" s="679"/>
      <c r="K42" s="679"/>
      <c r="L42" s="679"/>
      <c r="M42" s="679"/>
      <c r="N42" s="679"/>
      <c r="O42" s="679"/>
      <c r="P42" s="679"/>
      <c r="Q42" s="762"/>
      <c r="R42" s="841">
        <f t="shared" ca="1" si="4"/>
        <v>0</v>
      </c>
    </row>
    <row r="43" spans="1:18">
      <c r="A43" s="813" t="s">
        <v>616</v>
      </c>
      <c r="B43" s="828" t="s">
        <v>613</v>
      </c>
      <c r="C43" s="679">
        <f ca="1">industrie!B22</f>
        <v>186.77798042903402</v>
      </c>
      <c r="D43" s="679">
        <f ca="1">industrie!C22</f>
        <v>0</v>
      </c>
      <c r="E43" s="679">
        <f>industrie!D22</f>
        <v>285.88304834716001</v>
      </c>
      <c r="F43" s="679">
        <f>industrie!E22</f>
        <v>13.061149640941672</v>
      </c>
      <c r="G43" s="679">
        <f>industrie!F22</f>
        <v>54.831527267420583</v>
      </c>
      <c r="H43" s="679">
        <f>industrie!G22</f>
        <v>0</v>
      </c>
      <c r="I43" s="679">
        <f>industrie!H22</f>
        <v>0</v>
      </c>
      <c r="J43" s="679">
        <f>industrie!I22</f>
        <v>0</v>
      </c>
      <c r="K43" s="679">
        <f>industrie!J22</f>
        <v>0.44684256900982938</v>
      </c>
      <c r="L43" s="679">
        <f>industrie!K22</f>
        <v>0</v>
      </c>
      <c r="M43" s="679">
        <f>industrie!L22</f>
        <v>0</v>
      </c>
      <c r="N43" s="679">
        <f>industrie!M22</f>
        <v>0</v>
      </c>
      <c r="O43" s="679">
        <f>industrie!N22</f>
        <v>0</v>
      </c>
      <c r="P43" s="679">
        <f>industrie!O22</f>
        <v>0</v>
      </c>
      <c r="Q43" s="762">
        <f>industrie!P22</f>
        <v>0</v>
      </c>
      <c r="R43" s="840">
        <f t="shared" ca="1" si="4"/>
        <v>541.00054825356608</v>
      </c>
    </row>
    <row r="44" spans="1:18">
      <c r="A44" s="813"/>
      <c r="B44" s="820" t="s">
        <v>614</v>
      </c>
      <c r="C44" s="679"/>
      <c r="D44" s="679"/>
      <c r="E44" s="679"/>
      <c r="F44" s="679"/>
      <c r="G44" s="679"/>
      <c r="H44" s="679"/>
      <c r="I44" s="679"/>
      <c r="J44" s="679"/>
      <c r="K44" s="679"/>
      <c r="L44" s="679"/>
      <c r="M44" s="679"/>
      <c r="N44" s="679"/>
      <c r="O44" s="679"/>
      <c r="P44" s="679"/>
      <c r="Q44" s="762"/>
      <c r="R44" s="841">
        <f t="shared" si="4"/>
        <v>0</v>
      </c>
    </row>
    <row r="45" spans="1:18" ht="15" thickBot="1">
      <c r="A45" s="940" t="s">
        <v>707</v>
      </c>
      <c r="B45" s="944"/>
      <c r="C45" s="942"/>
      <c r="D45" s="942"/>
      <c r="E45" s="942"/>
      <c r="F45" s="942"/>
      <c r="G45" s="942"/>
      <c r="H45" s="942"/>
      <c r="I45" s="942"/>
      <c r="J45" s="942"/>
      <c r="K45" s="942"/>
      <c r="L45" s="942"/>
      <c r="M45" s="942"/>
      <c r="N45" s="942"/>
      <c r="O45" s="942"/>
      <c r="P45" s="942"/>
      <c r="Q45" s="943"/>
      <c r="R45" s="945"/>
    </row>
    <row r="46" spans="1:18" ht="15.75" thickBot="1">
      <c r="A46" s="814" t="s">
        <v>214</v>
      </c>
      <c r="B46" s="827"/>
      <c r="C46" s="715">
        <f ca="1">SUM(C39:C45)</f>
        <v>4695.1618654907261</v>
      </c>
      <c r="D46" s="715">
        <f t="shared" ref="D46:Q46" ca="1" si="5">SUM(D39:D45)</f>
        <v>0</v>
      </c>
      <c r="E46" s="715">
        <f t="shared" ca="1" si="5"/>
        <v>11603.917424504549</v>
      </c>
      <c r="F46" s="715">
        <f t="shared" si="5"/>
        <v>158.68543522367986</v>
      </c>
      <c r="G46" s="715">
        <f t="shared" ca="1" si="5"/>
        <v>2668.9817008246287</v>
      </c>
      <c r="H46" s="715">
        <f t="shared" si="5"/>
        <v>0</v>
      </c>
      <c r="I46" s="715">
        <f t="shared" si="5"/>
        <v>0</v>
      </c>
      <c r="J46" s="715">
        <f t="shared" si="5"/>
        <v>0</v>
      </c>
      <c r="K46" s="715">
        <f t="shared" si="5"/>
        <v>13.109525071779071</v>
      </c>
      <c r="L46" s="715">
        <f t="shared" si="5"/>
        <v>0</v>
      </c>
      <c r="M46" s="715">
        <f t="shared" ca="1" si="5"/>
        <v>0</v>
      </c>
      <c r="N46" s="715">
        <f t="shared" si="5"/>
        <v>0</v>
      </c>
      <c r="O46" s="715">
        <f t="shared" ca="1" si="5"/>
        <v>0</v>
      </c>
      <c r="P46" s="715">
        <f t="shared" si="5"/>
        <v>0</v>
      </c>
      <c r="Q46" s="715">
        <f t="shared" si="5"/>
        <v>0</v>
      </c>
      <c r="R46" s="715">
        <f ca="1">SUM(R39:R45)</f>
        <v>19139.855951115365</v>
      </c>
    </row>
    <row r="47" spans="1:18" ht="15.75">
      <c r="A47" s="815" t="s">
        <v>215</v>
      </c>
      <c r="B47" s="825"/>
      <c r="C47" s="707"/>
      <c r="D47" s="708"/>
      <c r="E47" s="708"/>
      <c r="F47" s="708"/>
      <c r="G47" s="708"/>
      <c r="H47" s="708"/>
      <c r="I47" s="708"/>
      <c r="J47" s="708"/>
      <c r="K47" s="708"/>
      <c r="L47" s="708"/>
      <c r="M47" s="718"/>
      <c r="N47" s="718"/>
      <c r="O47" s="708"/>
      <c r="P47" s="718"/>
      <c r="Q47" s="718"/>
      <c r="R47" s="712"/>
    </row>
    <row r="48" spans="1:18">
      <c r="A48" s="813" t="s">
        <v>216</v>
      </c>
      <c r="B48" s="820"/>
      <c r="C48" s="679">
        <f ca="1">'Eigen vloot'!B31</f>
        <v>0</v>
      </c>
      <c r="D48" s="679">
        <f>'Eigen vloot'!C31</f>
        <v>0</v>
      </c>
      <c r="E48" s="679">
        <f>'Eigen vloot'!D31</f>
        <v>0</v>
      </c>
      <c r="F48" s="679">
        <f>'Eigen vloot'!E31</f>
        <v>0</v>
      </c>
      <c r="G48" s="679">
        <f>'Eigen vloot'!F31</f>
        <v>0</v>
      </c>
      <c r="H48" s="679">
        <f>'Eigen vloot'!G31</f>
        <v>0</v>
      </c>
      <c r="I48" s="679">
        <f>'Eigen vloot'!H31</f>
        <v>0</v>
      </c>
      <c r="J48" s="679">
        <f>'Eigen vloot'!I31</f>
        <v>0</v>
      </c>
      <c r="K48" s="679">
        <f>'Eigen vloot'!J31</f>
        <v>0</v>
      </c>
      <c r="L48" s="679">
        <f>'Eigen vloot'!K31</f>
        <v>0</v>
      </c>
      <c r="M48" s="679">
        <f>'Eigen vloot'!L31</f>
        <v>0</v>
      </c>
      <c r="N48" s="679">
        <f>'Eigen vloot'!M31</f>
        <v>0</v>
      </c>
      <c r="O48" s="679">
        <f>'Eigen vloot'!N31</f>
        <v>0</v>
      </c>
      <c r="P48" s="679">
        <f>'Eigen vloot'!O31</f>
        <v>0</v>
      </c>
      <c r="Q48" s="679">
        <f>'Eigen vloot'!P31</f>
        <v>0</v>
      </c>
      <c r="R48" s="713">
        <f ca="1">SUM(C48:Q48)</f>
        <v>0</v>
      </c>
    </row>
    <row r="49" spans="1:18">
      <c r="A49" s="813" t="s">
        <v>217</v>
      </c>
      <c r="B49" s="820"/>
      <c r="C49" s="679">
        <f ca="1">transport!B58</f>
        <v>2.3991631105515219</v>
      </c>
      <c r="D49" s="679">
        <f ca="1">transport!C58</f>
        <v>0</v>
      </c>
      <c r="E49" s="679">
        <f>transport!D58</f>
        <v>0</v>
      </c>
      <c r="F49" s="679">
        <f>transport!E58</f>
        <v>0</v>
      </c>
      <c r="G49" s="679">
        <f>transport!F58</f>
        <v>0</v>
      </c>
      <c r="H49" s="679">
        <f>transport!G58</f>
        <v>223.50572750087164</v>
      </c>
      <c r="I49" s="679">
        <f>transport!H58</f>
        <v>0</v>
      </c>
      <c r="J49" s="679">
        <f>transport!I58</f>
        <v>0</v>
      </c>
      <c r="K49" s="679">
        <f>transport!J58</f>
        <v>0</v>
      </c>
      <c r="L49" s="679">
        <f>transport!K58</f>
        <v>0</v>
      </c>
      <c r="M49" s="679">
        <f>transport!L58</f>
        <v>0</v>
      </c>
      <c r="N49" s="679">
        <f>transport!M58</f>
        <v>0</v>
      </c>
      <c r="O49" s="679">
        <f>transport!N58</f>
        <v>0</v>
      </c>
      <c r="P49" s="679">
        <f>transport!O58</f>
        <v>0</v>
      </c>
      <c r="Q49" s="680">
        <f>transport!P58</f>
        <v>0</v>
      </c>
      <c r="R49" s="713">
        <f ca="1">SUM(C49:Q49)</f>
        <v>225.90489061142316</v>
      </c>
    </row>
    <row r="50" spans="1:18">
      <c r="A50" s="816" t="s">
        <v>295</v>
      </c>
      <c r="B50" s="826"/>
      <c r="C50" s="685">
        <f ca="1">transport!B18</f>
        <v>3.4958434554536391</v>
      </c>
      <c r="D50" s="685">
        <f>transport!C18</f>
        <v>0</v>
      </c>
      <c r="E50" s="685">
        <f>transport!D18</f>
        <v>6.1295021825292579</v>
      </c>
      <c r="F50" s="685">
        <f>transport!E18</f>
        <v>5.9596532768905606</v>
      </c>
      <c r="G50" s="685">
        <f>transport!F18</f>
        <v>0</v>
      </c>
      <c r="H50" s="685">
        <f>transport!G18</f>
        <v>2446.5715812884569</v>
      </c>
      <c r="I50" s="685">
        <f>transport!H18</f>
        <v>671.03900579586366</v>
      </c>
      <c r="J50" s="685">
        <f>transport!I18</f>
        <v>0</v>
      </c>
      <c r="K50" s="685">
        <f>transport!J18</f>
        <v>0</v>
      </c>
      <c r="L50" s="685">
        <f>transport!K18</f>
        <v>0</v>
      </c>
      <c r="M50" s="685">
        <f>transport!L18</f>
        <v>0</v>
      </c>
      <c r="N50" s="685">
        <f>transport!M18</f>
        <v>0</v>
      </c>
      <c r="O50" s="685">
        <f>transport!N18</f>
        <v>0</v>
      </c>
      <c r="P50" s="685">
        <f>transport!O18</f>
        <v>0</v>
      </c>
      <c r="Q50" s="686">
        <f>transport!P18</f>
        <v>0</v>
      </c>
      <c r="R50" s="714">
        <f ca="1">SUM(C50:Q50)</f>
        <v>3133.195585999194</v>
      </c>
    </row>
    <row r="51" spans="1:18" ht="15" thickBot="1">
      <c r="A51" s="813" t="s">
        <v>710</v>
      </c>
      <c r="B51" s="820"/>
      <c r="C51" s="679"/>
      <c r="D51" s="679"/>
      <c r="E51" s="679"/>
      <c r="F51" s="679"/>
      <c r="G51" s="679"/>
      <c r="H51" s="679"/>
      <c r="I51" s="679"/>
      <c r="J51" s="679"/>
      <c r="K51" s="679"/>
      <c r="L51" s="679"/>
      <c r="M51" s="679"/>
      <c r="N51" s="679"/>
      <c r="O51" s="679"/>
      <c r="P51" s="679"/>
      <c r="Q51" s="680"/>
      <c r="R51" s="713"/>
    </row>
    <row r="52" spans="1:18" ht="15.75" thickBot="1">
      <c r="A52" s="814" t="s">
        <v>218</v>
      </c>
      <c r="B52" s="827"/>
      <c r="C52" s="715">
        <f ca="1">SUM(C48:C51)</f>
        <v>5.8950065660051614</v>
      </c>
      <c r="D52" s="715">
        <f t="shared" ref="D52:Q52" ca="1" si="6">SUM(D48:D51)</f>
        <v>0</v>
      </c>
      <c r="E52" s="715">
        <f t="shared" si="6"/>
        <v>6.1295021825292579</v>
      </c>
      <c r="F52" s="715">
        <f t="shared" si="6"/>
        <v>5.9596532768905606</v>
      </c>
      <c r="G52" s="715">
        <f t="shared" si="6"/>
        <v>0</v>
      </c>
      <c r="H52" s="715">
        <f t="shared" si="6"/>
        <v>2670.0773087893285</v>
      </c>
      <c r="I52" s="715">
        <f t="shared" si="6"/>
        <v>671.03900579586366</v>
      </c>
      <c r="J52" s="715">
        <f t="shared" si="6"/>
        <v>0</v>
      </c>
      <c r="K52" s="715">
        <f t="shared" si="6"/>
        <v>0</v>
      </c>
      <c r="L52" s="715">
        <f t="shared" si="6"/>
        <v>0</v>
      </c>
      <c r="M52" s="715">
        <f t="shared" si="6"/>
        <v>0</v>
      </c>
      <c r="N52" s="715">
        <f t="shared" si="6"/>
        <v>0</v>
      </c>
      <c r="O52" s="715">
        <f t="shared" si="6"/>
        <v>0</v>
      </c>
      <c r="P52" s="715">
        <f t="shared" si="6"/>
        <v>0</v>
      </c>
      <c r="Q52" s="715">
        <f t="shared" si="6"/>
        <v>0</v>
      </c>
      <c r="R52" s="715">
        <f ca="1">SUM(R48:R51)</f>
        <v>3359.1004766106171</v>
      </c>
    </row>
    <row r="53" spans="1:18" ht="15.75">
      <c r="A53" s="815" t="s">
        <v>225</v>
      </c>
      <c r="B53" s="794"/>
      <c r="C53" s="707"/>
      <c r="D53" s="708"/>
      <c r="E53" s="708"/>
      <c r="F53" s="708"/>
      <c r="G53" s="708"/>
      <c r="H53" s="708"/>
      <c r="I53" s="708"/>
      <c r="J53" s="708"/>
      <c r="K53" s="708"/>
      <c r="L53" s="708"/>
      <c r="M53" s="718"/>
      <c r="N53" s="718"/>
      <c r="O53" s="708"/>
      <c r="P53" s="718"/>
      <c r="Q53" s="718"/>
      <c r="R53" s="712"/>
    </row>
    <row r="54" spans="1:18">
      <c r="A54" s="816" t="s">
        <v>610</v>
      </c>
      <c r="B54" s="826"/>
      <c r="C54" s="685">
        <f ca="1">+landbouw!B12</f>
        <v>69.038234719901766</v>
      </c>
      <c r="D54" s="685">
        <f ca="1">+landbouw!C12</f>
        <v>0</v>
      </c>
      <c r="E54" s="685">
        <f>+landbouw!D12</f>
        <v>4.9708416083480005</v>
      </c>
      <c r="F54" s="685">
        <f>+landbouw!E12</f>
        <v>2.3554555740679457</v>
      </c>
      <c r="G54" s="685">
        <f>+landbouw!F12</f>
        <v>313.72656908265543</v>
      </c>
      <c r="H54" s="685">
        <f>+landbouw!G12</f>
        <v>0</v>
      </c>
      <c r="I54" s="685">
        <f>+landbouw!H12</f>
        <v>0</v>
      </c>
      <c r="J54" s="685">
        <f>+landbouw!I12</f>
        <v>0</v>
      </c>
      <c r="K54" s="685">
        <f>+landbouw!J12</f>
        <v>32.426171665617453</v>
      </c>
      <c r="L54" s="685">
        <f>+landbouw!K12</f>
        <v>0</v>
      </c>
      <c r="M54" s="685">
        <f>+landbouw!L12</f>
        <v>0</v>
      </c>
      <c r="N54" s="685">
        <f>+landbouw!M12</f>
        <v>0</v>
      </c>
      <c r="O54" s="685">
        <f>+landbouw!N12</f>
        <v>0</v>
      </c>
      <c r="P54" s="685">
        <f>+landbouw!O12</f>
        <v>0</v>
      </c>
      <c r="Q54" s="686">
        <f>+landbouw!P12</f>
        <v>0</v>
      </c>
      <c r="R54" s="714">
        <f ca="1">SUM(C54:Q54)</f>
        <v>422.5172726505906</v>
      </c>
    </row>
    <row r="55" spans="1:18" ht="15" thickBot="1">
      <c r="A55" s="816" t="s">
        <v>708</v>
      </c>
      <c r="B55" s="826"/>
      <c r="C55" s="685">
        <f ca="1">C25*'EF ele_warmte'!B12</f>
        <v>77.539355012731576</v>
      </c>
      <c r="D55" s="685"/>
      <c r="E55" s="685">
        <f>E25*EF_CO2_aardgas</f>
        <v>198.59428909000002</v>
      </c>
      <c r="F55" s="685"/>
      <c r="G55" s="685"/>
      <c r="H55" s="685"/>
      <c r="I55" s="685"/>
      <c r="J55" s="685"/>
      <c r="K55" s="685"/>
      <c r="L55" s="685"/>
      <c r="M55" s="685"/>
      <c r="N55" s="685"/>
      <c r="O55" s="685"/>
      <c r="P55" s="685"/>
      <c r="Q55" s="686"/>
      <c r="R55" s="714">
        <f ca="1">SUM(C55:Q55)</f>
        <v>276.13364410273158</v>
      </c>
    </row>
    <row r="56" spans="1:18" ht="15.75" thickBot="1">
      <c r="A56" s="814" t="s">
        <v>709</v>
      </c>
      <c r="B56" s="827"/>
      <c r="C56" s="715">
        <f ca="1">SUM(C54:C55)</f>
        <v>146.57758973263333</v>
      </c>
      <c r="D56" s="715">
        <f t="shared" ref="D56:Q56" ca="1" si="7">SUM(D54:D55)</f>
        <v>0</v>
      </c>
      <c r="E56" s="715">
        <f t="shared" si="7"/>
        <v>203.56513069834801</v>
      </c>
      <c r="F56" s="715">
        <f t="shared" si="7"/>
        <v>2.3554555740679457</v>
      </c>
      <c r="G56" s="715">
        <f t="shared" si="7"/>
        <v>313.72656908265543</v>
      </c>
      <c r="H56" s="715">
        <f t="shared" si="7"/>
        <v>0</v>
      </c>
      <c r="I56" s="715">
        <f t="shared" si="7"/>
        <v>0</v>
      </c>
      <c r="J56" s="715">
        <f t="shared" si="7"/>
        <v>0</v>
      </c>
      <c r="K56" s="715">
        <f t="shared" si="7"/>
        <v>32.426171665617453</v>
      </c>
      <c r="L56" s="715">
        <f t="shared" si="7"/>
        <v>0</v>
      </c>
      <c r="M56" s="715">
        <f t="shared" si="7"/>
        <v>0</v>
      </c>
      <c r="N56" s="715">
        <f t="shared" si="7"/>
        <v>0</v>
      </c>
      <c r="O56" s="715">
        <f t="shared" si="7"/>
        <v>0</v>
      </c>
      <c r="P56" s="715">
        <f t="shared" si="7"/>
        <v>0</v>
      </c>
      <c r="Q56" s="716">
        <f t="shared" si="7"/>
        <v>0</v>
      </c>
      <c r="R56" s="717">
        <f ca="1">SUM(R54:R55)</f>
        <v>698.65091675332224</v>
      </c>
    </row>
    <row r="57" spans="1:18" ht="15.75">
      <c r="A57" s="794" t="s">
        <v>611</v>
      </c>
      <c r="B57" s="794"/>
      <c r="C57" s="720"/>
      <c r="D57" s="708"/>
      <c r="E57" s="708"/>
      <c r="F57" s="708"/>
      <c r="G57" s="708"/>
      <c r="H57" s="708"/>
      <c r="I57" s="708"/>
      <c r="J57" s="708"/>
      <c r="K57" s="708"/>
      <c r="L57" s="708"/>
      <c r="M57" s="718"/>
      <c r="N57" s="718"/>
      <c r="O57" s="708"/>
      <c r="P57" s="718"/>
      <c r="Q57" s="718"/>
      <c r="R57" s="712"/>
    </row>
    <row r="58" spans="1:18" ht="15">
      <c r="A58" s="817" t="s">
        <v>226</v>
      </c>
      <c r="B58" s="831"/>
      <c r="C58" s="1071"/>
      <c r="D58" s="1072"/>
      <c r="E58" s="1072"/>
      <c r="F58" s="1072"/>
      <c r="G58" s="1072"/>
      <c r="H58" s="1072"/>
      <c r="I58" s="1072"/>
      <c r="J58" s="1072"/>
      <c r="K58" s="1072"/>
      <c r="L58" s="1072"/>
      <c r="M58" s="1072"/>
      <c r="N58" s="1072"/>
      <c r="O58" s="1072"/>
      <c r="P58" s="1072"/>
      <c r="Q58" s="1072"/>
      <c r="R58" s="721"/>
    </row>
    <row r="59" spans="1:18" ht="15">
      <c r="A59" s="818" t="s">
        <v>227</v>
      </c>
      <c r="B59" s="805"/>
      <c r="C59" s="1073"/>
      <c r="D59" s="1074"/>
      <c r="E59" s="1074"/>
      <c r="F59" s="1074"/>
      <c r="G59" s="1074"/>
      <c r="H59" s="1074"/>
      <c r="I59" s="1074"/>
      <c r="J59" s="1074"/>
      <c r="K59" s="1074"/>
      <c r="L59" s="1074"/>
      <c r="M59" s="1074"/>
      <c r="N59" s="1074"/>
      <c r="O59" s="1074"/>
      <c r="P59" s="1074"/>
      <c r="Q59" s="1074"/>
      <c r="R59" s="722"/>
    </row>
    <row r="60" spans="1:18" ht="15" thickBot="1">
      <c r="A60" s="829" t="s">
        <v>228</v>
      </c>
      <c r="B60" s="830"/>
      <c r="C60" s="1073"/>
      <c r="D60" s="1074"/>
      <c r="E60" s="1074"/>
      <c r="F60" s="1074"/>
      <c r="G60" s="1074"/>
      <c r="H60" s="1074"/>
      <c r="I60" s="1074"/>
      <c r="J60" s="1074"/>
      <c r="K60" s="1074"/>
      <c r="L60" s="1074"/>
      <c r="M60" s="1074"/>
      <c r="N60" s="1074"/>
      <c r="O60" s="1074"/>
      <c r="P60" s="1074"/>
      <c r="Q60" s="1074"/>
      <c r="R60" s="714"/>
    </row>
    <row r="61" spans="1:18" ht="16.5" thickBot="1">
      <c r="A61" s="832" t="s">
        <v>109</v>
      </c>
      <c r="B61" s="833"/>
      <c r="C61" s="723">
        <f ca="1">C46+C52+C56</f>
        <v>4847.6344617893647</v>
      </c>
      <c r="D61" s="723">
        <f t="shared" ref="D61:Q61" ca="1" si="8">D46+D52+D56</f>
        <v>0</v>
      </c>
      <c r="E61" s="723">
        <f t="shared" ca="1" si="8"/>
        <v>11813.612057385426</v>
      </c>
      <c r="F61" s="723">
        <f t="shared" si="8"/>
        <v>167.00054407463836</v>
      </c>
      <c r="G61" s="723">
        <f t="shared" ca="1" si="8"/>
        <v>2982.7082699072839</v>
      </c>
      <c r="H61" s="723">
        <f t="shared" si="8"/>
        <v>2670.0773087893285</v>
      </c>
      <c r="I61" s="723">
        <f t="shared" si="8"/>
        <v>671.03900579586366</v>
      </c>
      <c r="J61" s="723">
        <f t="shared" si="8"/>
        <v>0</v>
      </c>
      <c r="K61" s="723">
        <f t="shared" si="8"/>
        <v>45.53569673739652</v>
      </c>
      <c r="L61" s="723">
        <f t="shared" si="8"/>
        <v>0</v>
      </c>
      <c r="M61" s="723">
        <f t="shared" ca="1" si="8"/>
        <v>0</v>
      </c>
      <c r="N61" s="723">
        <f t="shared" si="8"/>
        <v>0</v>
      </c>
      <c r="O61" s="723">
        <f t="shared" ca="1" si="8"/>
        <v>0</v>
      </c>
      <c r="P61" s="723">
        <f t="shared" si="8"/>
        <v>0</v>
      </c>
      <c r="Q61" s="723">
        <f t="shared" si="8"/>
        <v>0</v>
      </c>
      <c r="R61" s="723">
        <f ca="1">R46+R52+R56</f>
        <v>23197.607344479304</v>
      </c>
    </row>
    <row r="62" spans="1:18" ht="15.75" thickTop="1" thickBot="1">
      <c r="A62" s="787"/>
      <c r="B62" s="787"/>
      <c r="C62" s="725"/>
      <c r="D62" s="725"/>
      <c r="E62" s="726"/>
      <c r="F62" s="726"/>
      <c r="G62" s="726"/>
      <c r="H62" s="726"/>
      <c r="I62" s="726"/>
      <c r="J62" s="726"/>
      <c r="K62" s="726"/>
      <c r="L62" s="726"/>
      <c r="M62" s="726"/>
      <c r="N62" s="726"/>
      <c r="O62" s="726"/>
      <c r="P62" s="726"/>
      <c r="Q62" s="726"/>
      <c r="R62" s="726"/>
    </row>
    <row r="63" spans="1:18" ht="20.25" thickTop="1" thickBot="1">
      <c r="A63" s="727" t="s">
        <v>334</v>
      </c>
      <c r="B63" s="812"/>
      <c r="C63" s="769">
        <f t="shared" ref="C63:Q63" ca="1" si="9">IF(ISERROR(C61/C27),0,C61/C27)</f>
        <v>0.20764897791982778</v>
      </c>
      <c r="D63" s="769">
        <f t="shared" ca="1" si="9"/>
        <v>0</v>
      </c>
      <c r="E63" s="967">
        <f t="shared" ca="1" si="9"/>
        <v>0.20199999999999996</v>
      </c>
      <c r="F63" s="769">
        <f t="shared" si="9"/>
        <v>0.22700000000000004</v>
      </c>
      <c r="G63" s="769">
        <f t="shared" ca="1" si="9"/>
        <v>0.26699999999999996</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6"/>
    </row>
    <row r="64" spans="1:18" ht="33" thickTop="1" thickBot="1">
      <c r="A64" s="819" t="s">
        <v>335</v>
      </c>
      <c r="B64" s="797"/>
      <c r="C64" s="770">
        <f>'EF ele_warmte'!B6</f>
        <v>0.221</v>
      </c>
      <c r="D64" s="771"/>
      <c r="E64" s="772"/>
      <c r="F64" s="773"/>
      <c r="G64" s="773"/>
      <c r="H64" s="773"/>
      <c r="I64" s="773"/>
      <c r="J64" s="773"/>
      <c r="K64" s="773"/>
      <c r="L64" s="773"/>
      <c r="M64" s="773"/>
      <c r="N64" s="773"/>
      <c r="O64" s="773"/>
      <c r="P64" s="773"/>
      <c r="Q64" s="773"/>
      <c r="R64" s="726"/>
    </row>
    <row r="65" spans="1:18" ht="15" thickTop="1">
      <c r="A65" s="728"/>
      <c r="B65" s="728"/>
      <c r="C65" s="726"/>
      <c r="D65" s="726"/>
      <c r="E65" s="726"/>
      <c r="F65" s="726"/>
      <c r="G65" s="726"/>
      <c r="H65" s="726"/>
      <c r="I65" s="726"/>
      <c r="J65" s="726"/>
      <c r="K65" s="726"/>
      <c r="L65" s="726"/>
      <c r="M65" s="726"/>
      <c r="N65" s="726"/>
      <c r="O65" s="726"/>
      <c r="P65" s="726"/>
      <c r="Q65" s="726"/>
      <c r="R65" s="726"/>
    </row>
    <row r="66" spans="1:18" ht="18.75">
      <c r="A66" s="729" t="s">
        <v>336</v>
      </c>
      <c r="B66" s="729"/>
      <c r="C66" s="700"/>
      <c r="D66" s="730"/>
      <c r="E66" s="700"/>
      <c r="F66" s="700"/>
      <c r="G66" s="700"/>
      <c r="H66" s="700"/>
      <c r="I66" s="700"/>
      <c r="J66" s="700"/>
      <c r="K66" s="700"/>
      <c r="L66" s="700"/>
      <c r="M66" s="700"/>
      <c r="N66" s="700"/>
      <c r="O66" s="700"/>
      <c r="P66" s="731"/>
      <c r="Q66" s="731"/>
      <c r="R66" s="731"/>
    </row>
    <row r="67" spans="1:18">
      <c r="A67" s="1075"/>
      <c r="B67" s="1075"/>
      <c r="C67" s="1075"/>
      <c r="D67" s="1075"/>
      <c r="E67" s="1075"/>
      <c r="F67" s="1075"/>
      <c r="G67" s="1075"/>
      <c r="H67" s="1075"/>
      <c r="I67" s="1075"/>
      <c r="J67" s="1075"/>
      <c r="K67" s="1075"/>
      <c r="L67" s="1075"/>
      <c r="M67" s="1075"/>
      <c r="N67" s="1075"/>
      <c r="O67" s="1075"/>
      <c r="P67" s="1075"/>
      <c r="Q67" s="1075"/>
      <c r="R67" s="732"/>
    </row>
    <row r="68" spans="1:18" ht="16.5" customHeight="1" thickBot="1">
      <c r="A68" s="703"/>
      <c r="B68" s="703"/>
      <c r="C68" s="704"/>
      <c r="D68" s="704"/>
      <c r="E68" s="704"/>
      <c r="F68" s="704"/>
      <c r="G68" s="704"/>
      <c r="H68" s="704"/>
      <c r="I68" s="704"/>
      <c r="J68" s="704"/>
      <c r="K68" s="704"/>
      <c r="L68" s="704"/>
      <c r="M68" s="704"/>
      <c r="N68" s="704"/>
      <c r="O68" s="704"/>
      <c r="P68" s="704"/>
      <c r="Q68" s="704"/>
      <c r="R68" s="704"/>
    </row>
    <row r="69" spans="1:18" ht="48.75" customHeight="1" thickTop="1" thickBot="1">
      <c r="A69" s="1076" t="s">
        <v>229</v>
      </c>
      <c r="B69" s="1112" t="s">
        <v>337</v>
      </c>
      <c r="C69" s="1113"/>
      <c r="D69" s="1144" t="s">
        <v>338</v>
      </c>
      <c r="E69" s="1145"/>
      <c r="F69" s="1145"/>
      <c r="G69" s="1145"/>
      <c r="H69" s="1145"/>
      <c r="I69" s="1145"/>
      <c r="J69" s="1145"/>
      <c r="K69" s="1145"/>
      <c r="L69" s="1145"/>
      <c r="M69" s="1145"/>
      <c r="N69" s="1145"/>
      <c r="O69" s="1146"/>
      <c r="P69" s="955" t="s">
        <v>619</v>
      </c>
      <c r="Q69" s="1141" t="s">
        <v>618</v>
      </c>
      <c r="R69" s="1142"/>
    </row>
    <row r="70" spans="1:18" ht="61.5" thickTop="1" thickBot="1">
      <c r="A70" s="1077"/>
      <c r="B70" s="1114"/>
      <c r="C70" s="1115"/>
      <c r="D70" s="1109" t="s">
        <v>190</v>
      </c>
      <c r="E70" s="1110"/>
      <c r="F70" s="1110"/>
      <c r="G70" s="1110"/>
      <c r="H70" s="1111"/>
      <c r="I70" s="929" t="s">
        <v>234</v>
      </c>
      <c r="J70" s="929" t="s">
        <v>222</v>
      </c>
      <c r="K70" s="929" t="s">
        <v>202</v>
      </c>
      <c r="L70" s="929" t="s">
        <v>203</v>
      </c>
      <c r="M70" s="733" t="s">
        <v>233</v>
      </c>
      <c r="N70" s="929" t="s">
        <v>235</v>
      </c>
      <c r="O70" s="931" t="s">
        <v>120</v>
      </c>
      <c r="P70" s="956"/>
      <c r="Q70" s="847"/>
      <c r="R70" s="848"/>
    </row>
    <row r="71" spans="1:18" ht="95.25" customHeight="1" thickTop="1" thickBot="1">
      <c r="A71" s="1078"/>
      <c r="B71" s="934" t="s">
        <v>617</v>
      </c>
      <c r="C71" s="934" t="s">
        <v>712</v>
      </c>
      <c r="D71" s="947" t="s">
        <v>192</v>
      </c>
      <c r="E71" s="948" t="s">
        <v>193</v>
      </c>
      <c r="F71" s="929" t="s">
        <v>194</v>
      </c>
      <c r="G71" s="928" t="s">
        <v>196</v>
      </c>
      <c r="H71" s="949" t="s">
        <v>197</v>
      </c>
      <c r="I71" s="930"/>
      <c r="J71" s="930"/>
      <c r="K71" s="930"/>
      <c r="L71" s="930"/>
      <c r="M71" s="735"/>
      <c r="N71" s="930"/>
      <c r="O71" s="935"/>
      <c r="P71" s="957"/>
      <c r="Q71" s="936" t="s">
        <v>620</v>
      </c>
      <c r="R71" s="935" t="s">
        <v>621</v>
      </c>
    </row>
    <row r="72" spans="1:18" ht="15.75" thickTop="1">
      <c r="A72" s="736" t="s">
        <v>237</v>
      </c>
      <c r="B72" s="834">
        <f>'lokale energieproductie'!B4</f>
        <v>0</v>
      </c>
      <c r="C72" s="1133"/>
      <c r="D72" s="1133"/>
      <c r="E72" s="1153"/>
      <c r="F72" s="1153"/>
      <c r="G72" s="1154"/>
      <c r="H72" s="1157"/>
      <c r="I72" s="1143"/>
      <c r="J72" s="932"/>
      <c r="K72" s="1147"/>
      <c r="L72" s="1147"/>
      <c r="M72" s="1147"/>
      <c r="N72" s="1147"/>
      <c r="O72" s="1150"/>
      <c r="P72" s="842">
        <v>0</v>
      </c>
      <c r="Q72" s="958"/>
      <c r="R72" s="842">
        <v>0</v>
      </c>
    </row>
    <row r="73" spans="1:18" ht="15">
      <c r="A73" s="737" t="s">
        <v>238</v>
      </c>
      <c r="B73" s="736">
        <f>'lokale energieproductie'!B5</f>
        <v>0</v>
      </c>
      <c r="C73" s="1134"/>
      <c r="D73" s="1134"/>
      <c r="E73" s="1148"/>
      <c r="F73" s="1148"/>
      <c r="G73" s="1155"/>
      <c r="H73" s="1158"/>
      <c r="I73" s="1134"/>
      <c r="J73" s="933"/>
      <c r="K73" s="1148"/>
      <c r="L73" s="1148"/>
      <c r="M73" s="1148"/>
      <c r="N73" s="1148"/>
      <c r="O73" s="1151"/>
      <c r="P73" s="843">
        <v>0</v>
      </c>
      <c r="Q73" s="849"/>
      <c r="R73" s="843">
        <v>0</v>
      </c>
    </row>
    <row r="74" spans="1:18" ht="15">
      <c r="A74" s="737" t="s">
        <v>239</v>
      </c>
      <c r="B74" s="736">
        <f>'lokale energieproductie'!B6</f>
        <v>1323.0350748364365</v>
      </c>
      <c r="C74" s="1134"/>
      <c r="D74" s="1134"/>
      <c r="E74" s="1148"/>
      <c r="F74" s="1148"/>
      <c r="G74" s="1155"/>
      <c r="H74" s="1158"/>
      <c r="I74" s="1134"/>
      <c r="J74" s="933"/>
      <c r="K74" s="1148"/>
      <c r="L74" s="1148"/>
      <c r="M74" s="1148"/>
      <c r="N74" s="1148"/>
      <c r="O74" s="1151"/>
      <c r="P74" s="843">
        <v>0</v>
      </c>
      <c r="Q74" s="849"/>
      <c r="R74" s="843">
        <v>0</v>
      </c>
    </row>
    <row r="75" spans="1:18" ht="15.75" thickBot="1">
      <c r="A75" s="737" t="s">
        <v>711</v>
      </c>
      <c r="B75" s="736">
        <f>'lokale energieproductie'!B7</f>
        <v>0</v>
      </c>
      <c r="C75" s="1135"/>
      <c r="D75" s="1135"/>
      <c r="E75" s="1149"/>
      <c r="F75" s="1149"/>
      <c r="G75" s="1156"/>
      <c r="H75" s="1159"/>
      <c r="I75" s="1135"/>
      <c r="J75" s="952"/>
      <c r="K75" s="1149"/>
      <c r="L75" s="1149"/>
      <c r="M75" s="1149"/>
      <c r="N75" s="1149"/>
      <c r="O75" s="1152"/>
      <c r="P75" s="843">
        <v>0</v>
      </c>
      <c r="Q75" s="959"/>
      <c r="R75" s="843">
        <v>0</v>
      </c>
    </row>
    <row r="76" spans="1:18" ht="15">
      <c r="A76" s="738" t="s">
        <v>240</v>
      </c>
      <c r="B76" s="736">
        <f>'lokale energieproductie'!B8*IFERROR(SUM(I76:O76)/SUM(D76:O76),0)</f>
        <v>87.299999999999983</v>
      </c>
      <c r="C76" s="736">
        <f>'lokale energieproductie'!B8*IFERROR(SUM(D76:H76)/SUM(D76:O76),0)</f>
        <v>0</v>
      </c>
      <c r="D76" s="950">
        <f>'lokale energieproductie'!C8</f>
        <v>0</v>
      </c>
      <c r="E76" s="951">
        <f>'lokale energieproductie'!D8</f>
        <v>0</v>
      </c>
      <c r="F76" s="951">
        <f>'lokale energieproductie'!E8</f>
        <v>0</v>
      </c>
      <c r="G76" s="951">
        <f>'lokale energieproductie'!F8</f>
        <v>0</v>
      </c>
      <c r="H76" s="951">
        <f>'lokale energieproductie'!G8</f>
        <v>0</v>
      </c>
      <c r="I76" s="951">
        <f>'lokale energieproductie'!I8</f>
        <v>0</v>
      </c>
      <c r="J76" s="951">
        <f>'lokale energieproductie'!J8</f>
        <v>102.70588235294116</v>
      </c>
      <c r="K76" s="951">
        <f>'lokale energieproductie'!M8</f>
        <v>0</v>
      </c>
      <c r="L76" s="951">
        <f>'lokale energieproductie'!N8</f>
        <v>0</v>
      </c>
      <c r="M76" s="951">
        <f>'lokale energieproductie'!H8</f>
        <v>0</v>
      </c>
      <c r="N76" s="951">
        <f>'lokale energieproductie'!K8</f>
        <v>0</v>
      </c>
      <c r="O76" s="961">
        <f>'lokale energieproductie'!L8</f>
        <v>0</v>
      </c>
      <c r="P76" s="960"/>
      <c r="Q76" s="844">
        <f>D76*EF_CO2_aardgas+E76*EF_VLgas_CO2+'SEAP template'!F76*EF_stookolie_CO2+EF_bruinkool_CO2*'SEAP template'!G76+'SEAP template'!H76*EF_steenkool_CO2+'EF brandstof'!M4*'SEAP template'!M76+'SEAP template'!O76*EF_anderfossiel_CO2</f>
        <v>0</v>
      </c>
      <c r="R76" s="843">
        <v>0</v>
      </c>
    </row>
    <row r="77" spans="1:18" ht="15.75" thickBot="1">
      <c r="A77" s="739" t="s">
        <v>767</v>
      </c>
      <c r="B77" s="736">
        <f>'lokale energieproductie'!B9*IFERROR(SUM(I77:O77)/SUM(D77:O77),0)</f>
        <v>0</v>
      </c>
      <c r="C77" s="736">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951">
        <f>'lokale energieproductie'!I9</f>
        <v>0</v>
      </c>
      <c r="J77" s="951">
        <f>'lokale energieproductie'!J9</f>
        <v>0</v>
      </c>
      <c r="K77" s="951">
        <f>'lokale energieproductie'!M9</f>
        <v>0</v>
      </c>
      <c r="L77" s="951">
        <f>'lokale energieproductie'!N9</f>
        <v>0</v>
      </c>
      <c r="M77" s="951">
        <f>'lokale energieproductie'!H9</f>
        <v>0</v>
      </c>
      <c r="N77" s="951">
        <f>'lokale energieproductie'!K9</f>
        <v>0</v>
      </c>
      <c r="O77" s="961">
        <f>'lokale energieproductie'!L9</f>
        <v>0</v>
      </c>
      <c r="P77" s="836"/>
      <c r="Q77" s="844">
        <f>D77*EF_CO2_aardgas+E77*EF_VLgas_CO2+'SEAP template'!F77*EF_stookolie_CO2+EF_bruinkool_CO2*'SEAP template'!G77+'SEAP template'!H77*EF_steenkool_CO2+'EF brandstof'!M4*'SEAP template'!M77+'SEAP template'!O77*EF_anderfossiel_CO2</f>
        <v>0</v>
      </c>
      <c r="R77" s="846">
        <v>0</v>
      </c>
    </row>
    <row r="78" spans="1:18" ht="16.5" thickTop="1" thickBot="1">
      <c r="A78" s="740" t="s">
        <v>109</v>
      </c>
      <c r="B78" s="741">
        <f>SUM(B72:B77)</f>
        <v>1410.3350748364364</v>
      </c>
      <c r="C78" s="741">
        <f>SUM(C72:C77)</f>
        <v>0</v>
      </c>
      <c r="D78" s="742">
        <f t="shared" ref="D78:H78" si="10">SUM(D76:D77)</f>
        <v>0</v>
      </c>
      <c r="E78" s="742">
        <f t="shared" si="10"/>
        <v>0</v>
      </c>
      <c r="F78" s="742">
        <f t="shared" si="10"/>
        <v>0</v>
      </c>
      <c r="G78" s="742">
        <f t="shared" si="10"/>
        <v>0</v>
      </c>
      <c r="H78" s="742">
        <f t="shared" si="10"/>
        <v>0</v>
      </c>
      <c r="I78" s="742">
        <f>SUM(I76:I77)</f>
        <v>0</v>
      </c>
      <c r="J78" s="742">
        <f>SUM(J76:J77)</f>
        <v>102.70588235294116</v>
      </c>
      <c r="K78" s="742">
        <f t="shared" ref="K78:L78" si="11">SUM(K76:K77)</f>
        <v>0</v>
      </c>
      <c r="L78" s="742">
        <f t="shared" si="11"/>
        <v>0</v>
      </c>
      <c r="M78" s="742">
        <f>SUM(M76:M77)</f>
        <v>0</v>
      </c>
      <c r="N78" s="742">
        <f>SUM(N76:N77)</f>
        <v>0</v>
      </c>
      <c r="O78" s="851">
        <f>SUM(O76:O77)</f>
        <v>0</v>
      </c>
      <c r="P78" s="743">
        <v>0</v>
      </c>
      <c r="Q78" s="743">
        <f>SUM(Q76:Q77)</f>
        <v>0</v>
      </c>
      <c r="R78" s="743">
        <f>SUM(R72:R77)</f>
        <v>0</v>
      </c>
    </row>
    <row r="79" spans="1:18" ht="15.75" thickTop="1">
      <c r="A79" s="744"/>
      <c r="B79" s="798"/>
      <c r="C79" s="745"/>
      <c r="D79" s="745"/>
      <c r="E79" s="701"/>
      <c r="F79" s="700"/>
      <c r="G79" s="700"/>
      <c r="H79" s="700"/>
      <c r="I79" s="746"/>
      <c r="J79" s="700"/>
      <c r="K79" s="700"/>
      <c r="L79" s="700"/>
      <c r="M79" s="700"/>
      <c r="N79" s="747"/>
      <c r="O79" s="700"/>
      <c r="P79" s="700"/>
      <c r="Q79" s="700"/>
      <c r="R79" s="700"/>
    </row>
    <row r="80" spans="1:18" ht="15">
      <c r="A80" s="724"/>
      <c r="B80" s="787"/>
      <c r="C80" s="745"/>
      <c r="D80" s="745"/>
      <c r="E80" s="700"/>
      <c r="F80" s="700"/>
      <c r="G80" s="700"/>
      <c r="H80" s="700"/>
      <c r="I80" s="700"/>
      <c r="J80" s="700"/>
      <c r="K80" s="700"/>
      <c r="L80" s="700"/>
      <c r="M80" s="700"/>
      <c r="N80" s="700"/>
      <c r="O80" s="700"/>
      <c r="P80" s="700"/>
      <c r="Q80" s="700"/>
      <c r="R80" s="700"/>
    </row>
    <row r="81" spans="1:19" ht="18.75">
      <c r="A81" s="748" t="s">
        <v>340</v>
      </c>
      <c r="B81" s="748"/>
      <c r="C81" s="749"/>
      <c r="D81" s="730"/>
      <c r="E81" s="700"/>
      <c r="F81" s="700"/>
      <c r="G81" s="700"/>
      <c r="H81" s="700"/>
      <c r="I81" s="700"/>
      <c r="J81" s="700"/>
      <c r="K81" s="700"/>
      <c r="L81" s="700"/>
      <c r="M81" s="700"/>
      <c r="N81" s="700"/>
      <c r="O81" s="700"/>
      <c r="P81" s="700"/>
      <c r="Q81" s="700"/>
      <c r="R81" s="700"/>
    </row>
    <row r="82" spans="1:19">
      <c r="A82" s="1075"/>
      <c r="B82" s="1075"/>
      <c r="C82" s="1075"/>
      <c r="D82" s="1075"/>
      <c r="E82" s="1075"/>
      <c r="F82" s="1075"/>
      <c r="G82" s="1075"/>
      <c r="H82" s="1075"/>
      <c r="I82" s="1075"/>
      <c r="J82" s="1075"/>
      <c r="K82" s="1075"/>
      <c r="L82" s="1075"/>
      <c r="M82" s="1075"/>
      <c r="N82" s="1075"/>
      <c r="O82" s="1075"/>
      <c r="P82" s="1075"/>
      <c r="Q82" s="732"/>
      <c r="R82" s="732"/>
    </row>
    <row r="83" spans="1:19" ht="15.75" thickBot="1">
      <c r="A83" s="703"/>
      <c r="B83" s="703"/>
      <c r="C83" s="704"/>
      <c r="D83" s="704"/>
      <c r="E83" s="704"/>
      <c r="F83" s="704"/>
      <c r="G83" s="704"/>
      <c r="H83" s="704"/>
      <c r="I83" s="704"/>
      <c r="J83" s="704"/>
      <c r="K83" s="704"/>
      <c r="L83" s="704"/>
      <c r="M83" s="704"/>
      <c r="N83" s="704"/>
      <c r="O83" s="704"/>
      <c r="P83" s="704"/>
      <c r="Q83" s="704"/>
      <c r="R83" s="704"/>
    </row>
    <row r="84" spans="1:19" ht="48.2" customHeight="1" thickTop="1" thickBot="1">
      <c r="A84" s="1076" t="s">
        <v>241</v>
      </c>
      <c r="B84" s="1112" t="s">
        <v>341</v>
      </c>
      <c r="C84" s="1130"/>
      <c r="D84" s="1122" t="s">
        <v>342</v>
      </c>
      <c r="E84" s="1123"/>
      <c r="F84" s="1123"/>
      <c r="G84" s="1123"/>
      <c r="H84" s="1123"/>
      <c r="I84" s="1123"/>
      <c r="J84" s="1123"/>
      <c r="K84" s="1123"/>
      <c r="L84" s="1123"/>
      <c r="M84" s="1123"/>
      <c r="N84" s="1123"/>
      <c r="O84" s="1124"/>
      <c r="P84" s="955" t="s">
        <v>619</v>
      </c>
      <c r="Q84" s="1112" t="s">
        <v>618</v>
      </c>
      <c r="R84" s="1113"/>
    </row>
    <row r="85" spans="1:19" ht="16.5" customHeight="1" thickTop="1" thickBot="1">
      <c r="A85" s="1077"/>
      <c r="B85" s="1131"/>
      <c r="C85" s="1132"/>
      <c r="D85" s="1125" t="s">
        <v>190</v>
      </c>
      <c r="E85" s="1126"/>
      <c r="F85" s="1126"/>
      <c r="G85" s="1126"/>
      <c r="H85" s="1127"/>
      <c r="I85" s="1120" t="s">
        <v>234</v>
      </c>
      <c r="J85" s="1104" t="s">
        <v>222</v>
      </c>
      <c r="K85" s="1117" t="s">
        <v>202</v>
      </c>
      <c r="L85" s="1117" t="s">
        <v>203</v>
      </c>
      <c r="M85" s="1128" t="s">
        <v>233</v>
      </c>
      <c r="N85" s="1117" t="s">
        <v>245</v>
      </c>
      <c r="O85" s="1118" t="s">
        <v>120</v>
      </c>
      <c r="P85" s="956"/>
      <c r="Q85" s="847"/>
      <c r="R85" s="848"/>
    </row>
    <row r="86" spans="1:19" ht="110.25" customHeight="1" thickTop="1" thickBot="1">
      <c r="A86" s="1078"/>
      <c r="B86" s="835" t="s">
        <v>617</v>
      </c>
      <c r="C86" s="835" t="s">
        <v>712</v>
      </c>
      <c r="D86" s="750" t="s">
        <v>192</v>
      </c>
      <c r="E86" s="734" t="s">
        <v>193</v>
      </c>
      <c r="F86" s="751" t="s">
        <v>194</v>
      </c>
      <c r="G86" s="734" t="s">
        <v>196</v>
      </c>
      <c r="H86" s="752" t="s">
        <v>197</v>
      </c>
      <c r="I86" s="1121"/>
      <c r="J86" s="1116"/>
      <c r="K86" s="1105"/>
      <c r="L86" s="1105"/>
      <c r="M86" s="1129"/>
      <c r="N86" s="1105"/>
      <c r="O86" s="1119"/>
      <c r="P86" s="957"/>
      <c r="Q86" s="788" t="s">
        <v>620</v>
      </c>
      <c r="R86" s="786" t="s">
        <v>621</v>
      </c>
    </row>
    <row r="87" spans="1:19" ht="15.75" thickTop="1">
      <c r="A87" s="753" t="s">
        <v>240</v>
      </c>
      <c r="B87" s="754">
        <f>'lokale energieproductie'!B17*IFERROR(SUM(I87:O87)/SUM(D87:O87),0)</f>
        <v>124.71428571428569</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146.72268907563023</v>
      </c>
      <c r="K87" s="765">
        <f>'lokale energieproductie'!M17</f>
        <v>0</v>
      </c>
      <c r="L87" s="765">
        <f>'lokale energieproductie'!N17</f>
        <v>0</v>
      </c>
      <c r="M87" s="765">
        <f>'lokale energieproductie'!H17</f>
        <v>0</v>
      </c>
      <c r="N87" s="765">
        <f>'lokale energieproductie'!K17</f>
        <v>0</v>
      </c>
      <c r="O87" s="765">
        <f>'lokale energieproductie'!L17</f>
        <v>0</v>
      </c>
      <c r="P87" s="1138"/>
      <c r="Q87" s="850">
        <f>D87*EF_CO2_aardgas+E87*EF_VLgas_CO2+'SEAP template'!F87*EF_stookolie_CO2+EF_bruinkool_CO2*'SEAP template'!G87+'SEAP template'!H87*EF_steenkool_CO2+'EF brandstof'!M4*'SEAP template'!M87+'SEAP template'!O87*EF_anderfossiel_CO2</f>
        <v>0</v>
      </c>
      <c r="R87" s="837">
        <v>0</v>
      </c>
    </row>
    <row r="88" spans="1:19" ht="15">
      <c r="A88" s="755" t="s">
        <v>246</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39"/>
      <c r="Q88" s="844">
        <f>D88*EF_CO2_aardgas+E88*EF_VLgas_CO2+'SEAP template'!F88*EF_stookolie_CO2+EF_bruinkool_CO2*'SEAP template'!G88+'SEAP template'!H88*EF_steenkool_CO2+'EF brandstof'!M4*'SEAP template'!M88+'SEAP template'!O88*EF_anderfossiel_CO2</f>
        <v>0</v>
      </c>
      <c r="R88" s="838">
        <v>0</v>
      </c>
    </row>
    <row r="89" spans="1:19" ht="30" thickBot="1">
      <c r="A89" s="739" t="s">
        <v>339</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40"/>
      <c r="Q89" s="845">
        <f>D89*EF_CO2_aardgas+E89*EF_VLgas_CO2+'SEAP template'!F89*EF_stookolie_CO2+EF_bruinkool_CO2*'SEAP template'!G89+'SEAP template'!H89*EF_steenkool_CO2+'EF brandstof'!M4*'SEAP template'!M89+'SEAP template'!O89*EF_anderfossiel_CO2</f>
        <v>0</v>
      </c>
      <c r="R89" s="839">
        <v>0</v>
      </c>
    </row>
    <row r="90" spans="1:19" ht="16.5" thickTop="1" thickBot="1">
      <c r="A90" s="756" t="s">
        <v>109</v>
      </c>
      <c r="B90" s="741">
        <f>SUM(B87:B89)</f>
        <v>124.71428571428569</v>
      </c>
      <c r="C90" s="741">
        <f>SUM(C87:C89)</f>
        <v>0</v>
      </c>
      <c r="D90" s="741">
        <f t="shared" ref="D90:H90" si="12">SUM(D87:D89)</f>
        <v>0</v>
      </c>
      <c r="E90" s="741">
        <f t="shared" si="12"/>
        <v>0</v>
      </c>
      <c r="F90" s="741">
        <f t="shared" si="12"/>
        <v>0</v>
      </c>
      <c r="G90" s="741">
        <f t="shared" si="12"/>
        <v>0</v>
      </c>
      <c r="H90" s="741">
        <f t="shared" si="12"/>
        <v>0</v>
      </c>
      <c r="I90" s="741">
        <f>SUM(I87:I89)</f>
        <v>0</v>
      </c>
      <c r="J90" s="741">
        <f>SUM(J87:J89)</f>
        <v>146.72268907563023</v>
      </c>
      <c r="K90" s="741">
        <f t="shared" ref="K90:L90" si="13">SUM(K87:K89)</f>
        <v>0</v>
      </c>
      <c r="L90" s="741">
        <f t="shared" si="13"/>
        <v>0</v>
      </c>
      <c r="M90" s="741">
        <f>SUM(M87:M89)</f>
        <v>0</v>
      </c>
      <c r="N90" s="741">
        <f>SUM(N87:N89)</f>
        <v>0</v>
      </c>
      <c r="O90" s="741">
        <f>SUM(O87:O89)</f>
        <v>0</v>
      </c>
      <c r="P90" s="741">
        <v>0</v>
      </c>
      <c r="Q90" s="741">
        <f>SUM(Q87:Q89)</f>
        <v>0</v>
      </c>
      <c r="R90" s="851">
        <f>SUM(R87:R89)</f>
        <v>0</v>
      </c>
    </row>
    <row r="91" spans="1:19" ht="15.75" thickTop="1">
      <c r="A91" s="757"/>
      <c r="B91" s="757"/>
      <c r="C91" s="758"/>
      <c r="D91" s="759"/>
      <c r="E91" s="760"/>
      <c r="F91" s="746"/>
      <c r="G91" s="746"/>
      <c r="H91" s="746"/>
      <c r="I91" s="746"/>
      <c r="J91" s="746"/>
      <c r="K91" s="746"/>
      <c r="L91" s="746"/>
      <c r="M91" s="700"/>
      <c r="Q91" s="746"/>
      <c r="R91" s="700"/>
      <c r="S91" s="731"/>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
    <tabColor theme="5" tint="-0.249977111117893"/>
  </sheetPr>
  <dimension ref="A1:AA52"/>
  <sheetViews>
    <sheetView showGridLines="0" zoomScale="65" zoomScaleNormal="65" workbookViewId="0">
      <selection activeCell="A28" sqref="A28:XFD30"/>
    </sheetView>
  </sheetViews>
  <sheetFormatPr defaultColWidth="9.140625" defaultRowHeight="15"/>
  <cols>
    <col min="1" max="1" width="38" style="608" customWidth="1"/>
    <col min="2" max="2" width="27" style="608" customWidth="1"/>
    <col min="3" max="3" width="25.42578125" style="608" customWidth="1"/>
    <col min="4" max="4" width="41.28515625" style="608" customWidth="1"/>
    <col min="5" max="5" width="27.5703125" style="608" customWidth="1"/>
    <col min="6" max="7" width="18" style="608" customWidth="1"/>
    <col min="8" max="8" width="23.42578125" style="608" customWidth="1"/>
    <col min="9" max="9" width="28.5703125" style="608" customWidth="1"/>
    <col min="10" max="10" width="35.28515625" style="608" customWidth="1"/>
    <col min="11" max="11" width="32.7109375" style="608" customWidth="1"/>
    <col min="12" max="14" width="23.85546875" style="608" customWidth="1"/>
    <col min="15" max="15" width="21.140625" style="608" customWidth="1"/>
    <col min="16" max="16" width="17.5703125" style="608" customWidth="1"/>
    <col min="17" max="17" width="22.85546875" style="608" customWidth="1"/>
    <col min="18" max="18" width="19.140625" style="608" customWidth="1"/>
    <col min="19" max="19" width="24.7109375" style="608" customWidth="1"/>
    <col min="20" max="20" width="9.140625" style="608"/>
    <col min="21" max="21" width="21.140625" style="608" customWidth="1"/>
    <col min="22" max="22" width="14.85546875" style="608" customWidth="1"/>
    <col min="23" max="23" width="16.140625" style="608" customWidth="1"/>
    <col min="24" max="24" width="14.7109375" style="608" customWidth="1"/>
    <col min="25" max="26" width="16.140625" style="608" customWidth="1"/>
    <col min="27" max="27" width="17.28515625" style="608" customWidth="1"/>
    <col min="28" max="28" width="16.85546875" style="608" customWidth="1"/>
    <col min="29" max="16384" width="9.140625" style="608"/>
  </cols>
  <sheetData>
    <row r="1" spans="1:21" s="527" customFormat="1" ht="17.45" customHeight="1" thickTop="1" thickBot="1">
      <c r="A1" s="1240" t="s">
        <v>229</v>
      </c>
      <c r="B1" s="1243" t="s">
        <v>230</v>
      </c>
      <c r="C1" s="1253" t="s">
        <v>231</v>
      </c>
      <c r="D1" s="1254"/>
      <c r="E1" s="1254"/>
      <c r="F1" s="1254"/>
      <c r="G1" s="1254"/>
      <c r="H1" s="1254"/>
      <c r="I1" s="1254"/>
      <c r="J1" s="1254"/>
      <c r="K1" s="1254"/>
      <c r="L1" s="1254"/>
      <c r="M1" s="1254"/>
      <c r="N1" s="1255"/>
      <c r="O1" s="1245" t="s">
        <v>232</v>
      </c>
      <c r="P1" s="1243" t="s">
        <v>524</v>
      </c>
      <c r="Q1" s="1245"/>
      <c r="S1" s="1239"/>
      <c r="T1" s="1239"/>
      <c r="U1" s="1239"/>
    </row>
    <row r="2" spans="1:21" s="527" customFormat="1" ht="15.75" thickBot="1">
      <c r="A2" s="1241"/>
      <c r="B2" s="1241"/>
      <c r="C2" s="1248" t="s">
        <v>190</v>
      </c>
      <c r="D2" s="1249"/>
      <c r="E2" s="1249"/>
      <c r="F2" s="1249"/>
      <c r="G2" s="1250"/>
      <c r="H2" s="1251" t="s">
        <v>233</v>
      </c>
      <c r="I2" s="1237" t="s">
        <v>234</v>
      </c>
      <c r="J2" s="1237" t="s">
        <v>222</v>
      </c>
      <c r="K2" s="1237" t="s">
        <v>235</v>
      </c>
      <c r="L2" s="1237" t="s">
        <v>120</v>
      </c>
      <c r="M2" s="1237" t="s">
        <v>713</v>
      </c>
      <c r="N2" s="1256" t="s">
        <v>714</v>
      </c>
      <c r="O2" s="1246"/>
      <c r="P2" s="1258"/>
      <c r="Q2" s="1246"/>
      <c r="S2" s="1239"/>
      <c r="T2" s="1239"/>
      <c r="U2" s="1239"/>
    </row>
    <row r="3" spans="1:21" s="527" customFormat="1" ht="53.45" customHeight="1" thickBot="1">
      <c r="A3" s="1242"/>
      <c r="B3" s="1244"/>
      <c r="C3" s="528" t="s">
        <v>192</v>
      </c>
      <c r="D3" s="529" t="s">
        <v>193</v>
      </c>
      <c r="E3" s="530" t="s">
        <v>194</v>
      </c>
      <c r="F3" s="531" t="s">
        <v>196</v>
      </c>
      <c r="G3" s="532" t="s">
        <v>197</v>
      </c>
      <c r="H3" s="1252"/>
      <c r="I3" s="1238"/>
      <c r="J3" s="1238"/>
      <c r="K3" s="1238"/>
      <c r="L3" s="1238"/>
      <c r="M3" s="1238"/>
      <c r="N3" s="1257"/>
      <c r="O3" s="1247"/>
      <c r="P3" s="1244"/>
      <c r="Q3" s="1247"/>
      <c r="S3" s="1239"/>
      <c r="T3" s="1239"/>
      <c r="U3" s="1239"/>
    </row>
    <row r="4" spans="1:21" s="527" customFormat="1" ht="15.75" thickTop="1">
      <c r="A4" s="533" t="s">
        <v>237</v>
      </c>
      <c r="B4" s="534">
        <f>IF(ISERROR(kWh_wind_land),0,kWh_wind_land)</f>
        <v>0</v>
      </c>
      <c r="C4" s="1225"/>
      <c r="D4" s="1228"/>
      <c r="E4" s="1228"/>
      <c r="F4" s="1231"/>
      <c r="G4" s="1234"/>
      <c r="H4" s="1222"/>
      <c r="I4" s="1228"/>
      <c r="J4" s="1228"/>
      <c r="K4" s="1228"/>
      <c r="L4" s="1228"/>
      <c r="M4" s="1228"/>
      <c r="N4" s="953"/>
      <c r="O4" s="535"/>
      <c r="P4" s="1267"/>
      <c r="Q4" s="1268"/>
      <c r="S4" s="536"/>
      <c r="T4" s="1266"/>
      <c r="U4" s="1266"/>
    </row>
    <row r="5" spans="1:21" s="527" customFormat="1">
      <c r="A5" s="537" t="s">
        <v>238</v>
      </c>
      <c r="B5" s="534">
        <f>IF(ISERROR(kWh_waterkracht),0,kWh_waterkracht)</f>
        <v>0</v>
      </c>
      <c r="C5" s="1226"/>
      <c r="D5" s="1229"/>
      <c r="E5" s="1229"/>
      <c r="F5" s="1232"/>
      <c r="G5" s="1235"/>
      <c r="H5" s="1223"/>
      <c r="I5" s="1229"/>
      <c r="J5" s="1229"/>
      <c r="K5" s="1229"/>
      <c r="L5" s="1229"/>
      <c r="M5" s="1229"/>
      <c r="N5" s="953"/>
      <c r="O5" s="538"/>
      <c r="P5" s="1269"/>
      <c r="Q5" s="1270"/>
      <c r="S5" s="536"/>
      <c r="T5" s="1266"/>
      <c r="U5" s="1266"/>
    </row>
    <row r="6" spans="1:21" s="527" customFormat="1">
      <c r="A6" s="537" t="s">
        <v>239</v>
      </c>
      <c r="B6" s="534">
        <f>IF(ISERROR((kWh_PV_kleiner_dan_10kW+kWh_PV_groter_dan_10kW)),0,(kWh_PV_kleiner_dan_10kW+kWh_PV_groter_dan_10kW))</f>
        <v>1323.0350748364365</v>
      </c>
      <c r="C6" s="1226"/>
      <c r="D6" s="1229"/>
      <c r="E6" s="1229"/>
      <c r="F6" s="1232"/>
      <c r="G6" s="1235"/>
      <c r="H6" s="1223"/>
      <c r="I6" s="1229"/>
      <c r="J6" s="1229"/>
      <c r="K6" s="1229"/>
      <c r="L6" s="1229"/>
      <c r="M6" s="1229"/>
      <c r="N6" s="953"/>
      <c r="O6" s="538"/>
      <c r="P6" s="1269"/>
      <c r="Q6" s="1270"/>
      <c r="S6" s="536"/>
      <c r="T6" s="1266"/>
      <c r="U6" s="1266"/>
    </row>
    <row r="7" spans="1:21" s="527" customFormat="1">
      <c r="A7" s="537" t="s">
        <v>711</v>
      </c>
      <c r="B7" s="534"/>
      <c r="C7" s="1227"/>
      <c r="D7" s="1230"/>
      <c r="E7" s="1230"/>
      <c r="F7" s="1233"/>
      <c r="G7" s="1236"/>
      <c r="H7" s="1224"/>
      <c r="I7" s="1230"/>
      <c r="J7" s="1230"/>
      <c r="K7" s="1230"/>
      <c r="L7" s="1230"/>
      <c r="M7" s="1230"/>
      <c r="N7" s="954"/>
      <c r="O7" s="538"/>
      <c r="P7" s="938"/>
      <c r="Q7" s="939"/>
      <c r="S7" s="937"/>
      <c r="T7" s="937"/>
      <c r="U7" s="937"/>
    </row>
    <row r="8" spans="1:21" s="527" customFormat="1">
      <c r="A8" s="539" t="s">
        <v>240</v>
      </c>
      <c r="B8" s="540">
        <f>N30</f>
        <v>87.299999999999983</v>
      </c>
      <c r="C8" s="541">
        <f>B49</f>
        <v>0</v>
      </c>
      <c r="D8" s="542"/>
      <c r="E8" s="542">
        <f>E49</f>
        <v>0</v>
      </c>
      <c r="F8" s="543"/>
      <c r="G8" s="544"/>
      <c r="H8" s="542">
        <f>I49</f>
        <v>0</v>
      </c>
      <c r="I8" s="542">
        <f>G49+F49</f>
        <v>0</v>
      </c>
      <c r="J8" s="542">
        <f>H49+D49+C49</f>
        <v>102.70588235294116</v>
      </c>
      <c r="K8" s="542"/>
      <c r="L8" s="542"/>
      <c r="M8" s="542"/>
      <c r="N8" s="545"/>
      <c r="O8" s="546">
        <f>C8*$C$12+D8*$D$12+E8*$E$12+F8*$F$12+G8*$G$12+H8*$H$12+I8*$I$12+J8*$J$12</f>
        <v>0</v>
      </c>
      <c r="P8" s="1269"/>
      <c r="Q8" s="1270"/>
      <c r="S8" s="536"/>
      <c r="T8" s="1266"/>
      <c r="U8" s="1266"/>
    </row>
    <row r="9" spans="1:21" s="527" customFormat="1" ht="17.45" customHeight="1" thickBot="1">
      <c r="A9" s="547" t="s">
        <v>236</v>
      </c>
      <c r="B9" s="548">
        <f>N37+'Eigen informatie GS &amp; warmtenet'!B12</f>
        <v>0</v>
      </c>
      <c r="C9" s="54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2"/>
      <c r="N9" s="962"/>
      <c r="O9" s="546">
        <f>C9*$C$12+D9*$D$12+E9*$E$12+F9*$F$12+G9*$G$12+H9*$H$12+I9*$I$12+J9*$J$12</f>
        <v>0</v>
      </c>
      <c r="P9" s="1271"/>
      <c r="Q9" s="1272"/>
      <c r="R9" s="553"/>
      <c r="S9" s="536"/>
      <c r="T9" s="1266"/>
      <c r="U9" s="1266"/>
    </row>
    <row r="10" spans="1:21" s="527" customFormat="1" ht="16.5" thickTop="1" thickBot="1">
      <c r="A10" s="554" t="s">
        <v>109</v>
      </c>
      <c r="B10" s="555">
        <f>SUM(B4:B9)</f>
        <v>1410.3350748364364</v>
      </c>
      <c r="C10" s="556">
        <f t="shared" ref="C10:L10" si="0">SUM(C8:C9)</f>
        <v>0</v>
      </c>
      <c r="D10" s="556">
        <f t="shared" si="0"/>
        <v>0</v>
      </c>
      <c r="E10" s="556">
        <f t="shared" si="0"/>
        <v>0</v>
      </c>
      <c r="F10" s="556">
        <f t="shared" si="0"/>
        <v>0</v>
      </c>
      <c r="G10" s="556">
        <f t="shared" si="0"/>
        <v>0</v>
      </c>
      <c r="H10" s="556">
        <f t="shared" si="0"/>
        <v>0</v>
      </c>
      <c r="I10" s="556">
        <f t="shared" si="0"/>
        <v>0</v>
      </c>
      <c r="J10" s="556">
        <f t="shared" si="0"/>
        <v>102.70588235294116</v>
      </c>
      <c r="K10" s="556">
        <f t="shared" si="0"/>
        <v>0</v>
      </c>
      <c r="L10" s="556">
        <f t="shared" si="0"/>
        <v>0</v>
      </c>
      <c r="M10" s="963"/>
      <c r="N10" s="963"/>
      <c r="O10" s="557">
        <f>SUM(O4:O9)</f>
        <v>0</v>
      </c>
      <c r="P10" s="558"/>
      <c r="R10" s="559"/>
      <c r="S10" s="536"/>
      <c r="T10" s="559"/>
      <c r="U10" s="559"/>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563" t="s">
        <v>278</v>
      </c>
      <c r="B12" s="564"/>
      <c r="C12" s="564">
        <f>EF_CO2_aardgas</f>
        <v>0.20200000000000001</v>
      </c>
      <c r="D12" s="564">
        <f>EF_VLgas_CO2</f>
        <v>0.22700000000000001</v>
      </c>
      <c r="E12" s="564">
        <f>EF_stookolie_CO2</f>
        <v>0.26700000000000002</v>
      </c>
      <c r="F12" s="564">
        <f>EF_bruinkool_CO2</f>
        <v>0.35099999999999998</v>
      </c>
      <c r="G12" s="564">
        <f>EF_steenkool_CO2</f>
        <v>0.35399999999999998</v>
      </c>
      <c r="H12" s="564">
        <f>'EF brandstof'!M4</f>
        <v>0.33</v>
      </c>
      <c r="I12" s="564">
        <f>'EF brandstof'!J4</f>
        <v>0</v>
      </c>
      <c r="J12" s="564">
        <f>'EF brandstof'!L4</f>
        <v>0</v>
      </c>
      <c r="K12" s="564">
        <f>'EF brandstof'!L4</f>
        <v>0</v>
      </c>
      <c r="L12" s="564"/>
      <c r="M12" s="564"/>
      <c r="N12" s="564"/>
      <c r="P12" s="565"/>
      <c r="Q12" s="565"/>
      <c r="R12" s="565"/>
    </row>
    <row r="13" spans="1:21" s="527" customFormat="1" ht="15.75" thickBot="1">
      <c r="A13" s="566"/>
      <c r="B13" s="565"/>
      <c r="C13" s="565"/>
      <c r="D13" s="565"/>
      <c r="E13" s="565"/>
      <c r="F13" s="565"/>
      <c r="G13" s="565"/>
      <c r="H13" s="565"/>
      <c r="I13" s="565"/>
      <c r="J13" s="565"/>
      <c r="K13" s="565"/>
      <c r="L13" s="565"/>
      <c r="M13" s="565"/>
      <c r="N13" s="565"/>
      <c r="O13" s="565"/>
      <c r="P13" s="565"/>
      <c r="Q13" s="565"/>
      <c r="R13" s="565"/>
    </row>
    <row r="14" spans="1:21" s="527" customFormat="1" ht="17.25" thickTop="1" thickBot="1">
      <c r="A14" s="1240" t="s">
        <v>241</v>
      </c>
      <c r="B14" s="1240" t="s">
        <v>242</v>
      </c>
      <c r="C14" s="1263" t="s">
        <v>243</v>
      </c>
      <c r="D14" s="1264"/>
      <c r="E14" s="1264"/>
      <c r="F14" s="1264"/>
      <c r="G14" s="1264"/>
      <c r="H14" s="1264"/>
      <c r="I14" s="1264"/>
      <c r="J14" s="1264"/>
      <c r="K14" s="1264"/>
      <c r="L14" s="1264"/>
      <c r="M14" s="1264"/>
      <c r="N14" s="1265"/>
      <c r="O14" s="1245" t="s">
        <v>232</v>
      </c>
      <c r="P14" s="1243" t="s">
        <v>244</v>
      </c>
      <c r="Q14" s="1245"/>
      <c r="R14" s="1239"/>
      <c r="S14" s="1239"/>
      <c r="T14" s="1239"/>
    </row>
    <row r="15" spans="1:21" s="527" customFormat="1" ht="15.75" customHeight="1" thickBot="1">
      <c r="A15" s="1241"/>
      <c r="B15" s="1241"/>
      <c r="C15" s="1259" t="s">
        <v>190</v>
      </c>
      <c r="D15" s="1260"/>
      <c r="E15" s="1260"/>
      <c r="F15" s="1260"/>
      <c r="G15" s="1261"/>
      <c r="H15" s="1262" t="s">
        <v>233</v>
      </c>
      <c r="I15" s="1262" t="s">
        <v>234</v>
      </c>
      <c r="J15" s="1262" t="s">
        <v>222</v>
      </c>
      <c r="K15" s="1262" t="s">
        <v>245</v>
      </c>
      <c r="L15" s="1262" t="s">
        <v>120</v>
      </c>
      <c r="M15" s="1262" t="s">
        <v>713</v>
      </c>
      <c r="N15" s="1256" t="s">
        <v>714</v>
      </c>
      <c r="O15" s="1246"/>
      <c r="P15" s="1258"/>
      <c r="Q15" s="1246"/>
      <c r="R15" s="1239"/>
      <c r="S15" s="1239"/>
      <c r="T15" s="1239"/>
    </row>
    <row r="16" spans="1:21" s="527" customFormat="1" ht="40.700000000000003" customHeight="1" thickBot="1">
      <c r="A16" s="1242"/>
      <c r="B16" s="1242"/>
      <c r="C16" s="567" t="s">
        <v>192</v>
      </c>
      <c r="D16" s="529" t="s">
        <v>193</v>
      </c>
      <c r="E16" s="568" t="s">
        <v>194</v>
      </c>
      <c r="F16" s="529" t="s">
        <v>196</v>
      </c>
      <c r="G16" s="569" t="s">
        <v>197</v>
      </c>
      <c r="H16" s="1252"/>
      <c r="I16" s="1252"/>
      <c r="J16" s="1252"/>
      <c r="K16" s="1252"/>
      <c r="L16" s="1252"/>
      <c r="M16" s="1252"/>
      <c r="N16" s="1257"/>
      <c r="O16" s="1247"/>
      <c r="P16" s="1244"/>
      <c r="Q16" s="1247"/>
      <c r="R16" s="1239"/>
      <c r="S16" s="1239"/>
      <c r="T16" s="1239"/>
    </row>
    <row r="17" spans="1:26" s="527" customFormat="1" ht="15.75" thickTop="1">
      <c r="A17" s="570" t="s">
        <v>240</v>
      </c>
      <c r="B17" s="571">
        <f>O30</f>
        <v>124.71428571428569</v>
      </c>
      <c r="C17" s="572">
        <f>B50</f>
        <v>0</v>
      </c>
      <c r="D17" s="573"/>
      <c r="E17" s="573">
        <f>E50</f>
        <v>0</v>
      </c>
      <c r="F17" s="574"/>
      <c r="G17" s="575"/>
      <c r="H17" s="572">
        <f>I50</f>
        <v>0</v>
      </c>
      <c r="I17" s="573">
        <f>G50+F50</f>
        <v>0</v>
      </c>
      <c r="J17" s="573">
        <f>H50+D50+C50</f>
        <v>146.72268907563023</v>
      </c>
      <c r="K17" s="573"/>
      <c r="L17" s="573"/>
      <c r="M17" s="573"/>
      <c r="N17" s="964"/>
      <c r="O17" s="576">
        <f>C17*$C$22+E17*$E$22+H17*$H$22+I17*$I$22+J17*$J$22+D17*$D$22+F17*$F$22+G17*$G$22+K17*$K$22+L17*$L$22</f>
        <v>0</v>
      </c>
      <c r="P17" s="1276"/>
      <c r="Q17" s="1277"/>
      <c r="R17" s="577"/>
      <c r="S17" s="1278"/>
      <c r="T17" s="1278"/>
    </row>
    <row r="18" spans="1:26" s="527" customFormat="1">
      <c r="A18" s="578" t="s">
        <v>246</v>
      </c>
      <c r="B18" s="579">
        <f>'Eigen informatie GS &amp; warmtenet'!B32</f>
        <v>0</v>
      </c>
      <c r="C18" s="542">
        <f>'Eigen informatie GS &amp; warmtenet'!B35</f>
        <v>0</v>
      </c>
      <c r="D18" s="542">
        <f>'Eigen informatie GS &amp; warmtenet'!B36</f>
        <v>0</v>
      </c>
      <c r="E18" s="542">
        <f>'Eigen informatie GS &amp; warmtenet'!B37</f>
        <v>0</v>
      </c>
      <c r="F18" s="542">
        <f>'Eigen informatie GS &amp; warmtenet'!B38</f>
        <v>0</v>
      </c>
      <c r="G18" s="542">
        <f>'Eigen informatie GS &amp; warmtenet'!B39</f>
        <v>0</v>
      </c>
      <c r="H18" s="542">
        <f>'Eigen informatie GS &amp; warmtenet'!B40</f>
        <v>0</v>
      </c>
      <c r="I18" s="542">
        <f>'Eigen informatie GS &amp; warmtenet'!B41</f>
        <v>0</v>
      </c>
      <c r="J18" s="542">
        <f>'Eigen informatie GS &amp; warmtenet'!B42</f>
        <v>0</v>
      </c>
      <c r="K18" s="542">
        <f>'Eigen informatie GS &amp; warmtenet'!B43</f>
        <v>0</v>
      </c>
      <c r="L18" s="542">
        <f>'Eigen informatie GS &amp; warmtenet'!B44</f>
        <v>0</v>
      </c>
      <c r="M18" s="542">
        <f>'Eigen informatie GS &amp; warmtenet'!B45</f>
        <v>0</v>
      </c>
      <c r="N18" s="542">
        <f>'Eigen informatie GS &amp; warmtenet'!B46</f>
        <v>0</v>
      </c>
      <c r="O18" s="576">
        <f>C18*$C$22+E18*$E$22+H18*$H$22+I18*$I$22+J18*$J$22+D18*$D$22+F18*$F$22+G18*$G$22+K18*$K$22+L18*$L$22</f>
        <v>0</v>
      </c>
      <c r="P18" s="1279"/>
      <c r="Q18" s="1280"/>
      <c r="R18" s="536"/>
      <c r="S18" s="1266"/>
      <c r="T18" s="1266"/>
    </row>
    <row r="19" spans="1:26" s="527" customFormat="1" ht="15.75" thickBot="1">
      <c r="A19" s="547" t="s">
        <v>236</v>
      </c>
      <c r="B19" s="579">
        <f>'Eigen informatie GS &amp; warmtenet'!B11</f>
        <v>0</v>
      </c>
      <c r="C19" s="58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2"/>
      <c r="N19" s="965"/>
      <c r="O19" s="576">
        <f>C19*$C$22+E19*$E$22+H19*$H$22+I19*$I$22+J19*$J$22+D19*$D$22+F19*$F$22+G19*$G$22+K19*$K$22+L19*$L$22</f>
        <v>0</v>
      </c>
      <c r="P19" s="1281"/>
      <c r="Q19" s="1282"/>
      <c r="R19" s="536"/>
      <c r="S19" s="1266"/>
      <c r="T19" s="1266"/>
    </row>
    <row r="20" spans="1:26" s="527" customFormat="1" ht="16.5" thickTop="1" thickBot="1">
      <c r="A20" s="554" t="s">
        <v>109</v>
      </c>
      <c r="B20" s="555">
        <f>SUM(B17:B19)</f>
        <v>124.71428571428569</v>
      </c>
      <c r="C20" s="555">
        <f>SUM(C17:C19)</f>
        <v>0</v>
      </c>
      <c r="D20" s="555">
        <f t="shared" ref="D20:L20" si="1">SUM(D17:D19)</f>
        <v>0</v>
      </c>
      <c r="E20" s="555">
        <f t="shared" si="1"/>
        <v>0</v>
      </c>
      <c r="F20" s="555">
        <f t="shared" si="1"/>
        <v>0</v>
      </c>
      <c r="G20" s="555">
        <f t="shared" si="1"/>
        <v>0</v>
      </c>
      <c r="H20" s="555">
        <f t="shared" si="1"/>
        <v>0</v>
      </c>
      <c r="I20" s="555">
        <f t="shared" si="1"/>
        <v>0</v>
      </c>
      <c r="J20" s="555">
        <f t="shared" si="1"/>
        <v>146.72268907563023</v>
      </c>
      <c r="K20" s="555">
        <f t="shared" si="1"/>
        <v>0</v>
      </c>
      <c r="L20" s="555">
        <f t="shared" si="1"/>
        <v>0</v>
      </c>
      <c r="M20" s="555"/>
      <c r="N20" s="555"/>
      <c r="O20" s="581">
        <f>SUM(O17:O19)</f>
        <v>0</v>
      </c>
      <c r="P20" s="1273"/>
      <c r="Q20" s="1274"/>
      <c r="R20" s="536"/>
      <c r="S20" s="1275"/>
      <c r="T20" s="1275"/>
    </row>
    <row r="21" spans="1:26" s="527" customFormat="1" ht="15.75" thickTop="1">
      <c r="A21" s="577"/>
      <c r="B21" s="536"/>
      <c r="C21" s="536"/>
      <c r="D21" s="536"/>
      <c r="E21" s="536"/>
      <c r="F21" s="536"/>
      <c r="G21" s="536"/>
      <c r="H21" s="536"/>
      <c r="I21" s="536"/>
      <c r="J21" s="536"/>
      <c r="K21" s="536"/>
      <c r="L21" s="536"/>
      <c r="M21" s="937"/>
      <c r="N21" s="937"/>
      <c r="O21" s="536"/>
      <c r="P21" s="559"/>
      <c r="Q21" s="559"/>
      <c r="R21" s="536"/>
      <c r="S21" s="559"/>
      <c r="T21" s="559"/>
    </row>
    <row r="22" spans="1:26" s="562" customFormat="1">
      <c r="A22" s="563" t="s">
        <v>278</v>
      </c>
      <c r="B22" s="564"/>
      <c r="C22" s="564">
        <f>EF_CO2_aardgas</f>
        <v>0.20200000000000001</v>
      </c>
      <c r="D22" s="564">
        <f>EF_VLgas_CO2</f>
        <v>0.22700000000000001</v>
      </c>
      <c r="E22" s="564">
        <f>EF_stookolie_CO2</f>
        <v>0.26700000000000002</v>
      </c>
      <c r="F22" s="564">
        <f>EF_bruinkool_CO2</f>
        <v>0.35099999999999998</v>
      </c>
      <c r="G22" s="564">
        <f>EF_steenkool_CO2</f>
        <v>0.35399999999999998</v>
      </c>
      <c r="H22" s="564">
        <f>'EF brandstof'!M4</f>
        <v>0.33</v>
      </c>
      <c r="I22" s="564">
        <f>'EF brandstof'!J4</f>
        <v>0</v>
      </c>
      <c r="J22" s="564">
        <f>'EF brandstof'!L4</f>
        <v>0</v>
      </c>
      <c r="K22" s="564">
        <f>'EF brandstof'!L4</f>
        <v>0</v>
      </c>
      <c r="L22" s="564"/>
      <c r="M22" s="564"/>
      <c r="N22" s="564"/>
      <c r="O22" s="565"/>
      <c r="P22" s="565"/>
      <c r="Q22" s="565"/>
      <c r="R22" s="565"/>
      <c r="S22" s="527"/>
    </row>
    <row r="23" spans="1:26" s="562" customFormat="1">
      <c r="A23" s="566"/>
      <c r="B23" s="565"/>
      <c r="C23" s="565"/>
      <c r="D23" s="565"/>
      <c r="E23" s="565"/>
      <c r="F23" s="565"/>
      <c r="G23" s="565"/>
      <c r="H23" s="565"/>
      <c r="I23" s="565"/>
      <c r="J23" s="565"/>
      <c r="K23" s="565"/>
      <c r="L23" s="565"/>
      <c r="M23" s="565"/>
      <c r="N23" s="565"/>
      <c r="O23" s="565"/>
      <c r="P23" s="565"/>
      <c r="Q23" s="565"/>
      <c r="R23" s="565"/>
      <c r="S23" s="527"/>
    </row>
    <row r="24" spans="1:26" s="562" customFormat="1">
      <c r="A24" s="566"/>
      <c r="B24" s="565"/>
      <c r="C24" s="565"/>
      <c r="D24" s="582"/>
      <c r="E24" s="582"/>
      <c r="F24" s="582"/>
      <c r="G24" s="565"/>
      <c r="H24" s="565"/>
      <c r="I24" s="565"/>
      <c r="J24" s="565"/>
      <c r="K24" s="565"/>
      <c r="L24" s="565"/>
      <c r="M24" s="565"/>
      <c r="N24" s="565"/>
      <c r="O24" s="565"/>
      <c r="P24" s="565"/>
      <c r="Q24" s="565"/>
      <c r="R24" s="565"/>
    </row>
    <row r="25" spans="1:26" s="562" customFormat="1">
      <c r="A25" s="566"/>
      <c r="B25" s="565"/>
      <c r="C25" s="565"/>
      <c r="D25" s="582"/>
      <c r="E25" s="582"/>
      <c r="F25" s="582"/>
      <c r="G25" s="565"/>
      <c r="H25" s="565"/>
      <c r="I25" s="565"/>
      <c r="J25" s="565"/>
      <c r="K25" s="565"/>
      <c r="L25" s="565"/>
      <c r="M25" s="565"/>
      <c r="N25" s="565"/>
      <c r="O25" s="565"/>
      <c r="P25" s="565"/>
      <c r="Q25" s="565"/>
      <c r="R25" s="565"/>
    </row>
    <row r="26" spans="1:26" s="527" customFormat="1" ht="15.75" thickBot="1">
      <c r="B26" s="582"/>
      <c r="C26" s="582"/>
      <c r="D26" s="582"/>
      <c r="E26" s="582"/>
      <c r="F26" s="582"/>
      <c r="G26" s="582"/>
      <c r="H26" s="582"/>
      <c r="I26" s="582"/>
      <c r="J26" s="582"/>
      <c r="K26" s="582"/>
      <c r="L26" s="582"/>
      <c r="M26" s="582"/>
      <c r="N26" s="582"/>
      <c r="O26" s="582"/>
      <c r="P26" s="582"/>
      <c r="Q26" s="583"/>
      <c r="R26" s="583"/>
    </row>
    <row r="27" spans="1:26" s="527" customFormat="1" ht="45">
      <c r="A27" s="584" t="s">
        <v>267</v>
      </c>
      <c r="B27" s="629" t="s">
        <v>89</v>
      </c>
      <c r="C27" s="629" t="s">
        <v>90</v>
      </c>
      <c r="D27" s="629"/>
      <c r="E27" s="629"/>
      <c r="F27" s="629"/>
      <c r="G27" s="629" t="s">
        <v>91</v>
      </c>
      <c r="H27" s="629" t="s">
        <v>92</v>
      </c>
      <c r="I27" s="629"/>
      <c r="J27" s="629"/>
      <c r="K27" s="629"/>
      <c r="L27" s="629" t="s">
        <v>93</v>
      </c>
      <c r="M27" s="630" t="s">
        <v>286</v>
      </c>
      <c r="N27" s="630" t="s">
        <v>94</v>
      </c>
      <c r="O27" s="630" t="s">
        <v>95</v>
      </c>
      <c r="P27" s="630" t="s">
        <v>511</v>
      </c>
      <c r="Q27" s="630" t="s">
        <v>96</v>
      </c>
      <c r="R27" s="630" t="s">
        <v>97</v>
      </c>
      <c r="S27" s="630" t="s">
        <v>98</v>
      </c>
      <c r="T27" s="630" t="s">
        <v>99</v>
      </c>
      <c r="U27" s="630" t="s">
        <v>100</v>
      </c>
      <c r="V27" s="630" t="s">
        <v>101</v>
      </c>
      <c r="W27" s="629" t="s">
        <v>102</v>
      </c>
      <c r="X27" s="629" t="s">
        <v>287</v>
      </c>
      <c r="Y27" s="629" t="s">
        <v>103</v>
      </c>
      <c r="Z27" s="631" t="s">
        <v>288</v>
      </c>
    </row>
    <row r="28" spans="1:26" s="586" customFormat="1" ht="63.75" hidden="1">
      <c r="A28" s="585"/>
      <c r="B28" s="783">
        <v>11021</v>
      </c>
      <c r="C28" s="783">
        <v>2540</v>
      </c>
      <c r="D28" s="633"/>
      <c r="E28" s="632"/>
      <c r="F28" s="632"/>
      <c r="G28" s="632" t="s">
        <v>900</v>
      </c>
      <c r="H28" s="632" t="s">
        <v>901</v>
      </c>
      <c r="I28" s="632"/>
      <c r="J28" s="782"/>
      <c r="K28" s="782"/>
      <c r="L28" s="632" t="s">
        <v>902</v>
      </c>
      <c r="M28" s="632">
        <v>9.6999999999999993</v>
      </c>
      <c r="N28" s="632">
        <v>43.649999999999991</v>
      </c>
      <c r="O28" s="632">
        <v>62.357142857142847</v>
      </c>
      <c r="P28" s="632">
        <v>0</v>
      </c>
      <c r="Q28" s="632">
        <v>124.71428571428569</v>
      </c>
      <c r="R28" s="632">
        <v>0</v>
      </c>
      <c r="S28" s="632">
        <v>0</v>
      </c>
      <c r="T28" s="632">
        <v>0</v>
      </c>
      <c r="U28" s="632">
        <v>0</v>
      </c>
      <c r="V28" s="632">
        <v>0</v>
      </c>
      <c r="W28" s="632">
        <v>0</v>
      </c>
      <c r="X28" s="632">
        <v>1600</v>
      </c>
      <c r="Y28" s="632" t="s">
        <v>49</v>
      </c>
      <c r="Z28" s="634" t="s">
        <v>149</v>
      </c>
    </row>
    <row r="29" spans="1:26" s="586" customFormat="1" ht="25.5" hidden="1">
      <c r="A29" s="585"/>
      <c r="B29" s="783">
        <v>11021</v>
      </c>
      <c r="C29" s="783">
        <v>2540</v>
      </c>
      <c r="D29" s="633"/>
      <c r="E29" s="632"/>
      <c r="F29" s="632"/>
      <c r="G29" s="632" t="s">
        <v>900</v>
      </c>
      <c r="H29" s="632" t="s">
        <v>901</v>
      </c>
      <c r="I29" s="632"/>
      <c r="J29" s="782"/>
      <c r="K29" s="782"/>
      <c r="L29" s="632" t="s">
        <v>902</v>
      </c>
      <c r="M29" s="632">
        <v>9.6999999999999993</v>
      </c>
      <c r="N29" s="632">
        <v>43.649999999999991</v>
      </c>
      <c r="O29" s="632">
        <v>62.357142857142847</v>
      </c>
      <c r="P29" s="632">
        <v>0</v>
      </c>
      <c r="Q29" s="632">
        <v>124.71428571428569</v>
      </c>
      <c r="R29" s="632">
        <v>0</v>
      </c>
      <c r="S29" s="632">
        <v>0</v>
      </c>
      <c r="T29" s="632">
        <v>0</v>
      </c>
      <c r="U29" s="632">
        <v>0</v>
      </c>
      <c r="V29" s="632">
        <v>0</v>
      </c>
      <c r="W29" s="632">
        <v>0</v>
      </c>
      <c r="X29" s="632">
        <v>10</v>
      </c>
      <c r="Y29" s="632" t="s">
        <v>105</v>
      </c>
      <c r="Z29" s="634" t="s">
        <v>105</v>
      </c>
    </row>
    <row r="30" spans="1:26" s="566" customFormat="1" hidden="1">
      <c r="A30" s="588" t="s">
        <v>268</v>
      </c>
      <c r="B30" s="589"/>
      <c r="C30" s="589"/>
      <c r="D30" s="589"/>
      <c r="E30" s="589"/>
      <c r="F30" s="589"/>
      <c r="G30" s="589"/>
      <c r="H30" s="589"/>
      <c r="I30" s="589"/>
      <c r="J30" s="589"/>
      <c r="K30" s="589"/>
      <c r="L30" s="590"/>
      <c r="M30" s="590">
        <f>SUM(M28:M29)</f>
        <v>19.399999999999999</v>
      </c>
      <c r="N30" s="590">
        <f>SUM(N28:N29)</f>
        <v>87.299999999999983</v>
      </c>
      <c r="O30" s="590">
        <f>SUM(O28:O29)</f>
        <v>124.71428571428569</v>
      </c>
      <c r="P30" s="590">
        <f>SUM(P28:P29)</f>
        <v>0</v>
      </c>
      <c r="Q30" s="590">
        <f>SUM(Q28:Q29)</f>
        <v>249.42857142857139</v>
      </c>
      <c r="R30" s="590">
        <f>SUM(R28:R29)</f>
        <v>0</v>
      </c>
      <c r="S30" s="590">
        <f>SUM(S28:S29)</f>
        <v>0</v>
      </c>
      <c r="T30" s="590">
        <f>SUM(T28:T29)</f>
        <v>0</v>
      </c>
      <c r="U30" s="590">
        <f>SUM(U28:U29)</f>
        <v>0</v>
      </c>
      <c r="V30" s="590">
        <f>SUM(V28:V29)</f>
        <v>0</v>
      </c>
      <c r="W30" s="590">
        <f>SUM(W28:W29)</f>
        <v>0</v>
      </c>
      <c r="X30" s="591"/>
      <c r="Y30" s="591"/>
      <c r="Z30" s="592"/>
    </row>
    <row r="31" spans="1:26" s="566" customFormat="1">
      <c r="A31" s="588" t="s">
        <v>275</v>
      </c>
      <c r="B31" s="589"/>
      <c r="C31" s="589"/>
      <c r="D31" s="589"/>
      <c r="E31" s="589"/>
      <c r="F31" s="589"/>
      <c r="G31" s="589"/>
      <c r="H31" s="589"/>
      <c r="I31" s="589"/>
      <c r="J31" s="589"/>
      <c r="K31" s="589"/>
      <c r="L31" s="590"/>
      <c r="M31" s="590">
        <f>SUMIF($Z$28:$Z$29,"industrie",M28:M29)</f>
        <v>0</v>
      </c>
      <c r="N31" s="590">
        <f>SUMIF($Z$28:$Z$29,"industrie",N28:N29)</f>
        <v>0</v>
      </c>
      <c r="O31" s="590">
        <f>SUMIF($Z$28:$Z$29,"industrie",O28:O29)</f>
        <v>0</v>
      </c>
      <c r="P31" s="590">
        <f>SUMIF($Z$28:$Z$29,"industrie",P28:P29)</f>
        <v>0</v>
      </c>
      <c r="Q31" s="590">
        <f>SUMIF($Z$28:$Z$29,"industrie",Q28:Q29)</f>
        <v>0</v>
      </c>
      <c r="R31" s="590">
        <f>SUMIF($Z$28:$Z$29,"industrie",R28:R29)</f>
        <v>0</v>
      </c>
      <c r="S31" s="590">
        <f>SUMIF($Z$28:$Z$29,"industrie",S28:S29)</f>
        <v>0</v>
      </c>
      <c r="T31" s="590">
        <f>SUMIF($Z$28:$Z$29,"industrie",T28:T29)</f>
        <v>0</v>
      </c>
      <c r="U31" s="590">
        <f>SUMIF($Z$28:$Z$29,"industrie",U28:U29)</f>
        <v>0</v>
      </c>
      <c r="V31" s="590">
        <f>SUMIF($Z$28:$Z$29,"industrie",V28:V29)</f>
        <v>0</v>
      </c>
      <c r="W31" s="590">
        <f>SUMIF($Z$28:$Z$29,"industrie",W28:W29)</f>
        <v>0</v>
      </c>
      <c r="X31" s="591"/>
      <c r="Y31" s="591"/>
      <c r="Z31" s="592"/>
    </row>
    <row r="32" spans="1:26" s="566" customFormat="1">
      <c r="A32" s="588" t="s">
        <v>276</v>
      </c>
      <c r="B32" s="589"/>
      <c r="C32" s="589"/>
      <c r="D32" s="589"/>
      <c r="E32" s="589"/>
      <c r="F32" s="589"/>
      <c r="G32" s="589"/>
      <c r="H32" s="589"/>
      <c r="I32" s="589"/>
      <c r="J32" s="589"/>
      <c r="K32" s="589"/>
      <c r="L32" s="590"/>
      <c r="M32" s="590">
        <f ca="1">SUMIF($Z$28:AC29,"tertiair",M28:M29)</f>
        <v>9.6999999999999993</v>
      </c>
      <c r="N32" s="590">
        <f ca="1">SUMIF($Z$28:AD29,"tertiair",N28:N29)</f>
        <v>43.649999999999991</v>
      </c>
      <c r="O32" s="590">
        <f ca="1">SUMIF($Z$28:AE29,"tertiair",O28:O29)</f>
        <v>62.357142857142847</v>
      </c>
      <c r="P32" s="590">
        <f ca="1">SUMIF($Z$28:AF29,"tertiair",P28:P29)</f>
        <v>0</v>
      </c>
      <c r="Q32" s="590">
        <f ca="1">SUMIF($Z$28:AG29,"tertiair",Q28:Q29)</f>
        <v>124.71428571428569</v>
      </c>
      <c r="R32" s="590">
        <f ca="1">SUMIF($Z$28:AH29,"tertiair",R28:R29)</f>
        <v>0</v>
      </c>
      <c r="S32" s="590">
        <f ca="1">SUMIF($Z$28:AI29,"tertiair",S28:S29)</f>
        <v>0</v>
      </c>
      <c r="T32" s="590">
        <f ca="1">SUMIF($Z$28:AJ29,"tertiair",T28:T29)</f>
        <v>0</v>
      </c>
      <c r="U32" s="590">
        <f ca="1">SUMIF($Z$28:AK29,"tertiair",U28:U29)</f>
        <v>0</v>
      </c>
      <c r="V32" s="590">
        <f ca="1">SUMIF($Z$28:AL29,"tertiair",V28:V29)</f>
        <v>0</v>
      </c>
      <c r="W32" s="590">
        <f ca="1">SUMIF($Z$28:AM29,"tertiair",W28:W29)</f>
        <v>0</v>
      </c>
      <c r="X32" s="591"/>
      <c r="Y32" s="591"/>
      <c r="Z32" s="592"/>
    </row>
    <row r="33" spans="1:27" s="566" customFormat="1" ht="15.75" thickBot="1">
      <c r="A33" s="593" t="s">
        <v>277</v>
      </c>
      <c r="B33" s="594"/>
      <c r="C33" s="594"/>
      <c r="D33" s="594"/>
      <c r="E33" s="594"/>
      <c r="F33" s="594"/>
      <c r="G33" s="594"/>
      <c r="H33" s="594"/>
      <c r="I33" s="594"/>
      <c r="J33" s="594"/>
      <c r="K33" s="594"/>
      <c r="L33" s="595"/>
      <c r="M33" s="595">
        <f>SUMIF($Z$28:$Z$29,"landbouw",M28:M29)</f>
        <v>9.6999999999999993</v>
      </c>
      <c r="N33" s="595">
        <f>SUMIF($Z$28:$Z$29,"landbouw",N28:N29)</f>
        <v>43.649999999999991</v>
      </c>
      <c r="O33" s="595">
        <f>SUMIF($Z$28:$Z$29,"landbouw",O28:O29)</f>
        <v>62.357142857142847</v>
      </c>
      <c r="P33" s="595">
        <f>SUMIF($Z$28:$Z$29,"landbouw",P28:P29)</f>
        <v>0</v>
      </c>
      <c r="Q33" s="595">
        <f>SUMIF($Z$28:$Z$29,"landbouw",Q28:Q29)</f>
        <v>124.71428571428569</v>
      </c>
      <c r="R33" s="595">
        <f>SUMIF($Z$28:$Z$29,"landbouw",R28:R29)</f>
        <v>0</v>
      </c>
      <c r="S33" s="595">
        <f>SUMIF($Z$28:$Z$29,"landbouw",S28:S29)</f>
        <v>0</v>
      </c>
      <c r="T33" s="595">
        <f>SUMIF($Z$28:$Z$29,"landbouw",T28:T29)</f>
        <v>0</v>
      </c>
      <c r="U33" s="595">
        <f>SUMIF($Z$28:$Z$29,"landbouw",U28:U29)</f>
        <v>0</v>
      </c>
      <c r="V33" s="595">
        <f>SUMIF($Z$28:$Z$29,"landbouw",V28:V29)</f>
        <v>0</v>
      </c>
      <c r="W33" s="595">
        <f>SUMIF($Z$28:$Z$29,"landbouw",W28:W29)</f>
        <v>0</v>
      </c>
      <c r="X33" s="596"/>
      <c r="Y33" s="596"/>
      <c r="Z33" s="597"/>
    </row>
    <row r="34" spans="1:27" s="527" customFormat="1" ht="15.75" thickBot="1">
      <c r="A34" s="598"/>
      <c r="B34" s="599"/>
      <c r="C34" s="599"/>
      <c r="D34" s="599"/>
      <c r="E34" s="599"/>
      <c r="F34" s="599"/>
      <c r="G34" s="599"/>
      <c r="H34" s="599"/>
      <c r="I34" s="599"/>
      <c r="J34" s="599"/>
      <c r="K34" s="599"/>
      <c r="L34" s="582"/>
      <c r="M34" s="582"/>
      <c r="N34" s="582"/>
      <c r="O34" s="583"/>
      <c r="P34" s="583"/>
    </row>
    <row r="35" spans="1:27" s="527" customFormat="1" ht="45">
      <c r="A35" s="600" t="s">
        <v>269</v>
      </c>
      <c r="B35" s="629" t="s">
        <v>89</v>
      </c>
      <c r="C35" s="629" t="s">
        <v>90</v>
      </c>
      <c r="D35" s="629"/>
      <c r="E35" s="629"/>
      <c r="F35" s="629"/>
      <c r="G35" s="629" t="s">
        <v>91</v>
      </c>
      <c r="H35" s="629" t="s">
        <v>92</v>
      </c>
      <c r="I35" s="629"/>
      <c r="J35" s="629"/>
      <c r="K35" s="629"/>
      <c r="L35" s="629" t="s">
        <v>93</v>
      </c>
      <c r="M35" s="630" t="s">
        <v>286</v>
      </c>
      <c r="N35" s="630" t="s">
        <v>94</v>
      </c>
      <c r="O35" s="630" t="s">
        <v>95</v>
      </c>
      <c r="P35" s="630" t="s">
        <v>511</v>
      </c>
      <c r="Q35" s="630" t="s">
        <v>96</v>
      </c>
      <c r="R35" s="630" t="s">
        <v>97</v>
      </c>
      <c r="S35" s="630" t="s">
        <v>98</v>
      </c>
      <c r="T35" s="630" t="s">
        <v>99</v>
      </c>
      <c r="U35" s="630" t="s">
        <v>100</v>
      </c>
      <c r="V35" s="630" t="s">
        <v>101</v>
      </c>
      <c r="W35" s="629" t="s">
        <v>102</v>
      </c>
      <c r="X35" s="629" t="s">
        <v>287</v>
      </c>
      <c r="Y35" s="629" t="s">
        <v>103</v>
      </c>
      <c r="Z35" s="631" t="s">
        <v>288</v>
      </c>
    </row>
    <row r="36" spans="1:27" s="601" customFormat="1" ht="12.75" hidden="1">
      <c r="A36" s="587"/>
      <c r="B36" s="783"/>
      <c r="C36" s="783"/>
      <c r="D36" s="635"/>
      <c r="E36" s="635"/>
      <c r="F36" s="635"/>
      <c r="G36" s="635"/>
      <c r="H36" s="635"/>
      <c r="I36" s="635"/>
      <c r="J36" s="782"/>
      <c r="K36" s="782"/>
      <c r="L36" s="635"/>
      <c r="M36" s="635"/>
      <c r="N36" s="635"/>
      <c r="O36" s="635"/>
      <c r="P36" s="635"/>
      <c r="Q36" s="635"/>
      <c r="R36" s="635"/>
      <c r="S36" s="635"/>
      <c r="T36" s="635"/>
      <c r="U36" s="635"/>
      <c r="V36" s="635"/>
      <c r="W36" s="635"/>
      <c r="X36" s="635"/>
      <c r="Y36" s="635"/>
      <c r="Z36" s="636"/>
    </row>
    <row r="37" spans="1:27" s="566" customFormat="1" hidden="1">
      <c r="A37" s="588" t="s">
        <v>268</v>
      </c>
      <c r="B37" s="589"/>
      <c r="C37" s="589"/>
      <c r="D37" s="589"/>
      <c r="E37" s="589"/>
      <c r="F37" s="589"/>
      <c r="G37" s="589"/>
      <c r="H37" s="589"/>
      <c r="I37" s="589"/>
      <c r="J37" s="589"/>
      <c r="K37" s="589"/>
      <c r="L37" s="590"/>
      <c r="M37" s="590">
        <f>SUM(M36:M36)</f>
        <v>0</v>
      </c>
      <c r="N37" s="590">
        <f>SUM(N36:N36)</f>
        <v>0</v>
      </c>
      <c r="O37" s="590">
        <f>SUM(O36:O36)</f>
        <v>0</v>
      </c>
      <c r="P37" s="590">
        <f>SUM(P36:P36)</f>
        <v>0</v>
      </c>
      <c r="Q37" s="590">
        <f>SUM(Q36:Q36)</f>
        <v>0</v>
      </c>
      <c r="R37" s="590">
        <f>SUM(R36:R36)</f>
        <v>0</v>
      </c>
      <c r="S37" s="590">
        <f>SUM(S36:S36)</f>
        <v>0</v>
      </c>
      <c r="T37" s="590">
        <f>SUM(T36:T36)</f>
        <v>0</v>
      </c>
      <c r="U37" s="590">
        <f>SUM(U36:U36)</f>
        <v>0</v>
      </c>
      <c r="V37" s="590">
        <f>SUM(V36:V36)</f>
        <v>0</v>
      </c>
      <c r="W37" s="590">
        <f>SUM(W36:W36)</f>
        <v>0</v>
      </c>
      <c r="X37" s="591"/>
      <c r="Y37" s="591"/>
      <c r="Z37" s="592"/>
    </row>
    <row r="38" spans="1:27" s="566" customFormat="1">
      <c r="A38" s="588" t="s">
        <v>275</v>
      </c>
      <c r="B38" s="589"/>
      <c r="C38" s="589"/>
      <c r="D38" s="589"/>
      <c r="E38" s="589"/>
      <c r="F38" s="589"/>
      <c r="G38" s="589"/>
      <c r="H38" s="589"/>
      <c r="I38" s="589"/>
      <c r="J38" s="589"/>
      <c r="K38" s="589"/>
      <c r="L38" s="590"/>
      <c r="M38" s="590">
        <f>SUMIF($Z$36:$Z$36,"industrie",M36:M36)</f>
        <v>0</v>
      </c>
      <c r="N38" s="590">
        <f>SUMIF($Z$36:$Z$36,"industrie",N36:N36)</f>
        <v>0</v>
      </c>
      <c r="O38" s="590">
        <f>SUMIF($Z$36:$Z$36,"industrie",O36:O36)</f>
        <v>0</v>
      </c>
      <c r="P38" s="590">
        <f>SUMIF($Z$36:$Z$36,"industrie",P36:P36)</f>
        <v>0</v>
      </c>
      <c r="Q38" s="590">
        <f>SUMIF($Z$36:$Z$36,"industrie",Q36:Q36)</f>
        <v>0</v>
      </c>
      <c r="R38" s="590">
        <f>SUMIF($Z$36:$Z$36,"industrie",R36:R36)</f>
        <v>0</v>
      </c>
      <c r="S38" s="590">
        <f>SUMIF($Z$36:$Z$36,"industrie",S36:S36)</f>
        <v>0</v>
      </c>
      <c r="T38" s="590">
        <f>SUMIF($Z$36:$Z$36,"industrie",T36:T36)</f>
        <v>0</v>
      </c>
      <c r="U38" s="590">
        <f>SUMIF($Z$36:$Z$36,"industrie",U36:U36)</f>
        <v>0</v>
      </c>
      <c r="V38" s="590">
        <f>SUMIF($Z$36:$Z$36,"industrie",V36:V36)</f>
        <v>0</v>
      </c>
      <c r="W38" s="590">
        <f>SUMIF($Z$36:$Z$36,"industrie",W36:W36)</f>
        <v>0</v>
      </c>
      <c r="X38" s="591"/>
      <c r="Y38" s="591"/>
      <c r="Z38" s="592"/>
    </row>
    <row r="39" spans="1:27" s="566" customFormat="1">
      <c r="A39" s="588" t="s">
        <v>276</v>
      </c>
      <c r="B39" s="589"/>
      <c r="C39" s="589"/>
      <c r="D39" s="589"/>
      <c r="E39" s="589"/>
      <c r="F39" s="589"/>
      <c r="G39" s="589"/>
      <c r="H39" s="589"/>
      <c r="I39" s="589"/>
      <c r="J39" s="589"/>
      <c r="K39" s="589"/>
      <c r="L39" s="590"/>
      <c r="M39" s="590">
        <f>SUMIF($Z$36:$Z$37,"tertiair",M36:M37)</f>
        <v>0</v>
      </c>
      <c r="N39" s="590">
        <f>SUMIF($Z$36:$Z$37,"tertiair",N36:N37)</f>
        <v>0</v>
      </c>
      <c r="O39" s="590">
        <f>SUMIF($Z$36:$Z$37,"tertiair",O36:O37)</f>
        <v>0</v>
      </c>
      <c r="P39" s="590">
        <f>SUMIF($Z$36:$Z$37,"tertiair",P36:P37)</f>
        <v>0</v>
      </c>
      <c r="Q39" s="590">
        <f>SUMIF($Z$36:$Z$37,"tertiair",Q36:Q37)</f>
        <v>0</v>
      </c>
      <c r="R39" s="590">
        <f>SUMIF($Z$36:$Z$37,"tertiair",R36:R37)</f>
        <v>0</v>
      </c>
      <c r="S39" s="590">
        <f>SUMIF($Z$36:$Z$37,"tertiair",S36:S37)</f>
        <v>0</v>
      </c>
      <c r="T39" s="590">
        <f>SUMIF($Z$36:$Z$37,"tertiair",T36:T37)</f>
        <v>0</v>
      </c>
      <c r="U39" s="590">
        <f>SUMIF($Z$36:$Z$37,"tertiair",U36:U37)</f>
        <v>0</v>
      </c>
      <c r="V39" s="590">
        <f>SUMIF($Z$36:$Z$37,"tertiair",V36:V37)</f>
        <v>0</v>
      </c>
      <c r="W39" s="590">
        <f>SUMIF($Z$36:$Z$37,"tertiair",W36:W37)</f>
        <v>0</v>
      </c>
      <c r="X39" s="591"/>
      <c r="Y39" s="591"/>
      <c r="Z39" s="592"/>
    </row>
    <row r="40" spans="1:27" s="566" customFormat="1" ht="15.75" thickBot="1">
      <c r="A40" s="593" t="s">
        <v>277</v>
      </c>
      <c r="B40" s="594"/>
      <c r="C40" s="594"/>
      <c r="D40" s="594"/>
      <c r="E40" s="594"/>
      <c r="F40" s="594"/>
      <c r="G40" s="594"/>
      <c r="H40" s="594"/>
      <c r="I40" s="594"/>
      <c r="J40" s="594"/>
      <c r="K40" s="594"/>
      <c r="L40" s="595"/>
      <c r="M40" s="595">
        <f>SUMIF($Z$36:$Z$38,"landbouw",M36:M38)</f>
        <v>0</v>
      </c>
      <c r="N40" s="595">
        <f>SUMIF($Z$36:$Z$38,"landbouw",N36:N38)</f>
        <v>0</v>
      </c>
      <c r="O40" s="595">
        <f>SUMIF($Z$36:$Z$38,"landbouw",O36:O38)</f>
        <v>0</v>
      </c>
      <c r="P40" s="595">
        <f>SUMIF($Z$36:$Z$38,"landbouw",P36:P38)</f>
        <v>0</v>
      </c>
      <c r="Q40" s="595">
        <f>SUMIF($Z$36:$Z$38,"landbouw",Q36:Q38)</f>
        <v>0</v>
      </c>
      <c r="R40" s="595">
        <f>SUMIF($Z$36:$Z$38,"landbouw",R36:R38)</f>
        <v>0</v>
      </c>
      <c r="S40" s="595">
        <f>SUMIF($Z$36:$Z$38,"landbouw",S36:S38)</f>
        <v>0</v>
      </c>
      <c r="T40" s="595">
        <f>SUMIF($Z$36:$Z$38,"landbouw",T36:T38)</f>
        <v>0</v>
      </c>
      <c r="U40" s="595">
        <f>SUMIF($Z$36:$Z$38,"landbouw",U36:U38)</f>
        <v>0</v>
      </c>
      <c r="V40" s="595">
        <f>SUMIF($Z$36:$Z$38,"landbouw",V36:V38)</f>
        <v>0</v>
      </c>
      <c r="W40" s="595">
        <f>SUMIF($Z$36:$Z$38,"landbouw",W36:W38)</f>
        <v>0</v>
      </c>
      <c r="X40" s="596"/>
      <c r="Y40" s="596"/>
      <c r="Z40" s="597"/>
    </row>
    <row r="41" spans="1:27" s="602" customFormat="1">
      <c r="A41" s="598"/>
      <c r="B41" s="582"/>
      <c r="C41" s="582"/>
      <c r="D41" s="582"/>
      <c r="E41" s="582"/>
      <c r="F41" s="582"/>
      <c r="G41" s="582"/>
      <c r="H41" s="582"/>
      <c r="I41" s="582"/>
      <c r="J41" s="582"/>
      <c r="K41" s="582"/>
      <c r="L41" s="582"/>
      <c r="M41" s="582"/>
      <c r="N41" s="582"/>
      <c r="O41" s="582"/>
      <c r="P41" s="582"/>
      <c r="Q41" s="582"/>
      <c r="R41" s="582"/>
      <c r="S41" s="582"/>
      <c r="T41" s="582"/>
      <c r="U41" s="582"/>
      <c r="V41" s="582"/>
      <c r="W41" s="582"/>
      <c r="X41" s="582"/>
      <c r="Y41" s="582"/>
    </row>
    <row r="42" spans="1:27" s="602" customFormat="1" ht="15.75" thickBot="1">
      <c r="A42" s="598"/>
      <c r="B42" s="582"/>
      <c r="C42" s="582"/>
      <c r="D42" s="582"/>
      <c r="E42" s="582"/>
      <c r="F42" s="582"/>
      <c r="G42" s="582"/>
      <c r="H42" s="582"/>
      <c r="I42" s="582"/>
      <c r="J42" s="582"/>
      <c r="K42" s="582"/>
      <c r="L42" s="582"/>
      <c r="M42" s="582"/>
      <c r="N42" s="582"/>
      <c r="O42" s="582"/>
      <c r="P42" s="582"/>
      <c r="Q42" s="582"/>
      <c r="R42" s="582"/>
      <c r="S42" s="582"/>
      <c r="T42" s="582"/>
      <c r="U42" s="582"/>
      <c r="V42" s="582"/>
      <c r="W42" s="582"/>
      <c r="X42" s="582"/>
      <c r="Y42" s="582"/>
      <c r="Z42" s="582"/>
      <c r="AA42" s="582"/>
    </row>
    <row r="43" spans="1:27">
      <c r="A43" s="603" t="s">
        <v>270</v>
      </c>
      <c r="B43" s="604"/>
      <c r="C43" s="604"/>
      <c r="D43" s="604"/>
      <c r="E43" s="604"/>
      <c r="F43" s="604"/>
      <c r="G43" s="604"/>
      <c r="H43" s="604"/>
      <c r="I43" s="605"/>
      <c r="J43" s="606"/>
      <c r="K43" s="606"/>
      <c r="L43" s="607"/>
      <c r="M43" s="607"/>
      <c r="N43" s="607"/>
      <c r="O43" s="607"/>
      <c r="P43" s="607"/>
    </row>
    <row r="44" spans="1:27">
      <c r="A44" s="609"/>
      <c r="B44" s="599"/>
      <c r="C44" s="599"/>
      <c r="D44" s="599"/>
      <c r="E44" s="599"/>
      <c r="F44" s="599"/>
      <c r="G44" s="599"/>
      <c r="H44" s="599"/>
      <c r="I44" s="610"/>
      <c r="J44" s="599"/>
      <c r="K44" s="599"/>
      <c r="L44" s="607"/>
      <c r="M44" s="607"/>
      <c r="N44" s="607"/>
      <c r="O44" s="607"/>
      <c r="P44" s="607"/>
    </row>
    <row r="45" spans="1:27">
      <c r="A45" s="611"/>
      <c r="B45" s="612" t="s">
        <v>271</v>
      </c>
      <c r="C45" s="612" t="s">
        <v>272</v>
      </c>
      <c r="D45" s="612"/>
      <c r="E45" s="612"/>
      <c r="F45" s="612"/>
      <c r="G45" s="612"/>
      <c r="H45" s="612"/>
      <c r="I45" s="613"/>
      <c r="J45" s="612"/>
      <c r="K45" s="612"/>
      <c r="L45" s="612"/>
      <c r="M45" s="612"/>
      <c r="N45" s="612"/>
      <c r="O45" s="612"/>
      <c r="P45" s="607"/>
    </row>
    <row r="46" spans="1:27">
      <c r="A46" s="609" t="s">
        <v>268</v>
      </c>
      <c r="B46" s="614">
        <f>IF(ISERROR(O30/(O30+N30)),0,O30/(O30+N30))</f>
        <v>0.58823529411764708</v>
      </c>
      <c r="C46" s="615">
        <f>IF(ISERROR(N30/(O30+N30)),0,N30/(N30+O30))</f>
        <v>0.41176470588235292</v>
      </c>
      <c r="D46" s="582"/>
      <c r="E46" s="582"/>
      <c r="F46" s="582"/>
      <c r="G46" s="582"/>
      <c r="H46" s="582"/>
      <c r="I46" s="616"/>
      <c r="J46" s="582"/>
      <c r="K46" s="582"/>
      <c r="L46" s="617"/>
      <c r="M46" s="617"/>
      <c r="N46" s="617"/>
      <c r="O46" s="617"/>
      <c r="P46" s="607"/>
    </row>
    <row r="47" spans="1:27">
      <c r="A47" s="609"/>
      <c r="B47" s="618"/>
      <c r="C47" s="618"/>
      <c r="D47" s="618"/>
      <c r="E47" s="618"/>
      <c r="F47" s="618"/>
      <c r="G47" s="618"/>
      <c r="H47" s="618"/>
      <c r="I47" s="619"/>
      <c r="J47" s="618"/>
      <c r="K47" s="618"/>
      <c r="L47" s="620"/>
      <c r="M47" s="620"/>
      <c r="N47" s="620"/>
      <c r="O47" s="620"/>
      <c r="P47" s="607"/>
    </row>
    <row r="48" spans="1:27" ht="30">
      <c r="A48" s="621"/>
      <c r="B48" s="622" t="s">
        <v>511</v>
      </c>
      <c r="C48" s="622" t="s">
        <v>96</v>
      </c>
      <c r="D48" s="622" t="s">
        <v>97</v>
      </c>
      <c r="E48" s="622" t="s">
        <v>98</v>
      </c>
      <c r="F48" s="622" t="s">
        <v>99</v>
      </c>
      <c r="G48" s="622" t="s">
        <v>100</v>
      </c>
      <c r="H48" s="622" t="s">
        <v>101</v>
      </c>
      <c r="I48" s="623" t="s">
        <v>102</v>
      </c>
      <c r="J48" s="612"/>
      <c r="K48" s="612"/>
      <c r="L48" s="620"/>
      <c r="M48" s="620"/>
      <c r="N48" s="620"/>
      <c r="O48" s="607"/>
      <c r="P48" s="607"/>
    </row>
    <row r="49" spans="1:16">
      <c r="A49" s="611" t="s">
        <v>273</v>
      </c>
      <c r="B49" s="624">
        <f t="shared" ref="B49:I49" si="2">$C$46*P30</f>
        <v>0</v>
      </c>
      <c r="C49" s="624">
        <f t="shared" si="2"/>
        <v>102.70588235294116</v>
      </c>
      <c r="D49" s="624">
        <f t="shared" si="2"/>
        <v>0</v>
      </c>
      <c r="E49" s="624">
        <f t="shared" si="2"/>
        <v>0</v>
      </c>
      <c r="F49" s="624">
        <f t="shared" si="2"/>
        <v>0</v>
      </c>
      <c r="G49" s="624">
        <f t="shared" si="2"/>
        <v>0</v>
      </c>
      <c r="H49" s="624">
        <f t="shared" si="2"/>
        <v>0</v>
      </c>
      <c r="I49" s="625">
        <f t="shared" si="2"/>
        <v>0</v>
      </c>
      <c r="J49" s="582"/>
      <c r="K49" s="582"/>
      <c r="L49" s="620"/>
      <c r="M49" s="620"/>
      <c r="N49" s="620"/>
      <c r="O49" s="607"/>
      <c r="P49" s="607"/>
    </row>
    <row r="50" spans="1:16" ht="15.75" thickBot="1">
      <c r="A50" s="626" t="s">
        <v>274</v>
      </c>
      <c r="B50" s="627">
        <f t="shared" ref="B50:I50" si="3">$B$46*P30</f>
        <v>0</v>
      </c>
      <c r="C50" s="627">
        <f t="shared" si="3"/>
        <v>146.72268907563023</v>
      </c>
      <c r="D50" s="627">
        <f t="shared" si="3"/>
        <v>0</v>
      </c>
      <c r="E50" s="627">
        <f t="shared" si="3"/>
        <v>0</v>
      </c>
      <c r="F50" s="627">
        <f t="shared" si="3"/>
        <v>0</v>
      </c>
      <c r="G50" s="627">
        <f t="shared" si="3"/>
        <v>0</v>
      </c>
      <c r="H50" s="627">
        <f t="shared" si="3"/>
        <v>0</v>
      </c>
      <c r="I50" s="628">
        <f t="shared" si="3"/>
        <v>0</v>
      </c>
      <c r="J50" s="582"/>
      <c r="K50" s="582"/>
      <c r="L50" s="620"/>
      <c r="M50" s="620"/>
      <c r="N50" s="620"/>
      <c r="O50" s="607"/>
      <c r="P50" s="607"/>
    </row>
    <row r="51" spans="1:16">
      <c r="J51" s="562"/>
      <c r="K51" s="562"/>
      <c r="L51" s="562"/>
      <c r="M51" s="562"/>
      <c r="N51" s="562"/>
    </row>
    <row r="52" spans="1:16">
      <c r="J52" s="562"/>
      <c r="K52" s="562"/>
      <c r="L52" s="562"/>
      <c r="M52" s="562"/>
      <c r="N52" s="562"/>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xr:uid="{00000000-0002-0000-1E00-000000000000}">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8">
    <tabColor theme="9"/>
  </sheetPr>
  <dimension ref="A1:H27"/>
  <sheetViews>
    <sheetView showGridLines="0" workbookViewId="0"/>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47" t="s">
        <v>389</v>
      </c>
      <c r="B1" s="347" t="s">
        <v>396</v>
      </c>
      <c r="C1" s="347" t="s">
        <v>395</v>
      </c>
      <c r="D1" s="347" t="s">
        <v>394</v>
      </c>
      <c r="E1" s="348" t="s">
        <v>390</v>
      </c>
      <c r="F1" s="349" t="s">
        <v>391</v>
      </c>
      <c r="G1" s="349" t="s">
        <v>392</v>
      </c>
      <c r="H1" s="349" t="s">
        <v>393</v>
      </c>
    </row>
    <row r="2" spans="1:8" s="11" customFormat="1">
      <c r="A2" s="1057" t="s">
        <v>843</v>
      </c>
      <c r="B2" s="1058" t="s">
        <v>871</v>
      </c>
      <c r="C2" s="1057" t="s">
        <v>627</v>
      </c>
      <c r="D2" s="1057" t="s">
        <v>671</v>
      </c>
      <c r="E2" s="343"/>
      <c r="F2" s="340" t="s">
        <v>674</v>
      </c>
      <c r="G2" s="340" t="s">
        <v>679</v>
      </c>
      <c r="H2" s="341" t="s">
        <v>680</v>
      </c>
    </row>
    <row r="3" spans="1:8" s="11" customFormat="1">
      <c r="A3" s="1057" t="s">
        <v>882</v>
      </c>
      <c r="B3" s="1058" t="s">
        <v>883</v>
      </c>
      <c r="C3" s="1057" t="s">
        <v>186</v>
      </c>
      <c r="D3" s="1059" t="s">
        <v>884</v>
      </c>
      <c r="E3" s="343"/>
      <c r="F3" s="887" t="s">
        <v>669</v>
      </c>
      <c r="G3" s="887" t="s">
        <v>668</v>
      </c>
      <c r="H3" s="887" t="s">
        <v>670</v>
      </c>
    </row>
    <row r="4" spans="1:8" s="11" customFormat="1">
      <c r="A4" s="342" t="s">
        <v>382</v>
      </c>
      <c r="B4" s="790">
        <v>2018</v>
      </c>
      <c r="C4" s="342" t="s">
        <v>382</v>
      </c>
      <c r="D4" s="342" t="s">
        <v>677</v>
      </c>
      <c r="E4" s="343"/>
      <c r="F4" s="887" t="s">
        <v>665</v>
      </c>
      <c r="G4" s="887" t="s">
        <v>666</v>
      </c>
      <c r="H4" s="887" t="s">
        <v>667</v>
      </c>
    </row>
    <row r="5" spans="1:8">
      <c r="A5" s="337" t="s">
        <v>809</v>
      </c>
      <c r="B5" s="885" t="s">
        <v>794</v>
      </c>
      <c r="C5" s="337" t="s">
        <v>809</v>
      </c>
      <c r="D5" s="337" t="s">
        <v>678</v>
      </c>
      <c r="E5" s="339"/>
      <c r="F5" s="340" t="s">
        <v>812</v>
      </c>
      <c r="G5" s="340" t="s">
        <v>815</v>
      </c>
      <c r="H5" s="341" t="s">
        <v>811</v>
      </c>
    </row>
    <row r="6" spans="1:8">
      <c r="A6" s="342" t="s">
        <v>406</v>
      </c>
      <c r="B6" s="345" t="s">
        <v>407</v>
      </c>
      <c r="C6" s="342" t="s">
        <v>409</v>
      </c>
      <c r="D6" s="342" t="s">
        <v>405</v>
      </c>
      <c r="E6" s="339" t="s">
        <v>408</v>
      </c>
      <c r="F6" s="340"/>
      <c r="G6" s="340"/>
      <c r="H6" s="341"/>
    </row>
    <row r="7" spans="1:8" s="879" customFormat="1">
      <c r="A7" s="342" t="s">
        <v>672</v>
      </c>
      <c r="B7" s="790">
        <v>2018</v>
      </c>
      <c r="C7" s="342" t="s">
        <v>382</v>
      </c>
      <c r="D7" s="342" t="s">
        <v>755</v>
      </c>
      <c r="E7" s="339" t="s">
        <v>673</v>
      </c>
      <c r="F7" s="340"/>
      <c r="G7" s="340"/>
      <c r="H7" s="341"/>
    </row>
    <row r="8" spans="1:8" s="879" customFormat="1">
      <c r="A8" s="342" t="s">
        <v>683</v>
      </c>
      <c r="B8" s="790">
        <v>2017</v>
      </c>
      <c r="C8" s="342" t="s">
        <v>685</v>
      </c>
      <c r="D8" s="342" t="s">
        <v>684</v>
      </c>
      <c r="E8" s="344" t="s">
        <v>682</v>
      </c>
      <c r="F8" s="340"/>
      <c r="G8" s="340"/>
      <c r="H8" s="341"/>
    </row>
    <row r="9" spans="1:8" s="11" customFormat="1">
      <c r="A9" s="342" t="s">
        <v>604</v>
      </c>
      <c r="B9" s="790" t="s">
        <v>793</v>
      </c>
      <c r="C9" s="342" t="s">
        <v>605</v>
      </c>
      <c r="D9" s="342" t="s">
        <v>606</v>
      </c>
      <c r="E9" s="343"/>
      <c r="F9" s="887" t="s">
        <v>655</v>
      </c>
      <c r="G9" s="887" t="s">
        <v>656</v>
      </c>
      <c r="H9" s="341" t="s">
        <v>657</v>
      </c>
    </row>
    <row r="10" spans="1:8">
      <c r="A10" s="337" t="s">
        <v>660</v>
      </c>
      <c r="B10" s="885" t="s">
        <v>695</v>
      </c>
      <c r="C10" s="337" t="s">
        <v>661</v>
      </c>
      <c r="D10" s="337" t="s">
        <v>757</v>
      </c>
      <c r="E10" s="678"/>
      <c r="F10" s="340" t="s">
        <v>664</v>
      </c>
      <c r="G10" s="340" t="s">
        <v>662</v>
      </c>
      <c r="H10" s="341" t="s">
        <v>663</v>
      </c>
    </row>
    <row r="11" spans="1:8" s="879" customFormat="1">
      <c r="A11" s="342" t="s">
        <v>676</v>
      </c>
      <c r="B11" s="790">
        <v>2017</v>
      </c>
      <c r="C11" s="342" t="s">
        <v>400</v>
      </c>
      <c r="D11" s="342" t="s">
        <v>675</v>
      </c>
      <c r="E11" s="339"/>
      <c r="F11" s="340" t="s">
        <v>674</v>
      </c>
      <c r="G11" s="340" t="s">
        <v>679</v>
      </c>
      <c r="H11" s="341" t="s">
        <v>680</v>
      </c>
    </row>
    <row r="12" spans="1:8" s="10" customFormat="1">
      <c r="A12" s="342" t="s">
        <v>384</v>
      </c>
      <c r="B12" s="338" t="s">
        <v>399</v>
      </c>
      <c r="C12" s="337"/>
      <c r="D12" s="346" t="s">
        <v>398</v>
      </c>
      <c r="E12" s="339"/>
      <c r="F12" s="340"/>
      <c r="G12" s="340"/>
      <c r="H12" s="341"/>
    </row>
    <row r="13" spans="1:8">
      <c r="A13" s="337" t="s">
        <v>377</v>
      </c>
      <c r="B13" s="338" t="s">
        <v>687</v>
      </c>
      <c r="C13" s="337" t="s">
        <v>651</v>
      </c>
      <c r="D13" s="337" t="s">
        <v>688</v>
      </c>
      <c r="E13" s="344" t="s">
        <v>378</v>
      </c>
      <c r="F13" s="340" t="s">
        <v>379</v>
      </c>
      <c r="G13" s="340" t="s">
        <v>816</v>
      </c>
      <c r="H13" s="340" t="s">
        <v>380</v>
      </c>
    </row>
    <row r="14" spans="1:8">
      <c r="A14" s="337" t="s">
        <v>383</v>
      </c>
      <c r="B14" s="885" t="s">
        <v>693</v>
      </c>
      <c r="C14" s="337" t="s">
        <v>383</v>
      </c>
      <c r="D14" s="337" t="s">
        <v>397</v>
      </c>
      <c r="E14" s="339"/>
      <c r="F14" s="340" t="s">
        <v>701</v>
      </c>
      <c r="G14" s="893" t="s">
        <v>817</v>
      </c>
      <c r="H14" s="893" t="s">
        <v>705</v>
      </c>
    </row>
    <row r="15" spans="1:8" s="886" customFormat="1">
      <c r="A15" s="889" t="s">
        <v>483</v>
      </c>
      <c r="B15" s="890" t="s">
        <v>854</v>
      </c>
      <c r="C15" s="889" t="s">
        <v>697</v>
      </c>
      <c r="D15" s="891" t="s">
        <v>853</v>
      </c>
      <c r="E15" s="892"/>
      <c r="F15" s="340" t="s">
        <v>653</v>
      </c>
      <c r="G15" s="893" t="s">
        <v>658</v>
      </c>
      <c r="H15" s="341" t="s">
        <v>659</v>
      </c>
    </row>
    <row r="16" spans="1:8" s="886" customFormat="1">
      <c r="A16" s="889" t="s">
        <v>483</v>
      </c>
      <c r="B16" s="890" t="s">
        <v>696</v>
      </c>
      <c r="C16" s="889" t="s">
        <v>697</v>
      </c>
      <c r="D16" s="891" t="s">
        <v>853</v>
      </c>
      <c r="E16" s="892"/>
      <c r="F16" s="340" t="s">
        <v>653</v>
      </c>
      <c r="G16" s="893" t="s">
        <v>658</v>
      </c>
      <c r="H16" s="341" t="s">
        <v>659</v>
      </c>
    </row>
    <row r="17" spans="1:8" s="11" customFormat="1">
      <c r="A17" s="342" t="s">
        <v>482</v>
      </c>
      <c r="B17" s="890" t="s">
        <v>756</v>
      </c>
      <c r="C17" s="342" t="s">
        <v>400</v>
      </c>
      <c r="D17" s="342" t="s">
        <v>801</v>
      </c>
      <c r="E17" s="344" t="s">
        <v>654</v>
      </c>
      <c r="F17" s="340" t="s">
        <v>653</v>
      </c>
      <c r="G17" s="893" t="s">
        <v>658</v>
      </c>
      <c r="H17" s="341" t="s">
        <v>659</v>
      </c>
    </row>
    <row r="18" spans="1:8">
      <c r="A18" s="342" t="s">
        <v>186</v>
      </c>
      <c r="B18" s="790" t="s">
        <v>794</v>
      </c>
      <c r="C18" s="342" t="s">
        <v>401</v>
      </c>
      <c r="D18" s="342" t="s">
        <v>652</v>
      </c>
      <c r="E18" s="339"/>
      <c r="F18" s="340" t="s">
        <v>402</v>
      </c>
      <c r="G18" s="340" t="s">
        <v>403</v>
      </c>
      <c r="H18" s="341" t="s">
        <v>404</v>
      </c>
    </row>
    <row r="19" spans="1:8" s="11" customFormat="1">
      <c r="A19" s="1062" t="s">
        <v>873</v>
      </c>
      <c r="B19" s="1063" t="s">
        <v>872</v>
      </c>
      <c r="C19" s="1062" t="s">
        <v>186</v>
      </c>
      <c r="D19" s="1062" t="s">
        <v>874</v>
      </c>
      <c r="E19" s="343"/>
      <c r="F19" s="887" t="s">
        <v>669</v>
      </c>
      <c r="G19" s="887" t="s">
        <v>668</v>
      </c>
      <c r="H19" s="887" t="s">
        <v>670</v>
      </c>
    </row>
    <row r="20" spans="1:8" s="879" customFormat="1">
      <c r="A20" s="342" t="s">
        <v>383</v>
      </c>
      <c r="B20" s="790" t="s">
        <v>793</v>
      </c>
      <c r="C20" s="342" t="s">
        <v>383</v>
      </c>
      <c r="D20" s="342" t="s">
        <v>698</v>
      </c>
      <c r="E20" s="339"/>
      <c r="F20" s="340" t="s">
        <v>700</v>
      </c>
      <c r="G20" s="887" t="s">
        <v>818</v>
      </c>
      <c r="H20" s="888" t="s">
        <v>704</v>
      </c>
    </row>
    <row r="21" spans="1:8" s="879" customFormat="1">
      <c r="A21" s="342" t="s">
        <v>383</v>
      </c>
      <c r="B21" s="790" t="s">
        <v>810</v>
      </c>
      <c r="C21" s="342" t="s">
        <v>383</v>
      </c>
      <c r="D21" s="342" t="s">
        <v>699</v>
      </c>
      <c r="E21" s="339"/>
      <c r="F21" s="340" t="s">
        <v>813</v>
      </c>
      <c r="G21" s="887" t="s">
        <v>819</v>
      </c>
      <c r="H21" s="341" t="s">
        <v>814</v>
      </c>
    </row>
    <row r="22" spans="1:8" s="11" customFormat="1">
      <c r="A22" s="342" t="s">
        <v>383</v>
      </c>
      <c r="B22" s="918" t="s">
        <v>794</v>
      </c>
      <c r="C22" s="342" t="s">
        <v>383</v>
      </c>
      <c r="D22" s="342" t="s">
        <v>629</v>
      </c>
      <c r="E22" s="343"/>
      <c r="F22" s="887" t="s">
        <v>703</v>
      </c>
      <c r="G22" s="887" t="s">
        <v>820</v>
      </c>
      <c r="H22" s="887" t="s">
        <v>702</v>
      </c>
    </row>
    <row r="23" spans="1:8" s="11" customFormat="1">
      <c r="A23" s="342" t="s">
        <v>383</v>
      </c>
      <c r="B23" s="918" t="s">
        <v>794</v>
      </c>
      <c r="C23" s="342" t="s">
        <v>383</v>
      </c>
      <c r="D23" s="919" t="s">
        <v>609</v>
      </c>
      <c r="E23" s="343"/>
      <c r="F23" s="887" t="s">
        <v>703</v>
      </c>
      <c r="G23" s="887" t="s">
        <v>820</v>
      </c>
      <c r="H23" s="888" t="s">
        <v>702</v>
      </c>
    </row>
    <row r="26" spans="1:8">
      <c r="F26" s="879"/>
    </row>
    <row r="27" spans="1:8">
      <c r="G27" s="879"/>
    </row>
  </sheetData>
  <hyperlinks>
    <hyperlink ref="H5" r:id="rId1" xr:uid="{00000000-0004-0000-1F00-000000000000}"/>
    <hyperlink ref="E13" r:id="rId2" xr:uid="{00000000-0004-0000-1F00-000001000000}"/>
    <hyperlink ref="H9" r:id="rId3" xr:uid="{00000000-0004-0000-1F00-000002000000}"/>
    <hyperlink ref="H15" r:id="rId4" xr:uid="{00000000-0004-0000-1F00-000003000000}"/>
    <hyperlink ref="H17" r:id="rId5" xr:uid="{00000000-0004-0000-1F00-000004000000}"/>
    <hyperlink ref="H11" r:id="rId6" xr:uid="{00000000-0004-0000-1F00-000005000000}"/>
    <hyperlink ref="H2" r:id="rId7" xr:uid="{00000000-0004-0000-1F00-000006000000}"/>
    <hyperlink ref="E8" r:id="rId8" xr:uid="{00000000-0004-0000-1F00-000007000000}"/>
    <hyperlink ref="H14" r:id="rId9" display="mailto:ellen.moons@vea.be" xr:uid="{00000000-0004-0000-1F00-000008000000}"/>
    <hyperlink ref="E17" r:id="rId10" xr:uid="{36C61577-7F9E-4D9C-B5AD-5F113AB9CFC3}"/>
    <hyperlink ref="H21" r:id="rId11" xr:uid="{A9055A9B-BCE6-4D69-8C41-AA9360476766}"/>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9"/>
  <dimension ref="A1:D30"/>
  <sheetViews>
    <sheetView workbookViewId="0"/>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894" t="s">
        <v>594</v>
      </c>
      <c r="B1" s="894" t="s">
        <v>595</v>
      </c>
      <c r="C1" s="894" t="s">
        <v>597</v>
      </c>
      <c r="D1" s="894" t="s">
        <v>596</v>
      </c>
    </row>
    <row r="2" spans="1:4" s="880" customFormat="1">
      <c r="A2" s="1016" t="s">
        <v>837</v>
      </c>
      <c r="B2" s="904">
        <v>43599</v>
      </c>
      <c r="C2" s="880" t="s">
        <v>763</v>
      </c>
      <c r="D2" s="916" t="s">
        <v>764</v>
      </c>
    </row>
    <row r="3" spans="1:4" s="880" customFormat="1">
      <c r="A3" s="1016" t="s">
        <v>837</v>
      </c>
      <c r="B3" s="904">
        <v>43599</v>
      </c>
      <c r="C3" s="880" t="s">
        <v>760</v>
      </c>
      <c r="D3" s="905" t="s">
        <v>758</v>
      </c>
    </row>
    <row r="4" spans="1:4" s="880" customFormat="1">
      <c r="A4" s="1016" t="s">
        <v>837</v>
      </c>
      <c r="B4" s="904">
        <v>43599</v>
      </c>
      <c r="C4" s="880" t="s">
        <v>761</v>
      </c>
      <c r="D4" s="1017" t="s">
        <v>759</v>
      </c>
    </row>
    <row r="5" spans="1:4" s="880" customFormat="1">
      <c r="A5" s="1016" t="s">
        <v>837</v>
      </c>
      <c r="B5" s="904">
        <v>43599</v>
      </c>
      <c r="C5" s="880" t="s">
        <v>762</v>
      </c>
      <c r="D5" s="905" t="s">
        <v>754</v>
      </c>
    </row>
    <row r="6" spans="1:4" s="880" customFormat="1">
      <c r="A6" s="1016" t="s">
        <v>837</v>
      </c>
      <c r="B6" s="920">
        <v>43608</v>
      </c>
      <c r="C6" s="880" t="s">
        <v>861</v>
      </c>
      <c r="D6" s="905" t="s">
        <v>791</v>
      </c>
    </row>
    <row r="7" spans="1:4" s="880" customFormat="1">
      <c r="A7" s="1016" t="s">
        <v>837</v>
      </c>
      <c r="B7" s="920">
        <v>43608</v>
      </c>
      <c r="C7" s="880" t="s">
        <v>790</v>
      </c>
      <c r="D7" s="905" t="s">
        <v>792</v>
      </c>
    </row>
    <row r="8" spans="1:4" s="880" customFormat="1">
      <c r="A8" s="1016" t="s">
        <v>837</v>
      </c>
      <c r="B8" s="920">
        <v>43608</v>
      </c>
      <c r="C8" s="880" t="s">
        <v>802</v>
      </c>
      <c r="D8" s="921" t="s">
        <v>803</v>
      </c>
    </row>
    <row r="9" spans="1:4" s="7" customFormat="1">
      <c r="A9" s="1016" t="s">
        <v>837</v>
      </c>
      <c r="B9" s="920">
        <v>43608</v>
      </c>
      <c r="C9" s="880" t="s">
        <v>804</v>
      </c>
      <c r="D9" s="924" t="s">
        <v>805</v>
      </c>
    </row>
    <row r="10" spans="1:4" s="7" customFormat="1">
      <c r="A10" s="1016" t="s">
        <v>837</v>
      </c>
      <c r="B10" s="904">
        <v>43614</v>
      </c>
      <c r="C10" s="904" t="s">
        <v>823</v>
      </c>
      <c r="D10" s="921" t="s">
        <v>829</v>
      </c>
    </row>
    <row r="11" spans="1:4" s="7" customFormat="1">
      <c r="A11" s="1016" t="s">
        <v>837</v>
      </c>
      <c r="B11" s="904">
        <v>43614</v>
      </c>
      <c r="C11" s="904" t="s">
        <v>824</v>
      </c>
      <c r="D11" s="921" t="s">
        <v>830</v>
      </c>
    </row>
    <row r="12" spans="1:4" s="7" customFormat="1">
      <c r="A12" s="1016" t="s">
        <v>837</v>
      </c>
      <c r="B12" s="904">
        <v>43614</v>
      </c>
      <c r="C12" s="904" t="s">
        <v>825</v>
      </c>
      <c r="D12" s="921" t="s">
        <v>831</v>
      </c>
    </row>
    <row r="13" spans="1:4" s="7" customFormat="1">
      <c r="A13" s="1016" t="s">
        <v>837</v>
      </c>
      <c r="B13" s="904">
        <v>43614</v>
      </c>
      <c r="C13" s="904" t="s">
        <v>826</v>
      </c>
      <c r="D13" s="921" t="s">
        <v>832</v>
      </c>
    </row>
    <row r="14" spans="1:4" s="7" customFormat="1">
      <c r="A14" s="1016" t="s">
        <v>837</v>
      </c>
      <c r="B14" s="904">
        <v>43614</v>
      </c>
      <c r="C14" s="904" t="s">
        <v>827</v>
      </c>
      <c r="D14" s="921" t="s">
        <v>833</v>
      </c>
    </row>
    <row r="15" spans="1:4" s="7" customFormat="1">
      <c r="A15" s="1016" t="s">
        <v>837</v>
      </c>
      <c r="B15" s="904">
        <v>43614</v>
      </c>
      <c r="C15" s="904" t="s">
        <v>828</v>
      </c>
      <c r="D15" s="921" t="s">
        <v>834</v>
      </c>
    </row>
    <row r="16" spans="1:4" s="7" customFormat="1">
      <c r="A16" s="1016" t="s">
        <v>836</v>
      </c>
      <c r="B16" s="904">
        <v>43678</v>
      </c>
      <c r="C16" s="904" t="s">
        <v>838</v>
      </c>
      <c r="D16" s="924" t="s">
        <v>835</v>
      </c>
    </row>
    <row r="17" spans="1:4" s="7" customFormat="1">
      <c r="A17" s="1016" t="s">
        <v>842</v>
      </c>
      <c r="B17" s="1050">
        <v>43930</v>
      </c>
      <c r="C17" s="1047" t="s">
        <v>839</v>
      </c>
      <c r="D17" s="1049" t="s">
        <v>840</v>
      </c>
    </row>
    <row r="18" spans="1:4" s="7" customFormat="1">
      <c r="A18" s="1016" t="s">
        <v>842</v>
      </c>
      <c r="B18" s="1050">
        <v>43930</v>
      </c>
      <c r="C18" s="1047" t="s">
        <v>841</v>
      </c>
      <c r="D18" s="1049" t="s">
        <v>840</v>
      </c>
    </row>
    <row r="19" spans="1:4" s="7" customFormat="1">
      <c r="A19" s="1016" t="s">
        <v>842</v>
      </c>
      <c r="B19" s="1050">
        <v>43943</v>
      </c>
      <c r="C19" s="1047" t="s">
        <v>844</v>
      </c>
      <c r="D19" s="1048" t="s">
        <v>764</v>
      </c>
    </row>
    <row r="20" spans="1:4" s="7" customFormat="1">
      <c r="A20" s="1016" t="s">
        <v>842</v>
      </c>
      <c r="B20" s="1050">
        <v>43943</v>
      </c>
      <c r="C20" s="1047" t="s">
        <v>845</v>
      </c>
      <c r="D20" s="1049" t="s">
        <v>846</v>
      </c>
    </row>
    <row r="21" spans="1:4">
      <c r="A21" s="1016" t="s">
        <v>842</v>
      </c>
      <c r="B21" s="1050">
        <v>43943</v>
      </c>
      <c r="C21" s="1047" t="s">
        <v>847</v>
      </c>
      <c r="D21" s="1049" t="s">
        <v>848</v>
      </c>
    </row>
    <row r="22" spans="1:4">
      <c r="A22" s="1016" t="s">
        <v>842</v>
      </c>
      <c r="B22" s="1050">
        <v>43943</v>
      </c>
      <c r="C22" s="1047" t="s">
        <v>849</v>
      </c>
      <c r="D22" s="1049" t="s">
        <v>850</v>
      </c>
    </row>
    <row r="23" spans="1:4">
      <c r="A23" s="1016" t="s">
        <v>842</v>
      </c>
      <c r="B23" s="1050">
        <v>43951</v>
      </c>
      <c r="C23" t="s">
        <v>802</v>
      </c>
      <c r="D23" s="1049" t="s">
        <v>851</v>
      </c>
    </row>
    <row r="24" spans="1:4">
      <c r="A24" s="1016" t="s">
        <v>855</v>
      </c>
      <c r="B24" s="1050">
        <v>44309</v>
      </c>
      <c r="C24" s="1050" t="s">
        <v>856</v>
      </c>
    </row>
    <row r="25" spans="1:4">
      <c r="A25" s="1016" t="s">
        <v>855</v>
      </c>
      <c r="B25" s="1050">
        <v>44309</v>
      </c>
      <c r="C25" s="1050" t="s">
        <v>857</v>
      </c>
    </row>
    <row r="26" spans="1:4">
      <c r="A26" s="1016" t="s">
        <v>855</v>
      </c>
      <c r="B26" s="1050">
        <v>44315</v>
      </c>
      <c r="C26" t="s">
        <v>860</v>
      </c>
      <c r="D26" s="905" t="s">
        <v>791</v>
      </c>
    </row>
    <row r="27" spans="1:4">
      <c r="A27" s="1016" t="s">
        <v>855</v>
      </c>
      <c r="B27" s="1060">
        <v>44326</v>
      </c>
      <c r="C27" t="s">
        <v>875</v>
      </c>
      <c r="D27" s="1061" t="s">
        <v>879</v>
      </c>
    </row>
    <row r="28" spans="1:4">
      <c r="A28" s="1016" t="s">
        <v>855</v>
      </c>
      <c r="B28" s="1060">
        <v>44326</v>
      </c>
      <c r="C28" t="s">
        <v>876</v>
      </c>
      <c r="D28" s="1061" t="s">
        <v>880</v>
      </c>
    </row>
    <row r="29" spans="1:4">
      <c r="A29" s="1016" t="s">
        <v>855</v>
      </c>
      <c r="B29" s="1060">
        <v>44326</v>
      </c>
      <c r="C29" t="s">
        <v>877</v>
      </c>
      <c r="D29" s="1061" t="s">
        <v>846</v>
      </c>
    </row>
    <row r="30" spans="1:4">
      <c r="A30" s="1016" t="s">
        <v>855</v>
      </c>
      <c r="B30" s="1060">
        <v>44326</v>
      </c>
      <c r="C30" t="s">
        <v>878</v>
      </c>
      <c r="D30" s="1061" t="s">
        <v>881</v>
      </c>
    </row>
  </sheetData>
  <hyperlinks>
    <hyperlink ref="D5" location="transport!B65" display="transport!B65" xr:uid="{191B36EA-4E9A-4123-8B19-FD76DB850F7D}"/>
    <hyperlink ref="D3" location="transport!B24" display="transport!B24" xr:uid="{24764B57-6952-462F-BBFC-4764E3435935}"/>
    <hyperlink ref="D4" location="transport!C34" display="transport!C34" xr:uid="{B760DF4B-B692-4345-B7B6-BB3A0E44C1AC}"/>
    <hyperlink ref="D2" location="'ECF transport '!A1" display="'ECF transport '!A1" xr:uid="{3F44F867-CB21-41C2-825D-A75462C68BE8}"/>
    <hyperlink ref="D6:D7" location="transport!B65" display="transport!B65" xr:uid="{2E5DFC61-E960-422D-BF75-11432ADCDA9D}"/>
    <hyperlink ref="D6" location="'EF N2O_CH4 landbouw'!A1" display="EF N2O_CH4 landbouw'!A1" xr:uid="{AD8F7B9D-23C3-43CB-9D80-E34515C4DA8D}"/>
    <hyperlink ref="D7" location="'ha_N2O bodem landbouw'!A1" display="'ha_N2O bodem landbouw'!A1" xr:uid="{13B37C4D-6C8A-43FF-B2A4-6B4977CE70E6}"/>
    <hyperlink ref="D8" location="huishoudens!A1" display="huishoudens!A1" xr:uid="{3F23A2AA-598F-422C-BEA5-0BB92FDEB71A}"/>
    <hyperlink ref="D9" location="'E Balans VL '!A1" display="'E Balans VL '!A1" xr:uid="{FB72EBBC-B5D3-48C6-9FFC-0FC183647ED3}"/>
    <hyperlink ref="D10" location="huishoudens!A1" display="huishoudens!A1" xr:uid="{5F5EFD8D-4647-4A82-BE3B-1F09F7971571}"/>
    <hyperlink ref="D11" location="huishoudens!A1" display="huishoudens!A1" xr:uid="{19C5039D-8F68-469C-9EE6-6351D7775765}"/>
    <hyperlink ref="D12" location="huishoudens!A1" display="huishoudens!A1" xr:uid="{F99D880A-8AE6-4768-9747-4F56856B3BFD}"/>
    <hyperlink ref="D14" location="huishoudens!A1" display="huishoudens!A1" xr:uid="{A3AE845A-8238-4474-A892-30A30D30E288}"/>
    <hyperlink ref="D13" location="huishoudens!A1" display="huishoudens!A1" xr:uid="{783831F5-EF14-44F0-8373-AA94B06FCFDC}"/>
    <hyperlink ref="D15" location="huishoudens!A1" display="huishoudens!A1" xr:uid="{95CDDB59-A7A5-4435-9B89-1A467F75BD66}"/>
    <hyperlink ref="D16" location="'EF ele_warmte'!A1" display="'EF ele_warmte'!A1" xr:uid="{7C0F778A-FBDF-4C42-9C85-E5A1B3B35C16}"/>
    <hyperlink ref="D17" location="data!A1" display="data!A1" xr:uid="{D590ED3F-F35E-4B13-AF2A-E39DB3F9AD50}"/>
    <hyperlink ref="D18" location="data!A1" display="data!A1" xr:uid="{B32C7B23-674C-410E-9D46-4AC0DBA2AEEC}"/>
    <hyperlink ref="D19" location="'ECF transport '!A1" display="'ECF transport '!A1" xr:uid="{85A410B6-CDE7-4F4B-A7C8-B64E6B0C3378}"/>
    <hyperlink ref="D20" location="transport!A21" display="transport!A21" xr:uid="{F279E9CA-38BF-4CE2-986B-1B2C27D2D07B}"/>
    <hyperlink ref="D21" location="transport!A28" display="transport!A28" xr:uid="{4E52536E-D1E7-46F1-B495-CF5696A879A5}"/>
    <hyperlink ref="D22" location="Conversiefactoren!A1" display="Conversiefactoren!A24" xr:uid="{D218914A-A301-4B0A-956F-E74A3EF1FE9F}"/>
    <hyperlink ref="D23" location="huishoudens!B54" display="huishoudens!B54" xr:uid="{90C25641-D8AF-4453-A96F-CBF5FD63AD91}"/>
    <hyperlink ref="D26" location="transport!B65" display="transport!B65" xr:uid="{17A23A70-F3DB-4904-AFE1-32DB4428DFED}"/>
    <hyperlink ref="D27" location="transport!D6" display=" transport!D6 " xr:uid="{C69839A1-F7B9-4069-BC4E-CB1A0B3B3D30}"/>
    <hyperlink ref="D28" location="transport!B51" display=" transport!B51 " xr:uid="{1757C16D-894D-4760-AFE2-623B39D82820}"/>
    <hyperlink ref="D30" location="'ECF transport '!A1" display=" ECF transport '!A1 " xr:uid="{AA15AC92-FE4C-4E6F-8CA0-5B3F79540330}"/>
    <hyperlink ref="D29" location="transport!A21" display="transport!A21" xr:uid="{E55C27B0-EDA5-4A22-B1B0-7C054517480C}"/>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theme="6"/>
  </sheetPr>
  <dimension ref="A1:Q33"/>
  <sheetViews>
    <sheetView workbookViewId="0">
      <selection sqref="A1:A3"/>
    </sheetView>
  </sheetViews>
  <sheetFormatPr defaultColWidth="9.140625" defaultRowHeight="15"/>
  <cols>
    <col min="1" max="1" width="35.7109375" style="444" bestFit="1" customWidth="1"/>
    <col min="2" max="2" width="11.28515625" style="444" bestFit="1" customWidth="1"/>
    <col min="3" max="3" width="15.42578125" style="444" bestFit="1" customWidth="1"/>
    <col min="4" max="4" width="9.140625" style="444"/>
    <col min="5" max="5" width="16.28515625" style="444" customWidth="1"/>
    <col min="6" max="8" width="9.140625" style="444"/>
    <col min="9" max="9" width="14.28515625" style="444" customWidth="1"/>
    <col min="10" max="10" width="18.5703125" style="444" customWidth="1"/>
    <col min="11" max="11" width="15.140625" style="444" customWidth="1"/>
    <col min="12" max="12" width="15.42578125" style="444" customWidth="1"/>
    <col min="13" max="13" width="17" style="444" customWidth="1"/>
    <col min="14" max="14" width="16.42578125" style="444" customWidth="1"/>
    <col min="15" max="15" width="13.42578125" style="444" customWidth="1"/>
    <col min="16" max="16" width="18.28515625" style="444" customWidth="1"/>
    <col min="17" max="17" width="10.5703125" style="444" bestFit="1" customWidth="1"/>
    <col min="18" max="18" width="9.5703125" style="444" bestFit="1" customWidth="1"/>
    <col min="19" max="16384" width="9.140625" style="444"/>
  </cols>
  <sheetData>
    <row r="1" spans="1:17" ht="15.75">
      <c r="A1" s="1160" t="s">
        <v>527</v>
      </c>
      <c r="B1" s="1161" t="s">
        <v>523</v>
      </c>
      <c r="C1" s="1161"/>
      <c r="D1" s="1161"/>
      <c r="E1" s="1161"/>
      <c r="F1" s="1161"/>
      <c r="G1" s="1161"/>
      <c r="H1" s="1161"/>
      <c r="I1" s="1161"/>
      <c r="J1" s="1161"/>
      <c r="K1" s="1161"/>
      <c r="L1" s="1161"/>
      <c r="M1" s="1161"/>
      <c r="N1" s="1161"/>
      <c r="O1" s="1161"/>
      <c r="P1" s="1162"/>
      <c r="Q1" s="443"/>
    </row>
    <row r="2" spans="1:17">
      <c r="A2" s="1160"/>
      <c r="B2" s="1163" t="s">
        <v>20</v>
      </c>
      <c r="C2" s="1165" t="s">
        <v>189</v>
      </c>
      <c r="D2" s="1167" t="s">
        <v>190</v>
      </c>
      <c r="E2" s="1168"/>
      <c r="F2" s="1168"/>
      <c r="G2" s="1168"/>
      <c r="H2" s="1168"/>
      <c r="I2" s="1168"/>
      <c r="J2" s="1168"/>
      <c r="K2" s="1164"/>
      <c r="L2" s="1167" t="s">
        <v>191</v>
      </c>
      <c r="M2" s="1168"/>
      <c r="N2" s="1168"/>
      <c r="O2" s="1168"/>
      <c r="P2" s="1164"/>
      <c r="Q2" s="443"/>
    </row>
    <row r="3" spans="1:17" ht="45">
      <c r="A3" s="1160"/>
      <c r="B3" s="1164"/>
      <c r="C3" s="1166"/>
      <c r="D3" s="443" t="s">
        <v>192</v>
      </c>
      <c r="E3" s="443" t="s">
        <v>193</v>
      </c>
      <c r="F3" s="443" t="s">
        <v>194</v>
      </c>
      <c r="G3" s="443" t="s">
        <v>195</v>
      </c>
      <c r="H3" s="443" t="s">
        <v>113</v>
      </c>
      <c r="I3" s="443" t="s">
        <v>196</v>
      </c>
      <c r="J3" s="443" t="s">
        <v>197</v>
      </c>
      <c r="K3" s="443" t="s">
        <v>198</v>
      </c>
      <c r="L3" s="443" t="s">
        <v>199</v>
      </c>
      <c r="M3" s="443" t="s">
        <v>200</v>
      </c>
      <c r="N3" s="443" t="s">
        <v>201</v>
      </c>
      <c r="O3" s="443" t="s">
        <v>202</v>
      </c>
      <c r="P3" s="443" t="s">
        <v>203</v>
      </c>
      <c r="Q3" s="443" t="s">
        <v>109</v>
      </c>
    </row>
    <row r="4" spans="1:17">
      <c r="A4" s="445" t="s">
        <v>148</v>
      </c>
      <c r="B4" s="446">
        <f>huishoudens!B8</f>
        <v>13597.679484836437</v>
      </c>
      <c r="C4" s="446">
        <f>huishoudens!C8</f>
        <v>0</v>
      </c>
      <c r="D4" s="446">
        <f>huishoudens!D8</f>
        <v>44913.398380180006</v>
      </c>
      <c r="E4" s="446">
        <f>huishoudens!E8</f>
        <v>555.31355555501273</v>
      </c>
      <c r="F4" s="446">
        <f>huishoudens!F8</f>
        <v>8952.3946409713972</v>
      </c>
      <c r="G4" s="446">
        <f>huishoudens!G8</f>
        <v>0</v>
      </c>
      <c r="H4" s="446">
        <f>huishoudens!H8</f>
        <v>0</v>
      </c>
      <c r="I4" s="446">
        <f>huishoudens!I8</f>
        <v>0</v>
      </c>
      <c r="J4" s="446">
        <f>huishoudens!J8</f>
        <v>35.76442189609957</v>
      </c>
      <c r="K4" s="446">
        <f>huishoudens!K8</f>
        <v>0</v>
      </c>
      <c r="L4" s="446">
        <f>huishoudens!L8</f>
        <v>0</v>
      </c>
      <c r="M4" s="446">
        <f>huishoudens!M8</f>
        <v>0</v>
      </c>
      <c r="N4" s="446">
        <f>huishoudens!N8</f>
        <v>4174.9120754773157</v>
      </c>
      <c r="O4" s="446">
        <f>huishoudens!O8</f>
        <v>136.89311713770519</v>
      </c>
      <c r="P4" s="447">
        <f>huishoudens!P8</f>
        <v>874.31862253785675</v>
      </c>
      <c r="Q4" s="448">
        <f>SUM(B4:P4)</f>
        <v>73240.674298591839</v>
      </c>
    </row>
    <row r="5" spans="1:17">
      <c r="A5" s="445" t="s">
        <v>149</v>
      </c>
      <c r="B5" s="446">
        <f ca="1">tertiair!B16</f>
        <v>7495.7556069999991</v>
      </c>
      <c r="C5" s="446">
        <f ca="1">tertiair!C16</f>
        <v>62.357142857142847</v>
      </c>
      <c r="D5" s="446">
        <f ca="1">tertiair!D16</f>
        <v>11116.474769114</v>
      </c>
      <c r="E5" s="446">
        <f>tertiair!E16</f>
        <v>86.203121020926403</v>
      </c>
      <c r="F5" s="446">
        <f ca="1">tertiair!F16</f>
        <v>838.42997909305222</v>
      </c>
      <c r="G5" s="446">
        <f>tertiair!G16</f>
        <v>0</v>
      </c>
      <c r="H5" s="446">
        <f>tertiair!H16</f>
        <v>0</v>
      </c>
      <c r="I5" s="446">
        <f>tertiair!I16</f>
        <v>0</v>
      </c>
      <c r="J5" s="446">
        <f>tertiair!J16</f>
        <v>5.8676597457426411E-3</v>
      </c>
      <c r="K5" s="446">
        <f>tertiair!K16</f>
        <v>0</v>
      </c>
      <c r="L5" s="446">
        <f ca="1">tertiair!L16</f>
        <v>0</v>
      </c>
      <c r="M5" s="446">
        <f>tertiair!M16</f>
        <v>0</v>
      </c>
      <c r="N5" s="446">
        <f ca="1">tertiair!N16</f>
        <v>114.20715165761467</v>
      </c>
      <c r="O5" s="446">
        <f>tertiair!O16</f>
        <v>4.8972607658411542</v>
      </c>
      <c r="P5" s="447">
        <f>tertiair!P16</f>
        <v>0</v>
      </c>
      <c r="Q5" s="445">
        <f t="shared" ref="Q5:Q14" ca="1" si="0">SUM(B5:P5)</f>
        <v>19718.330899168326</v>
      </c>
    </row>
    <row r="6" spans="1:17">
      <c r="A6" s="445" t="s">
        <v>187</v>
      </c>
      <c r="B6" s="446">
        <f>'openbare verlichting'!B8</f>
        <v>618.12800000000004</v>
      </c>
      <c r="C6" s="446"/>
      <c r="D6" s="446"/>
      <c r="E6" s="446"/>
      <c r="F6" s="446"/>
      <c r="G6" s="446"/>
      <c r="H6" s="446"/>
      <c r="I6" s="446"/>
      <c r="J6" s="446"/>
      <c r="K6" s="446"/>
      <c r="L6" s="446"/>
      <c r="M6" s="446"/>
      <c r="N6" s="446"/>
      <c r="O6" s="446"/>
      <c r="P6" s="447"/>
      <c r="Q6" s="445">
        <f t="shared" si="0"/>
        <v>618.12800000000004</v>
      </c>
    </row>
    <row r="7" spans="1:17">
      <c r="A7" s="445" t="s">
        <v>105</v>
      </c>
      <c r="B7" s="446">
        <f>landbouw!B8</f>
        <v>332.47567799999996</v>
      </c>
      <c r="C7" s="446">
        <f>landbouw!C8</f>
        <v>62.357142857142847</v>
      </c>
      <c r="D7" s="446">
        <f>landbouw!D8</f>
        <v>24.608126773999999</v>
      </c>
      <c r="E7" s="446">
        <f>landbouw!E8</f>
        <v>10.376456273427074</v>
      </c>
      <c r="F7" s="446">
        <f>landbouw!F8</f>
        <v>1175.0058767140652</v>
      </c>
      <c r="G7" s="446">
        <f>landbouw!G8</f>
        <v>0</v>
      </c>
      <c r="H7" s="446">
        <f>landbouw!H8</f>
        <v>0</v>
      </c>
      <c r="I7" s="446">
        <f>landbouw!I8</f>
        <v>0</v>
      </c>
      <c r="J7" s="446">
        <f>landbouw!J8</f>
        <v>91.599354987619932</v>
      </c>
      <c r="K7" s="446">
        <f>landbouw!K8</f>
        <v>0</v>
      </c>
      <c r="L7" s="446">
        <f>landbouw!L8</f>
        <v>0</v>
      </c>
      <c r="M7" s="446">
        <f>landbouw!M8</f>
        <v>0</v>
      </c>
      <c r="N7" s="446">
        <f>landbouw!N8</f>
        <v>0</v>
      </c>
      <c r="O7" s="446">
        <f>landbouw!O8</f>
        <v>0</v>
      </c>
      <c r="P7" s="447">
        <f>landbouw!P8</f>
        <v>0</v>
      </c>
      <c r="Q7" s="445">
        <f t="shared" si="0"/>
        <v>1696.422635606255</v>
      </c>
    </row>
    <row r="8" spans="1:17">
      <c r="A8" s="445" t="s">
        <v>612</v>
      </c>
      <c r="B8" s="446">
        <f>industrie!B18</f>
        <v>899.48904300000004</v>
      </c>
      <c r="C8" s="446">
        <f>industrie!C18</f>
        <v>0</v>
      </c>
      <c r="D8" s="446">
        <f>industrie!D18</f>
        <v>1415.2626155799999</v>
      </c>
      <c r="E8" s="446">
        <f>industrie!E18</f>
        <v>57.538104145117494</v>
      </c>
      <c r="F8" s="446">
        <f>industrie!F18</f>
        <v>205.3615253461445</v>
      </c>
      <c r="G8" s="446">
        <f>industrie!G18</f>
        <v>0</v>
      </c>
      <c r="H8" s="446">
        <f>industrie!H18</f>
        <v>0</v>
      </c>
      <c r="I8" s="446">
        <f>industrie!I18</f>
        <v>0</v>
      </c>
      <c r="J8" s="446">
        <f>industrie!J18</f>
        <v>1.2622671440955633</v>
      </c>
      <c r="K8" s="446">
        <f>industrie!K18</f>
        <v>0</v>
      </c>
      <c r="L8" s="446">
        <f>industrie!L18</f>
        <v>0</v>
      </c>
      <c r="M8" s="446">
        <f>industrie!M18</f>
        <v>0</v>
      </c>
      <c r="N8" s="446">
        <f>industrie!N18</f>
        <v>51.96976422953486</v>
      </c>
      <c r="O8" s="446">
        <f>industrie!O18</f>
        <v>0</v>
      </c>
      <c r="P8" s="447">
        <f>industrie!P18</f>
        <v>0</v>
      </c>
      <c r="Q8" s="445">
        <f t="shared" si="0"/>
        <v>2630.8833194448921</v>
      </c>
    </row>
    <row r="9" spans="1:17" s="451" customFormat="1">
      <c r="A9" s="449" t="s">
        <v>538</v>
      </c>
      <c r="B9" s="450">
        <f>transport!B14</f>
        <v>16.835351131867196</v>
      </c>
      <c r="C9" s="450">
        <f>transport!C14</f>
        <v>0</v>
      </c>
      <c r="D9" s="450">
        <f>transport!D14</f>
        <v>30.344070210540881</v>
      </c>
      <c r="E9" s="450">
        <f>transport!E14</f>
        <v>26.253979193350485</v>
      </c>
      <c r="F9" s="450">
        <f>transport!F14</f>
        <v>0</v>
      </c>
      <c r="G9" s="450">
        <f>transport!G14</f>
        <v>9163.1894430279281</v>
      </c>
      <c r="H9" s="450">
        <f>transport!H14</f>
        <v>2694.9357662484485</v>
      </c>
      <c r="I9" s="450">
        <f>transport!I14</f>
        <v>0</v>
      </c>
      <c r="J9" s="450">
        <f>transport!J14</f>
        <v>0</v>
      </c>
      <c r="K9" s="450">
        <f>transport!K14</f>
        <v>0</v>
      </c>
      <c r="L9" s="450">
        <f>transport!L14</f>
        <v>0</v>
      </c>
      <c r="M9" s="450">
        <f>transport!M14</f>
        <v>706.61602587248274</v>
      </c>
      <c r="N9" s="450">
        <f>transport!N14</f>
        <v>0</v>
      </c>
      <c r="O9" s="450">
        <f>transport!O14</f>
        <v>0</v>
      </c>
      <c r="P9" s="450">
        <f>transport!P14</f>
        <v>0</v>
      </c>
      <c r="Q9" s="449">
        <f>SUM(B9:P9)</f>
        <v>12638.174635684618</v>
      </c>
    </row>
    <row r="10" spans="1:17">
      <c r="A10" s="445" t="s">
        <v>528</v>
      </c>
      <c r="B10" s="446">
        <f>transport!B54</f>
        <v>11.553936525889506</v>
      </c>
      <c r="C10" s="446">
        <f>transport!C54</f>
        <v>0</v>
      </c>
      <c r="D10" s="446">
        <f>transport!D54</f>
        <v>0</v>
      </c>
      <c r="E10" s="446">
        <f>transport!E54</f>
        <v>0</v>
      </c>
      <c r="F10" s="446">
        <f>transport!F54</f>
        <v>0</v>
      </c>
      <c r="G10" s="446">
        <f>transport!G54</f>
        <v>837.10010299951921</v>
      </c>
      <c r="H10" s="446">
        <f>transport!H54</f>
        <v>0</v>
      </c>
      <c r="I10" s="446">
        <f>transport!I54</f>
        <v>0</v>
      </c>
      <c r="J10" s="446">
        <f>transport!J54</f>
        <v>0</v>
      </c>
      <c r="K10" s="446">
        <f>transport!K54</f>
        <v>0</v>
      </c>
      <c r="L10" s="446">
        <f>transport!L54</f>
        <v>0</v>
      </c>
      <c r="M10" s="446">
        <f>transport!M54</f>
        <v>47.348874710636238</v>
      </c>
      <c r="N10" s="446">
        <f>transport!N54</f>
        <v>0</v>
      </c>
      <c r="O10" s="446">
        <f>transport!O54</f>
        <v>0</v>
      </c>
      <c r="P10" s="447">
        <f>transport!P54</f>
        <v>0</v>
      </c>
      <c r="Q10" s="445">
        <f t="shared" si="0"/>
        <v>896.00291423604494</v>
      </c>
    </row>
    <row r="11" spans="1:17">
      <c r="A11" s="445" t="s">
        <v>529</v>
      </c>
      <c r="B11" s="446">
        <f>'Eigen gebouwen'!B15</f>
        <v>0</v>
      </c>
      <c r="C11" s="446">
        <f>'Eigen gebouwen'!C15</f>
        <v>0</v>
      </c>
      <c r="D11" s="446">
        <f>'Eigen gebouwen'!D15</f>
        <v>0</v>
      </c>
      <c r="E11" s="446">
        <f>'Eigen gebouwen'!E15</f>
        <v>0</v>
      </c>
      <c r="F11" s="446">
        <f>'Eigen gebouwen'!F15</f>
        <v>0</v>
      </c>
      <c r="G11" s="446">
        <f>'Eigen gebouwen'!G15</f>
        <v>0</v>
      </c>
      <c r="H11" s="446">
        <f>'Eigen gebouwen'!H15</f>
        <v>0</v>
      </c>
      <c r="I11" s="446">
        <f>'Eigen gebouwen'!I15</f>
        <v>0</v>
      </c>
      <c r="J11" s="446">
        <f>'Eigen gebouwen'!J15</f>
        <v>0</v>
      </c>
      <c r="K11" s="446">
        <f>'Eigen gebouwen'!K15</f>
        <v>0</v>
      </c>
      <c r="L11" s="446">
        <f>'Eigen gebouwen'!L15</f>
        <v>0</v>
      </c>
      <c r="M11" s="446">
        <f>'Eigen gebouwen'!M15</f>
        <v>0</v>
      </c>
      <c r="N11" s="446">
        <f>'Eigen gebouwen'!N15</f>
        <v>0</v>
      </c>
      <c r="O11" s="446">
        <f>'Eigen gebouwen'!O15</f>
        <v>0</v>
      </c>
      <c r="P11" s="447">
        <f>'Eigen gebouwen'!P15</f>
        <v>0</v>
      </c>
      <c r="Q11" s="445">
        <f t="shared" si="0"/>
        <v>0</v>
      </c>
    </row>
    <row r="12" spans="1:17">
      <c r="A12" s="445" t="s">
        <v>530</v>
      </c>
      <c r="B12" s="446">
        <f>'Eigen openbare verlichting'!B15</f>
        <v>0</v>
      </c>
      <c r="C12" s="446"/>
      <c r="D12" s="446"/>
      <c r="E12" s="446"/>
      <c r="F12" s="446"/>
      <c r="G12" s="446"/>
      <c r="H12" s="446"/>
      <c r="I12" s="446"/>
      <c r="J12" s="446"/>
      <c r="K12" s="446"/>
      <c r="L12" s="446"/>
      <c r="M12" s="446"/>
      <c r="N12" s="446"/>
      <c r="O12" s="446"/>
      <c r="P12" s="447"/>
      <c r="Q12" s="445">
        <f t="shared" si="0"/>
        <v>0</v>
      </c>
    </row>
    <row r="13" spans="1:17">
      <c r="A13" s="445" t="s">
        <v>531</v>
      </c>
      <c r="B13" s="446">
        <f>'Eigen vloot'!B27</f>
        <v>0</v>
      </c>
      <c r="C13" s="446">
        <f>'Eigen vloot'!C27</f>
        <v>0</v>
      </c>
      <c r="D13" s="446">
        <f>'Eigen vloot'!D27</f>
        <v>0</v>
      </c>
      <c r="E13" s="446">
        <f>'Eigen vloot'!E27</f>
        <v>0</v>
      </c>
      <c r="F13" s="446">
        <f>'Eigen vloot'!F27</f>
        <v>0</v>
      </c>
      <c r="G13" s="446">
        <f>'Eigen vloot'!G27</f>
        <v>0</v>
      </c>
      <c r="H13" s="446">
        <f>'Eigen vloot'!H27</f>
        <v>0</v>
      </c>
      <c r="I13" s="446">
        <f>'Eigen vloot'!I27</f>
        <v>0</v>
      </c>
      <c r="J13" s="446">
        <f>'Eigen vloot'!J27</f>
        <v>0</v>
      </c>
      <c r="K13" s="446">
        <f>'Eigen vloot'!K27</f>
        <v>0</v>
      </c>
      <c r="L13" s="446">
        <f>'Eigen vloot'!L27</f>
        <v>0</v>
      </c>
      <c r="M13" s="446">
        <f>'Eigen vloot'!M27</f>
        <v>0</v>
      </c>
      <c r="N13" s="446">
        <f>'Eigen vloot'!N27</f>
        <v>0</v>
      </c>
      <c r="O13" s="446">
        <f>'Eigen vloot'!O27</f>
        <v>0</v>
      </c>
      <c r="P13" s="447">
        <f>'Eigen vloot'!P27</f>
        <v>0</v>
      </c>
      <c r="Q13" s="445">
        <f t="shared" si="0"/>
        <v>0</v>
      </c>
    </row>
    <row r="14" spans="1:17">
      <c r="A14" s="452" t="s">
        <v>747</v>
      </c>
      <c r="B14" s="453">
        <f>'SEAP template'!C25</f>
        <v>373.41553899999997</v>
      </c>
      <c r="C14" s="453"/>
      <c r="D14" s="453">
        <f>'SEAP template'!E25</f>
        <v>983.14004499999999</v>
      </c>
      <c r="E14" s="453"/>
      <c r="F14" s="453"/>
      <c r="G14" s="453"/>
      <c r="H14" s="453"/>
      <c r="I14" s="453"/>
      <c r="J14" s="453"/>
      <c r="K14" s="453"/>
      <c r="L14" s="453"/>
      <c r="M14" s="453"/>
      <c r="N14" s="453"/>
      <c r="O14" s="453"/>
      <c r="P14" s="454"/>
      <c r="Q14" s="445">
        <f t="shared" si="0"/>
        <v>1356.555584</v>
      </c>
    </row>
    <row r="15" spans="1:17" s="457" customFormat="1">
      <c r="A15" s="455" t="s">
        <v>532</v>
      </c>
      <c r="B15" s="456">
        <f ca="1">SUM(B4:B14)</f>
        <v>23345.332639494194</v>
      </c>
      <c r="C15" s="456">
        <f t="shared" ref="C15:Q15" ca="1" si="1">SUM(C4:C14)</f>
        <v>124.71428571428569</v>
      </c>
      <c r="D15" s="456">
        <f t="shared" ca="1" si="1"/>
        <v>58483.228006858553</v>
      </c>
      <c r="E15" s="456">
        <f t="shared" si="1"/>
        <v>735.68521618783404</v>
      </c>
      <c r="F15" s="456">
        <f t="shared" ca="1" si="1"/>
        <v>11171.19202212466</v>
      </c>
      <c r="G15" s="456">
        <f t="shared" si="1"/>
        <v>10000.289546027447</v>
      </c>
      <c r="H15" s="456">
        <f t="shared" si="1"/>
        <v>2694.9357662484485</v>
      </c>
      <c r="I15" s="456">
        <f t="shared" si="1"/>
        <v>0</v>
      </c>
      <c r="J15" s="456">
        <f t="shared" si="1"/>
        <v>128.6319116875608</v>
      </c>
      <c r="K15" s="456">
        <f t="shared" si="1"/>
        <v>0</v>
      </c>
      <c r="L15" s="456">
        <f t="shared" ca="1" si="1"/>
        <v>0</v>
      </c>
      <c r="M15" s="456">
        <f t="shared" si="1"/>
        <v>753.96490058311895</v>
      </c>
      <c r="N15" s="456">
        <f t="shared" ca="1" si="1"/>
        <v>4341.0889913644651</v>
      </c>
      <c r="O15" s="456">
        <f t="shared" si="1"/>
        <v>141.79037790354636</v>
      </c>
      <c r="P15" s="456">
        <f t="shared" si="1"/>
        <v>874.31862253785675</v>
      </c>
      <c r="Q15" s="456">
        <f t="shared" ca="1" si="1"/>
        <v>112795.17228673198</v>
      </c>
    </row>
    <row r="17" spans="1:17">
      <c r="A17" s="458" t="s">
        <v>533</v>
      </c>
      <c r="B17" s="774">
        <f ca="1">huishoudens!B10</f>
        <v>0.20764897791982778</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9" spans="1:17" ht="15.75">
      <c r="A19" s="1160" t="s">
        <v>535</v>
      </c>
      <c r="B19" s="1161" t="s">
        <v>534</v>
      </c>
      <c r="C19" s="1161"/>
      <c r="D19" s="1161"/>
      <c r="E19" s="1161"/>
      <c r="F19" s="1161"/>
      <c r="G19" s="1161"/>
      <c r="H19" s="1161"/>
      <c r="I19" s="1161"/>
      <c r="J19" s="1161"/>
      <c r="K19" s="1161"/>
      <c r="L19" s="1161"/>
      <c r="M19" s="1161"/>
      <c r="N19" s="1161"/>
      <c r="O19" s="1161"/>
      <c r="P19" s="1162"/>
      <c r="Q19" s="443"/>
    </row>
    <row r="20" spans="1:17" ht="15" customHeight="1">
      <c r="A20" s="1160"/>
      <c r="B20" s="1163" t="s">
        <v>20</v>
      </c>
      <c r="C20" s="1165" t="s">
        <v>189</v>
      </c>
      <c r="D20" s="1167" t="s">
        <v>190</v>
      </c>
      <c r="E20" s="1168"/>
      <c r="F20" s="1168"/>
      <c r="G20" s="1168"/>
      <c r="H20" s="1168"/>
      <c r="I20" s="1168"/>
      <c r="J20" s="1168"/>
      <c r="K20" s="1164"/>
      <c r="L20" s="1167" t="s">
        <v>191</v>
      </c>
      <c r="M20" s="1168"/>
      <c r="N20" s="1168"/>
      <c r="O20" s="1168"/>
      <c r="P20" s="1164"/>
      <c r="Q20" s="443"/>
    </row>
    <row r="21" spans="1:17" ht="45">
      <c r="A21" s="1160"/>
      <c r="B21" s="1164"/>
      <c r="C21" s="1166"/>
      <c r="D21" s="443" t="s">
        <v>192</v>
      </c>
      <c r="E21" s="443" t="s">
        <v>193</v>
      </c>
      <c r="F21" s="443" t="s">
        <v>194</v>
      </c>
      <c r="G21" s="443" t="s">
        <v>195</v>
      </c>
      <c r="H21" s="443" t="s">
        <v>113</v>
      </c>
      <c r="I21" s="443" t="s">
        <v>196</v>
      </c>
      <c r="J21" s="443" t="s">
        <v>197</v>
      </c>
      <c r="K21" s="443" t="s">
        <v>198</v>
      </c>
      <c r="L21" s="443" t="s">
        <v>199</v>
      </c>
      <c r="M21" s="443" t="s">
        <v>200</v>
      </c>
      <c r="N21" s="443" t="s">
        <v>201</v>
      </c>
      <c r="O21" s="443" t="s">
        <v>202</v>
      </c>
      <c r="P21" s="443" t="s">
        <v>203</v>
      </c>
      <c r="Q21" s="443" t="s">
        <v>109</v>
      </c>
    </row>
    <row r="22" spans="1:17">
      <c r="A22" s="445" t="s">
        <v>148</v>
      </c>
      <c r="B22" s="446">
        <f t="shared" ref="B22:B32" ca="1" si="2">B4*$B$17</f>
        <v>2823.5442471076967</v>
      </c>
      <c r="C22" s="446">
        <f t="shared" ref="C22:C32" ca="1" si="3">C4*$C$17</f>
        <v>0</v>
      </c>
      <c r="D22" s="446">
        <f t="shared" ref="D22:D32" si="4">D4*$D$17</f>
        <v>9072.5064727963618</v>
      </c>
      <c r="E22" s="446">
        <f t="shared" ref="E22:E32" si="5">E4*$E$17</f>
        <v>126.05617711098789</v>
      </c>
      <c r="F22" s="446">
        <f t="shared" ref="F22:F32" si="6">F4*$F$17</f>
        <v>2390.2893691393633</v>
      </c>
      <c r="G22" s="446">
        <f t="shared" ref="G22:G32" si="7">G4*$G$17</f>
        <v>0</v>
      </c>
      <c r="H22" s="446">
        <f t="shared" ref="H22:H32" si="8">H4*$H$17</f>
        <v>0</v>
      </c>
      <c r="I22" s="446">
        <f t="shared" ref="I22:I32" si="9">I4*$I$17</f>
        <v>0</v>
      </c>
      <c r="J22" s="446">
        <f t="shared" ref="J22:J32" si="10">J4*$J$17</f>
        <v>12.660605351219248</v>
      </c>
      <c r="K22" s="446">
        <f t="shared" ref="K22:K32" si="11">K4*$K$17</f>
        <v>0</v>
      </c>
      <c r="L22" s="446">
        <f t="shared" ref="L22:L32" si="12">L4*$L$17</f>
        <v>0</v>
      </c>
      <c r="M22" s="446">
        <f t="shared" ref="M22:M32" si="13">M4*$M$17</f>
        <v>0</v>
      </c>
      <c r="N22" s="446">
        <f t="shared" ref="N22:N32" si="14">N4*$N$17</f>
        <v>0</v>
      </c>
      <c r="O22" s="446">
        <f t="shared" ref="O22:O32" si="15">O4*$O$17</f>
        <v>0</v>
      </c>
      <c r="P22" s="459">
        <f t="shared" ref="P22:P32" si="16">P4*$P$17</f>
        <v>0</v>
      </c>
      <c r="Q22" s="448">
        <f ca="1">SUM(B22:P22)</f>
        <v>14425.056871505629</v>
      </c>
    </row>
    <row r="23" spans="1:17">
      <c r="A23" s="445" t="s">
        <v>149</v>
      </c>
      <c r="B23" s="446">
        <f t="shared" ca="1" si="2"/>
        <v>1556.4859905303681</v>
      </c>
      <c r="C23" s="446">
        <f t="shared" ca="1" si="3"/>
        <v>0</v>
      </c>
      <c r="D23" s="446">
        <f t="shared" ca="1" si="4"/>
        <v>2245.5279033610282</v>
      </c>
      <c r="E23" s="446">
        <f t="shared" si="5"/>
        <v>19.568108471750293</v>
      </c>
      <c r="F23" s="446">
        <f t="shared" ca="1" si="6"/>
        <v>223.86080441784495</v>
      </c>
      <c r="G23" s="446">
        <f t="shared" si="7"/>
        <v>0</v>
      </c>
      <c r="H23" s="446">
        <f t="shared" si="8"/>
        <v>0</v>
      </c>
      <c r="I23" s="446">
        <f t="shared" si="9"/>
        <v>0</v>
      </c>
      <c r="J23" s="446">
        <f t="shared" si="10"/>
        <v>2.0771515499928947E-3</v>
      </c>
      <c r="K23" s="446">
        <f t="shared" si="11"/>
        <v>0</v>
      </c>
      <c r="L23" s="446">
        <f t="shared" ca="1" si="12"/>
        <v>0</v>
      </c>
      <c r="M23" s="446">
        <f t="shared" si="13"/>
        <v>0</v>
      </c>
      <c r="N23" s="446">
        <f t="shared" ca="1" si="14"/>
        <v>0</v>
      </c>
      <c r="O23" s="446">
        <f t="shared" si="15"/>
        <v>0</v>
      </c>
      <c r="P23" s="447">
        <f t="shared" si="16"/>
        <v>0</v>
      </c>
      <c r="Q23" s="445">
        <f t="shared" ref="Q23:Q31" ca="1" si="17">SUM(B23:P23)</f>
        <v>4045.4448839325414</v>
      </c>
    </row>
    <row r="24" spans="1:17">
      <c r="A24" s="445" t="s">
        <v>187</v>
      </c>
      <c r="B24" s="446">
        <f t="shared" ca="1" si="2"/>
        <v>128.35364742362731</v>
      </c>
      <c r="C24" s="446">
        <f t="shared" ca="1" si="3"/>
        <v>0</v>
      </c>
      <c r="D24" s="446">
        <f t="shared" si="4"/>
        <v>0</v>
      </c>
      <c r="E24" s="446">
        <f t="shared" si="5"/>
        <v>0</v>
      </c>
      <c r="F24" s="446">
        <f t="shared" si="6"/>
        <v>0</v>
      </c>
      <c r="G24" s="446">
        <f t="shared" si="7"/>
        <v>0</v>
      </c>
      <c r="H24" s="446">
        <f t="shared" si="8"/>
        <v>0</v>
      </c>
      <c r="I24" s="446">
        <f t="shared" si="9"/>
        <v>0</v>
      </c>
      <c r="J24" s="446">
        <f t="shared" si="10"/>
        <v>0</v>
      </c>
      <c r="K24" s="446">
        <f t="shared" si="11"/>
        <v>0</v>
      </c>
      <c r="L24" s="446">
        <f t="shared" si="12"/>
        <v>0</v>
      </c>
      <c r="M24" s="446">
        <f t="shared" si="13"/>
        <v>0</v>
      </c>
      <c r="N24" s="446">
        <f t="shared" si="14"/>
        <v>0</v>
      </c>
      <c r="O24" s="446">
        <f t="shared" si="15"/>
        <v>0</v>
      </c>
      <c r="P24" s="447">
        <f t="shared" si="16"/>
        <v>0</v>
      </c>
      <c r="Q24" s="445">
        <f t="shared" ca="1" si="17"/>
        <v>128.35364742362731</v>
      </c>
    </row>
    <row r="25" spans="1:17">
      <c r="A25" s="445" t="s">
        <v>105</v>
      </c>
      <c r="B25" s="446">
        <f t="shared" ca="1" si="2"/>
        <v>69.038234719901766</v>
      </c>
      <c r="C25" s="446">
        <f t="shared" ca="1" si="3"/>
        <v>0</v>
      </c>
      <c r="D25" s="446">
        <f t="shared" si="4"/>
        <v>4.9708416083480005</v>
      </c>
      <c r="E25" s="446">
        <f t="shared" si="5"/>
        <v>2.3554555740679457</v>
      </c>
      <c r="F25" s="446">
        <f t="shared" si="6"/>
        <v>313.72656908265543</v>
      </c>
      <c r="G25" s="446">
        <f t="shared" si="7"/>
        <v>0</v>
      </c>
      <c r="H25" s="446">
        <f t="shared" si="8"/>
        <v>0</v>
      </c>
      <c r="I25" s="446">
        <f t="shared" si="9"/>
        <v>0</v>
      </c>
      <c r="J25" s="446">
        <f t="shared" si="10"/>
        <v>32.426171665617453</v>
      </c>
      <c r="K25" s="446">
        <f t="shared" si="11"/>
        <v>0</v>
      </c>
      <c r="L25" s="446">
        <f t="shared" si="12"/>
        <v>0</v>
      </c>
      <c r="M25" s="446">
        <f t="shared" si="13"/>
        <v>0</v>
      </c>
      <c r="N25" s="446">
        <f t="shared" si="14"/>
        <v>0</v>
      </c>
      <c r="O25" s="446">
        <f t="shared" si="15"/>
        <v>0</v>
      </c>
      <c r="P25" s="447">
        <f t="shared" si="16"/>
        <v>0</v>
      </c>
      <c r="Q25" s="445">
        <f t="shared" ca="1" si="17"/>
        <v>422.5172726505906</v>
      </c>
    </row>
    <row r="26" spans="1:17">
      <c r="A26" s="445" t="s">
        <v>612</v>
      </c>
      <c r="B26" s="446">
        <f t="shared" ca="1" si="2"/>
        <v>186.77798042903402</v>
      </c>
      <c r="C26" s="446">
        <f t="shared" ca="1" si="3"/>
        <v>0</v>
      </c>
      <c r="D26" s="446">
        <f t="shared" si="4"/>
        <v>285.88304834716001</v>
      </c>
      <c r="E26" s="446">
        <f t="shared" si="5"/>
        <v>13.061149640941672</v>
      </c>
      <c r="F26" s="446">
        <f t="shared" si="6"/>
        <v>54.831527267420583</v>
      </c>
      <c r="G26" s="446">
        <f t="shared" si="7"/>
        <v>0</v>
      </c>
      <c r="H26" s="446">
        <f t="shared" si="8"/>
        <v>0</v>
      </c>
      <c r="I26" s="446">
        <f t="shared" si="9"/>
        <v>0</v>
      </c>
      <c r="J26" s="446">
        <f t="shared" si="10"/>
        <v>0.44684256900982938</v>
      </c>
      <c r="K26" s="446">
        <f t="shared" si="11"/>
        <v>0</v>
      </c>
      <c r="L26" s="446">
        <f t="shared" si="12"/>
        <v>0</v>
      </c>
      <c r="M26" s="446">
        <f t="shared" si="13"/>
        <v>0</v>
      </c>
      <c r="N26" s="446">
        <f t="shared" si="14"/>
        <v>0</v>
      </c>
      <c r="O26" s="446">
        <f t="shared" si="15"/>
        <v>0</v>
      </c>
      <c r="P26" s="447">
        <f t="shared" si="16"/>
        <v>0</v>
      </c>
      <c r="Q26" s="445">
        <f t="shared" ca="1" si="17"/>
        <v>541.00054825356608</v>
      </c>
    </row>
    <row r="27" spans="1:17" s="451" customFormat="1">
      <c r="A27" s="449" t="s">
        <v>538</v>
      </c>
      <c r="B27" s="768">
        <f t="shared" ca="1" si="2"/>
        <v>3.4958434554536391</v>
      </c>
      <c r="C27" s="450">
        <f t="shared" ca="1" si="3"/>
        <v>0</v>
      </c>
      <c r="D27" s="450">
        <f t="shared" si="4"/>
        <v>6.1295021825292579</v>
      </c>
      <c r="E27" s="450">
        <f t="shared" si="5"/>
        <v>5.9596532768905606</v>
      </c>
      <c r="F27" s="450">
        <f t="shared" si="6"/>
        <v>0</v>
      </c>
      <c r="G27" s="450">
        <f t="shared" si="7"/>
        <v>2446.5715812884569</v>
      </c>
      <c r="H27" s="450">
        <f t="shared" si="8"/>
        <v>671.03900579586366</v>
      </c>
      <c r="I27" s="450">
        <f t="shared" si="9"/>
        <v>0</v>
      </c>
      <c r="J27" s="450">
        <f t="shared" si="10"/>
        <v>0</v>
      </c>
      <c r="K27" s="450">
        <f t="shared" si="11"/>
        <v>0</v>
      </c>
      <c r="L27" s="450">
        <f t="shared" si="12"/>
        <v>0</v>
      </c>
      <c r="M27" s="450">
        <f t="shared" si="13"/>
        <v>0</v>
      </c>
      <c r="N27" s="450">
        <f t="shared" si="14"/>
        <v>0</v>
      </c>
      <c r="O27" s="450">
        <f t="shared" si="15"/>
        <v>0</v>
      </c>
      <c r="P27" s="460">
        <f t="shared" si="16"/>
        <v>0</v>
      </c>
      <c r="Q27" s="449">
        <f t="shared" ca="1" si="17"/>
        <v>3133.195585999194</v>
      </c>
    </row>
    <row r="28" spans="1:17" ht="16.5" customHeight="1">
      <c r="A28" s="445" t="s">
        <v>528</v>
      </c>
      <c r="B28" s="446">
        <f t="shared" ca="1" si="2"/>
        <v>2.3991631105515219</v>
      </c>
      <c r="C28" s="446">
        <f t="shared" ca="1" si="3"/>
        <v>0</v>
      </c>
      <c r="D28" s="446">
        <f t="shared" si="4"/>
        <v>0</v>
      </c>
      <c r="E28" s="446">
        <f t="shared" si="5"/>
        <v>0</v>
      </c>
      <c r="F28" s="446">
        <f t="shared" si="6"/>
        <v>0</v>
      </c>
      <c r="G28" s="446">
        <f t="shared" si="7"/>
        <v>223.50572750087164</v>
      </c>
      <c r="H28" s="446">
        <f t="shared" si="8"/>
        <v>0</v>
      </c>
      <c r="I28" s="446">
        <f t="shared" si="9"/>
        <v>0</v>
      </c>
      <c r="J28" s="446">
        <f t="shared" si="10"/>
        <v>0</v>
      </c>
      <c r="K28" s="446">
        <f t="shared" si="11"/>
        <v>0</v>
      </c>
      <c r="L28" s="446">
        <f t="shared" si="12"/>
        <v>0</v>
      </c>
      <c r="M28" s="446">
        <f t="shared" si="13"/>
        <v>0</v>
      </c>
      <c r="N28" s="446">
        <f t="shared" si="14"/>
        <v>0</v>
      </c>
      <c r="O28" s="446">
        <f t="shared" si="15"/>
        <v>0</v>
      </c>
      <c r="P28" s="447">
        <f t="shared" si="16"/>
        <v>0</v>
      </c>
      <c r="Q28" s="445">
        <f t="shared" ca="1" si="17"/>
        <v>225.90489061142316</v>
      </c>
    </row>
    <row r="29" spans="1:17">
      <c r="A29" s="445" t="s">
        <v>529</v>
      </c>
      <c r="B29" s="446">
        <f t="shared" ca="1" si="2"/>
        <v>0</v>
      </c>
      <c r="C29" s="446">
        <f t="shared" ca="1" si="3"/>
        <v>0</v>
      </c>
      <c r="D29" s="446">
        <f t="shared" si="4"/>
        <v>0</v>
      </c>
      <c r="E29" s="446">
        <f t="shared" si="5"/>
        <v>0</v>
      </c>
      <c r="F29" s="446">
        <f t="shared" si="6"/>
        <v>0</v>
      </c>
      <c r="G29" s="446">
        <f t="shared" si="7"/>
        <v>0</v>
      </c>
      <c r="H29" s="446">
        <f t="shared" si="8"/>
        <v>0</v>
      </c>
      <c r="I29" s="446">
        <f t="shared" si="9"/>
        <v>0</v>
      </c>
      <c r="J29" s="446">
        <f t="shared" si="10"/>
        <v>0</v>
      </c>
      <c r="K29" s="446">
        <f t="shared" si="11"/>
        <v>0</v>
      </c>
      <c r="L29" s="446">
        <f t="shared" si="12"/>
        <v>0</v>
      </c>
      <c r="M29" s="446">
        <f t="shared" si="13"/>
        <v>0</v>
      </c>
      <c r="N29" s="446">
        <f t="shared" si="14"/>
        <v>0</v>
      </c>
      <c r="O29" s="446">
        <f t="shared" si="15"/>
        <v>0</v>
      </c>
      <c r="P29" s="447">
        <f t="shared" si="16"/>
        <v>0</v>
      </c>
      <c r="Q29" s="445">
        <f t="shared" ca="1" si="17"/>
        <v>0</v>
      </c>
    </row>
    <row r="30" spans="1:17">
      <c r="A30" s="445" t="s">
        <v>530</v>
      </c>
      <c r="B30" s="446">
        <f t="shared" ca="1" si="2"/>
        <v>0</v>
      </c>
      <c r="C30" s="446">
        <f t="shared" ca="1" si="3"/>
        <v>0</v>
      </c>
      <c r="D30" s="446">
        <f t="shared" si="4"/>
        <v>0</v>
      </c>
      <c r="E30" s="446">
        <f t="shared" si="5"/>
        <v>0</v>
      </c>
      <c r="F30" s="446">
        <f t="shared" si="6"/>
        <v>0</v>
      </c>
      <c r="G30" s="446">
        <f t="shared" si="7"/>
        <v>0</v>
      </c>
      <c r="H30" s="446">
        <f t="shared" si="8"/>
        <v>0</v>
      </c>
      <c r="I30" s="446">
        <f t="shared" si="9"/>
        <v>0</v>
      </c>
      <c r="J30" s="446">
        <f t="shared" si="10"/>
        <v>0</v>
      </c>
      <c r="K30" s="446">
        <f t="shared" si="11"/>
        <v>0</v>
      </c>
      <c r="L30" s="446">
        <f t="shared" si="12"/>
        <v>0</v>
      </c>
      <c r="M30" s="446">
        <f t="shared" si="13"/>
        <v>0</v>
      </c>
      <c r="N30" s="446">
        <f t="shared" si="14"/>
        <v>0</v>
      </c>
      <c r="O30" s="446">
        <f t="shared" si="15"/>
        <v>0</v>
      </c>
      <c r="P30" s="447">
        <f t="shared" si="16"/>
        <v>0</v>
      </c>
      <c r="Q30" s="445">
        <f t="shared" ca="1" si="17"/>
        <v>0</v>
      </c>
    </row>
    <row r="31" spans="1:17">
      <c r="A31" s="445" t="s">
        <v>531</v>
      </c>
      <c r="B31" s="446">
        <f t="shared" ca="1" si="2"/>
        <v>0</v>
      </c>
      <c r="C31" s="446">
        <f t="shared" ca="1" si="3"/>
        <v>0</v>
      </c>
      <c r="D31" s="446">
        <f t="shared" si="4"/>
        <v>0</v>
      </c>
      <c r="E31" s="446">
        <f t="shared" si="5"/>
        <v>0</v>
      </c>
      <c r="F31" s="446">
        <f t="shared" si="6"/>
        <v>0</v>
      </c>
      <c r="G31" s="446">
        <f t="shared" si="7"/>
        <v>0</v>
      </c>
      <c r="H31" s="446">
        <f t="shared" si="8"/>
        <v>0</v>
      </c>
      <c r="I31" s="446">
        <f t="shared" si="9"/>
        <v>0</v>
      </c>
      <c r="J31" s="446">
        <f t="shared" si="10"/>
        <v>0</v>
      </c>
      <c r="K31" s="446">
        <f t="shared" si="11"/>
        <v>0</v>
      </c>
      <c r="L31" s="446">
        <f t="shared" si="12"/>
        <v>0</v>
      </c>
      <c r="M31" s="446">
        <f t="shared" si="13"/>
        <v>0</v>
      </c>
      <c r="N31" s="446">
        <f t="shared" si="14"/>
        <v>0</v>
      </c>
      <c r="O31" s="446">
        <f t="shared" si="15"/>
        <v>0</v>
      </c>
      <c r="P31" s="447">
        <f t="shared" si="16"/>
        <v>0</v>
      </c>
      <c r="Q31" s="445">
        <f t="shared" ca="1" si="17"/>
        <v>0</v>
      </c>
    </row>
    <row r="32" spans="1:17">
      <c r="A32" s="445" t="s">
        <v>747</v>
      </c>
      <c r="B32" s="446">
        <f t="shared" ca="1" si="2"/>
        <v>77.539355012731576</v>
      </c>
      <c r="C32" s="446">
        <f t="shared" ca="1" si="3"/>
        <v>0</v>
      </c>
      <c r="D32" s="446">
        <f t="shared" si="4"/>
        <v>198.59428909000002</v>
      </c>
      <c r="E32" s="446">
        <f t="shared" si="5"/>
        <v>0</v>
      </c>
      <c r="F32" s="446">
        <f t="shared" si="6"/>
        <v>0</v>
      </c>
      <c r="G32" s="446">
        <f t="shared" si="7"/>
        <v>0</v>
      </c>
      <c r="H32" s="446">
        <f t="shared" si="8"/>
        <v>0</v>
      </c>
      <c r="I32" s="446">
        <f t="shared" si="9"/>
        <v>0</v>
      </c>
      <c r="J32" s="446">
        <f t="shared" si="10"/>
        <v>0</v>
      </c>
      <c r="K32" s="446">
        <f t="shared" si="11"/>
        <v>0</v>
      </c>
      <c r="L32" s="446">
        <f t="shared" si="12"/>
        <v>0</v>
      </c>
      <c r="M32" s="446">
        <f t="shared" si="13"/>
        <v>0</v>
      </c>
      <c r="N32" s="446">
        <f t="shared" si="14"/>
        <v>0</v>
      </c>
      <c r="O32" s="446">
        <f t="shared" si="15"/>
        <v>0</v>
      </c>
      <c r="P32" s="447">
        <f t="shared" si="16"/>
        <v>0</v>
      </c>
      <c r="Q32" s="445">
        <f t="shared" ref="Q32" ca="1" si="18">SUM(B32:P32)</f>
        <v>276.13364410273158</v>
      </c>
    </row>
    <row r="33" spans="1:17" s="457" customFormat="1">
      <c r="A33" s="455" t="s">
        <v>532</v>
      </c>
      <c r="B33" s="456">
        <f ca="1">SUM(B22:B32)</f>
        <v>4847.6344617893656</v>
      </c>
      <c r="C33" s="456">
        <f t="shared" ref="C33:Q33" ca="1" si="19">SUM(C22:C32)</f>
        <v>0</v>
      </c>
      <c r="D33" s="456">
        <f t="shared" ca="1" si="19"/>
        <v>11813.612057385428</v>
      </c>
      <c r="E33" s="456">
        <f t="shared" si="19"/>
        <v>167.00054407463836</v>
      </c>
      <c r="F33" s="456">
        <f t="shared" ca="1" si="19"/>
        <v>2982.7082699072839</v>
      </c>
      <c r="G33" s="456">
        <f t="shared" si="19"/>
        <v>2670.0773087893285</v>
      </c>
      <c r="H33" s="456">
        <f t="shared" si="19"/>
        <v>671.03900579586366</v>
      </c>
      <c r="I33" s="456">
        <f t="shared" si="19"/>
        <v>0</v>
      </c>
      <c r="J33" s="456">
        <f t="shared" si="19"/>
        <v>45.535696737396528</v>
      </c>
      <c r="K33" s="456">
        <f t="shared" si="19"/>
        <v>0</v>
      </c>
      <c r="L33" s="456">
        <f t="shared" ca="1" si="19"/>
        <v>0</v>
      </c>
      <c r="M33" s="456">
        <f t="shared" si="19"/>
        <v>0</v>
      </c>
      <c r="N33" s="456">
        <f t="shared" ca="1" si="19"/>
        <v>0</v>
      </c>
      <c r="O33" s="456">
        <f t="shared" si="19"/>
        <v>0</v>
      </c>
      <c r="P33" s="456">
        <f t="shared" si="19"/>
        <v>0</v>
      </c>
      <c r="Q33" s="456">
        <f t="shared" ca="1" si="19"/>
        <v>23197.607344479304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xr:uid="{00000000-0002-0000-0300-00000000000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FEBF7-0AFF-422C-82EA-BFD129094F00}">
  <sheetPr>
    <tabColor theme="6"/>
  </sheetPr>
  <dimension ref="A1:Q20"/>
  <sheetViews>
    <sheetView zoomScale="30" zoomScaleNormal="30" workbookViewId="0">
      <selection sqref="A1:A3"/>
    </sheetView>
  </sheetViews>
  <sheetFormatPr defaultColWidth="9.140625" defaultRowHeight="15"/>
  <cols>
    <col min="1" max="1" width="51.42578125" style="444" customWidth="1"/>
    <col min="2" max="8" width="26.28515625" style="444" customWidth="1"/>
    <col min="9" max="9" width="32" style="444" customWidth="1"/>
    <col min="10" max="11" width="26.28515625" style="444" customWidth="1"/>
    <col min="12" max="12" width="23.7109375" style="444" customWidth="1"/>
    <col min="13" max="15" width="26.28515625" style="444" customWidth="1"/>
    <col min="16" max="16" width="42" style="444" customWidth="1"/>
    <col min="17" max="17" width="26.28515625" style="444" customWidth="1"/>
    <col min="18" max="18" width="9.5703125" style="444" bestFit="1" customWidth="1"/>
    <col min="19" max="16384" width="9.140625" style="444"/>
  </cols>
  <sheetData>
    <row r="1" spans="1:17" s="969" customFormat="1" ht="21">
      <c r="A1" s="1169" t="s">
        <v>527</v>
      </c>
      <c r="B1" s="1170" t="s">
        <v>716</v>
      </c>
      <c r="C1" s="1170"/>
      <c r="D1" s="1170"/>
      <c r="E1" s="1170"/>
      <c r="F1" s="1170"/>
      <c r="G1" s="1170"/>
      <c r="H1" s="1170"/>
      <c r="I1" s="1170"/>
      <c r="J1" s="1170"/>
      <c r="K1" s="1170"/>
      <c r="L1" s="1170"/>
      <c r="M1" s="1170"/>
      <c r="N1" s="1170"/>
      <c r="O1" s="1170"/>
      <c r="P1" s="1171"/>
      <c r="Q1" s="968"/>
    </row>
    <row r="2" spans="1:17" s="969" customFormat="1" ht="21">
      <c r="A2" s="1169"/>
      <c r="B2" s="1172" t="s">
        <v>20</v>
      </c>
      <c r="C2" s="1174" t="s">
        <v>189</v>
      </c>
      <c r="D2" s="1176" t="s">
        <v>190</v>
      </c>
      <c r="E2" s="1177"/>
      <c r="F2" s="1177"/>
      <c r="G2" s="1177"/>
      <c r="H2" s="1177"/>
      <c r="I2" s="1177"/>
      <c r="J2" s="1177"/>
      <c r="K2" s="1173"/>
      <c r="L2" s="1176" t="s">
        <v>191</v>
      </c>
      <c r="M2" s="1177"/>
      <c r="N2" s="1177"/>
      <c r="O2" s="1177"/>
      <c r="P2" s="1173"/>
      <c r="Q2" s="968"/>
    </row>
    <row r="3" spans="1:17" s="969" customFormat="1" ht="42">
      <c r="A3" s="1169"/>
      <c r="B3" s="1173"/>
      <c r="C3" s="1175"/>
      <c r="D3" s="970" t="s">
        <v>192</v>
      </c>
      <c r="E3" s="970" t="s">
        <v>193</v>
      </c>
      <c r="F3" s="970" t="s">
        <v>194</v>
      </c>
      <c r="G3" s="970" t="s">
        <v>195</v>
      </c>
      <c r="H3" s="970" t="s">
        <v>113</v>
      </c>
      <c r="I3" s="970" t="s">
        <v>196</v>
      </c>
      <c r="J3" s="970" t="s">
        <v>197</v>
      </c>
      <c r="K3" s="970" t="s">
        <v>198</v>
      </c>
      <c r="L3" s="970" t="s">
        <v>199</v>
      </c>
      <c r="M3" s="970" t="s">
        <v>200</v>
      </c>
      <c r="N3" s="970" t="s">
        <v>201</v>
      </c>
      <c r="O3" s="970" t="s">
        <v>202</v>
      </c>
      <c r="P3" s="970" t="s">
        <v>203</v>
      </c>
      <c r="Q3" s="968" t="s">
        <v>109</v>
      </c>
    </row>
    <row r="4" spans="1:17" ht="195">
      <c r="A4" s="971" t="s">
        <v>148</v>
      </c>
      <c r="B4" s="972" t="s">
        <v>717</v>
      </c>
      <c r="C4" s="973" t="s">
        <v>718</v>
      </c>
      <c r="D4" s="974" t="s">
        <v>719</v>
      </c>
      <c r="E4" s="975" t="s">
        <v>720</v>
      </c>
      <c r="F4" s="975" t="s">
        <v>721</v>
      </c>
      <c r="G4" s="976" t="s">
        <v>722</v>
      </c>
      <c r="H4" s="976" t="s">
        <v>722</v>
      </c>
      <c r="I4" s="976" t="s">
        <v>722</v>
      </c>
      <c r="J4" s="975" t="s">
        <v>723</v>
      </c>
      <c r="K4" s="976" t="s">
        <v>722</v>
      </c>
      <c r="L4" s="976" t="s">
        <v>722</v>
      </c>
      <c r="M4" s="976" t="s">
        <v>722</v>
      </c>
      <c r="N4" s="975" t="s">
        <v>724</v>
      </c>
      <c r="O4" s="977" t="s">
        <v>725</v>
      </c>
      <c r="P4" s="978" t="s">
        <v>726</v>
      </c>
      <c r="Q4" s="979"/>
    </row>
    <row r="5" spans="1:17" ht="150">
      <c r="A5" s="980" t="s">
        <v>149</v>
      </c>
      <c r="B5" s="981" t="s">
        <v>727</v>
      </c>
      <c r="C5" s="982" t="s">
        <v>728</v>
      </c>
      <c r="D5" s="982" t="s">
        <v>729</v>
      </c>
      <c r="E5" s="983" t="s">
        <v>730</v>
      </c>
      <c r="F5" s="983" t="s">
        <v>731</v>
      </c>
      <c r="G5" s="984" t="s">
        <v>722</v>
      </c>
      <c r="H5" s="984" t="s">
        <v>722</v>
      </c>
      <c r="I5" s="984" t="s">
        <v>722</v>
      </c>
      <c r="J5" s="983" t="s">
        <v>732</v>
      </c>
      <c r="K5" s="981" t="s">
        <v>733</v>
      </c>
      <c r="L5" s="984" t="s">
        <v>722</v>
      </c>
      <c r="M5" s="984" t="s">
        <v>722</v>
      </c>
      <c r="N5" s="983" t="s">
        <v>734</v>
      </c>
      <c r="O5" s="985" t="s">
        <v>725</v>
      </c>
      <c r="P5" s="986" t="s">
        <v>726</v>
      </c>
      <c r="Q5" s="987"/>
    </row>
    <row r="6" spans="1:17" ht="30">
      <c r="A6" s="980" t="s">
        <v>187</v>
      </c>
      <c r="B6" s="988" t="s">
        <v>735</v>
      </c>
      <c r="C6" s="989" t="s">
        <v>736</v>
      </c>
      <c r="D6" s="984" t="s">
        <v>736</v>
      </c>
      <c r="E6" s="984" t="s">
        <v>736</v>
      </c>
      <c r="F6" s="984" t="s">
        <v>736</v>
      </c>
      <c r="G6" s="984" t="s">
        <v>736</v>
      </c>
      <c r="H6" s="984" t="s">
        <v>736</v>
      </c>
      <c r="I6" s="984" t="s">
        <v>736</v>
      </c>
      <c r="J6" s="984" t="s">
        <v>736</v>
      </c>
      <c r="K6" s="984" t="s">
        <v>736</v>
      </c>
      <c r="L6" s="984" t="s">
        <v>736</v>
      </c>
      <c r="M6" s="984" t="s">
        <v>736</v>
      </c>
      <c r="N6" s="984" t="s">
        <v>736</v>
      </c>
      <c r="O6" s="990" t="s">
        <v>736</v>
      </c>
      <c r="P6" s="991" t="s">
        <v>736</v>
      </c>
      <c r="Q6" s="992"/>
    </row>
    <row r="7" spans="1:17" ht="150">
      <c r="A7" s="980" t="s">
        <v>105</v>
      </c>
      <c r="B7" s="988" t="s">
        <v>735</v>
      </c>
      <c r="C7" s="982" t="s">
        <v>728</v>
      </c>
      <c r="D7" s="982" t="s">
        <v>729</v>
      </c>
      <c r="E7" s="983" t="s">
        <v>730</v>
      </c>
      <c r="F7" s="983" t="s">
        <v>731</v>
      </c>
      <c r="G7" s="984" t="s">
        <v>722</v>
      </c>
      <c r="H7" s="984" t="s">
        <v>722</v>
      </c>
      <c r="I7" s="984" t="s">
        <v>722</v>
      </c>
      <c r="J7" s="983" t="s">
        <v>732</v>
      </c>
      <c r="K7" s="984" t="s">
        <v>722</v>
      </c>
      <c r="L7" s="984" t="s">
        <v>722</v>
      </c>
      <c r="M7" s="984" t="s">
        <v>722</v>
      </c>
      <c r="N7" s="993" t="s">
        <v>722</v>
      </c>
      <c r="O7" s="989" t="s">
        <v>722</v>
      </c>
      <c r="P7" s="994" t="s">
        <v>722</v>
      </c>
      <c r="Q7" s="987"/>
    </row>
    <row r="8" spans="1:17" ht="270">
      <c r="A8" s="980" t="s">
        <v>612</v>
      </c>
      <c r="B8" s="981" t="s">
        <v>737</v>
      </c>
      <c r="C8" s="982" t="s">
        <v>728</v>
      </c>
      <c r="D8" s="982" t="s">
        <v>729</v>
      </c>
      <c r="E8" s="983" t="s">
        <v>730</v>
      </c>
      <c r="F8" s="983" t="s">
        <v>731</v>
      </c>
      <c r="G8" s="984" t="s">
        <v>722</v>
      </c>
      <c r="H8" s="984" t="s">
        <v>722</v>
      </c>
      <c r="I8" s="984" t="s">
        <v>722</v>
      </c>
      <c r="J8" s="983" t="s">
        <v>732</v>
      </c>
      <c r="K8" s="981" t="s">
        <v>733</v>
      </c>
      <c r="L8" s="984" t="s">
        <v>722</v>
      </c>
      <c r="M8" s="984" t="s">
        <v>722</v>
      </c>
      <c r="N8" s="983" t="s">
        <v>734</v>
      </c>
      <c r="O8" s="985" t="s">
        <v>725</v>
      </c>
      <c r="P8" s="986" t="s">
        <v>726</v>
      </c>
      <c r="Q8" s="987"/>
    </row>
    <row r="9" spans="1:17" s="451" customFormat="1" ht="390">
      <c r="A9" s="995" t="s">
        <v>538</v>
      </c>
      <c r="B9" s="983" t="s">
        <v>738</v>
      </c>
      <c r="C9" s="990" t="s">
        <v>736</v>
      </c>
      <c r="D9" s="983" t="s">
        <v>739</v>
      </c>
      <c r="E9" s="983" t="s">
        <v>740</v>
      </c>
      <c r="F9" s="984" t="s">
        <v>736</v>
      </c>
      <c r="G9" s="983" t="s">
        <v>741</v>
      </c>
      <c r="H9" s="983" t="s">
        <v>742</v>
      </c>
      <c r="I9" s="984" t="s">
        <v>736</v>
      </c>
      <c r="J9" s="984" t="s">
        <v>736</v>
      </c>
      <c r="K9" s="984" t="s">
        <v>736</v>
      </c>
      <c r="L9" s="984" t="s">
        <v>736</v>
      </c>
      <c r="M9" s="983" t="s">
        <v>738</v>
      </c>
      <c r="N9" s="984" t="s">
        <v>736</v>
      </c>
      <c r="O9" s="984" t="s">
        <v>736</v>
      </c>
      <c r="P9" s="996" t="s">
        <v>736</v>
      </c>
      <c r="Q9" s="997"/>
    </row>
    <row r="10" spans="1:17" ht="360">
      <c r="A10" s="980" t="s">
        <v>528</v>
      </c>
      <c r="B10" s="981" t="s">
        <v>743</v>
      </c>
      <c r="C10" s="990" t="s">
        <v>736</v>
      </c>
      <c r="D10" s="990" t="s">
        <v>736</v>
      </c>
      <c r="E10" s="990" t="s">
        <v>736</v>
      </c>
      <c r="F10" s="984" t="s">
        <v>736</v>
      </c>
      <c r="G10" s="981" t="s">
        <v>744</v>
      </c>
      <c r="H10" s="984" t="s">
        <v>736</v>
      </c>
      <c r="I10" s="984" t="s">
        <v>736</v>
      </c>
      <c r="J10" s="984" t="s">
        <v>736</v>
      </c>
      <c r="K10" s="984" t="s">
        <v>736</v>
      </c>
      <c r="L10" s="984" t="s">
        <v>736</v>
      </c>
      <c r="M10" s="981" t="s">
        <v>745</v>
      </c>
      <c r="N10" s="984" t="s">
        <v>736</v>
      </c>
      <c r="O10" s="984" t="s">
        <v>736</v>
      </c>
      <c r="P10" s="996" t="s">
        <v>736</v>
      </c>
      <c r="Q10" s="987"/>
    </row>
    <row r="11" spans="1:17" ht="21">
      <c r="A11" s="980" t="s">
        <v>529</v>
      </c>
      <c r="B11" s="998" t="s">
        <v>746</v>
      </c>
      <c r="C11" s="998" t="s">
        <v>746</v>
      </c>
      <c r="D11" s="998" t="s">
        <v>746</v>
      </c>
      <c r="E11" s="998" t="s">
        <v>746</v>
      </c>
      <c r="F11" s="998" t="s">
        <v>746</v>
      </c>
      <c r="G11" s="998" t="s">
        <v>746</v>
      </c>
      <c r="H11" s="998" t="s">
        <v>746</v>
      </c>
      <c r="I11" s="998" t="s">
        <v>746</v>
      </c>
      <c r="J11" s="998" t="s">
        <v>746</v>
      </c>
      <c r="K11" s="998" t="s">
        <v>746</v>
      </c>
      <c r="L11" s="998" t="s">
        <v>746</v>
      </c>
      <c r="M11" s="998" t="s">
        <v>746</v>
      </c>
      <c r="N11" s="998" t="s">
        <v>746</v>
      </c>
      <c r="O11" s="998" t="s">
        <v>746</v>
      </c>
      <c r="P11" s="999" t="s">
        <v>746</v>
      </c>
      <c r="Q11" s="1000"/>
    </row>
    <row r="12" spans="1:17" ht="21">
      <c r="A12" s="980" t="s">
        <v>530</v>
      </c>
      <c r="B12" s="998" t="s">
        <v>746</v>
      </c>
      <c r="C12" s="998" t="s">
        <v>736</v>
      </c>
      <c r="D12" s="998" t="s">
        <v>736</v>
      </c>
      <c r="E12" s="998" t="s">
        <v>736</v>
      </c>
      <c r="F12" s="998" t="s">
        <v>736</v>
      </c>
      <c r="G12" s="998" t="s">
        <v>736</v>
      </c>
      <c r="H12" s="998" t="s">
        <v>736</v>
      </c>
      <c r="I12" s="998" t="s">
        <v>736</v>
      </c>
      <c r="J12" s="998" t="s">
        <v>736</v>
      </c>
      <c r="K12" s="998" t="s">
        <v>736</v>
      </c>
      <c r="L12" s="998" t="s">
        <v>736</v>
      </c>
      <c r="M12" s="998" t="s">
        <v>736</v>
      </c>
      <c r="N12" s="998" t="s">
        <v>736</v>
      </c>
      <c r="O12" s="998" t="s">
        <v>736</v>
      </c>
      <c r="P12" s="1001" t="s">
        <v>736</v>
      </c>
      <c r="Q12" s="447"/>
    </row>
    <row r="13" spans="1:17" ht="21">
      <c r="A13" s="980" t="s">
        <v>531</v>
      </c>
      <c r="B13" s="998" t="s">
        <v>746</v>
      </c>
      <c r="C13" s="998" t="s">
        <v>736</v>
      </c>
      <c r="D13" s="998" t="s">
        <v>746</v>
      </c>
      <c r="E13" s="998" t="s">
        <v>746</v>
      </c>
      <c r="F13" s="998" t="s">
        <v>736</v>
      </c>
      <c r="G13" s="998" t="s">
        <v>746</v>
      </c>
      <c r="H13" s="998" t="s">
        <v>746</v>
      </c>
      <c r="I13" s="998" t="s">
        <v>736</v>
      </c>
      <c r="J13" s="998" t="s">
        <v>736</v>
      </c>
      <c r="K13" s="998" t="s">
        <v>736</v>
      </c>
      <c r="L13" s="998" t="s">
        <v>736</v>
      </c>
      <c r="M13" s="998" t="s">
        <v>746</v>
      </c>
      <c r="N13" s="998" t="s">
        <v>736</v>
      </c>
      <c r="O13" s="998" t="s">
        <v>736</v>
      </c>
      <c r="P13" s="1001" t="s">
        <v>736</v>
      </c>
      <c r="Q13" s="447"/>
    </row>
    <row r="14" spans="1:17" ht="30">
      <c r="A14" s="1002" t="s">
        <v>747</v>
      </c>
      <c r="B14" s="988" t="s">
        <v>735</v>
      </c>
      <c r="C14" s="998" t="s">
        <v>736</v>
      </c>
      <c r="D14" s="988" t="s">
        <v>735</v>
      </c>
      <c r="E14" s="998" t="s">
        <v>736</v>
      </c>
      <c r="F14" s="998" t="s">
        <v>736</v>
      </c>
      <c r="G14" s="998" t="s">
        <v>736</v>
      </c>
      <c r="H14" s="998" t="s">
        <v>736</v>
      </c>
      <c r="I14" s="998" t="s">
        <v>736</v>
      </c>
      <c r="J14" s="998" t="s">
        <v>736</v>
      </c>
      <c r="K14" s="998" t="s">
        <v>736</v>
      </c>
      <c r="L14" s="998" t="s">
        <v>736</v>
      </c>
      <c r="M14" s="998" t="s">
        <v>736</v>
      </c>
      <c r="N14" s="998" t="s">
        <v>736</v>
      </c>
      <c r="O14" s="998" t="s">
        <v>736</v>
      </c>
      <c r="P14" s="999" t="s">
        <v>736</v>
      </c>
      <c r="Q14" s="1003"/>
    </row>
    <row r="15" spans="1:17" s="457" customFormat="1" ht="21">
      <c r="A15" s="1004" t="s">
        <v>532</v>
      </c>
      <c r="B15" s="456"/>
      <c r="C15" s="456"/>
      <c r="D15" s="456"/>
      <c r="E15" s="456"/>
      <c r="F15" s="456"/>
      <c r="G15" s="456"/>
      <c r="H15" s="456"/>
      <c r="I15" s="456"/>
      <c r="J15" s="456"/>
      <c r="K15" s="456"/>
      <c r="L15" s="456"/>
      <c r="M15" s="1005"/>
      <c r="N15" s="456"/>
      <c r="O15" s="456"/>
      <c r="P15" s="1006"/>
      <c r="Q15" s="1007"/>
    </row>
    <row r="16" spans="1:17">
      <c r="M16" s="1008"/>
    </row>
    <row r="17" spans="1:4">
      <c r="B17" s="1009">
        <v>1</v>
      </c>
      <c r="C17" s="1010">
        <v>2</v>
      </c>
      <c r="D17" s="1011">
        <v>3</v>
      </c>
    </row>
    <row r="18" spans="1:4" ht="252">
      <c r="A18" s="1012" t="s">
        <v>748</v>
      </c>
      <c r="B18" s="1013" t="s">
        <v>749</v>
      </c>
      <c r="C18" s="1014" t="s">
        <v>750</v>
      </c>
      <c r="D18" s="1015" t="s">
        <v>751</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xr:uid="{D39297DC-2787-42B3-AC66-A302DFF8689D}">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ED2ED-334C-42F1-BD1A-A1DDE57F23F1}">
  <sheetPr>
    <tabColor theme="6"/>
  </sheetPr>
  <dimension ref="A1:P22"/>
  <sheetViews>
    <sheetView workbookViewId="0">
      <selection sqref="A1:A3"/>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0" t="s">
        <v>229</v>
      </c>
      <c r="B1" s="1178" t="s">
        <v>337</v>
      </c>
      <c r="C1" s="1178"/>
      <c r="D1" s="1181" t="s">
        <v>338</v>
      </c>
      <c r="E1" s="1181"/>
      <c r="F1" s="1181"/>
      <c r="G1" s="1181"/>
      <c r="H1" s="1181"/>
      <c r="I1" s="1181"/>
      <c r="J1" s="1181"/>
      <c r="K1" s="1181"/>
      <c r="L1" s="1181"/>
      <c r="M1" s="1181"/>
      <c r="N1" s="1181"/>
      <c r="O1" s="1181"/>
      <c r="P1" s="1178" t="s">
        <v>765</v>
      </c>
    </row>
    <row r="2" spans="1:16" ht="60">
      <c r="A2" s="1180"/>
      <c r="B2" s="1178"/>
      <c r="C2" s="1178"/>
      <c r="D2" s="1181" t="s">
        <v>190</v>
      </c>
      <c r="E2" s="1181"/>
      <c r="F2" s="1181"/>
      <c r="G2" s="1181"/>
      <c r="H2" s="1181"/>
      <c r="I2" s="1018" t="s">
        <v>773</v>
      </c>
      <c r="J2" s="1018" t="s">
        <v>222</v>
      </c>
      <c r="K2" s="1018" t="s">
        <v>772</v>
      </c>
      <c r="L2" s="1018" t="s">
        <v>711</v>
      </c>
      <c r="M2" s="1018" t="s">
        <v>233</v>
      </c>
      <c r="N2" s="1018" t="s">
        <v>770</v>
      </c>
      <c r="O2" s="1018" t="s">
        <v>120</v>
      </c>
      <c r="P2" s="1178"/>
    </row>
    <row r="3" spans="1:16" ht="30">
      <c r="A3" s="1180"/>
      <c r="B3" s="1018" t="s">
        <v>776</v>
      </c>
      <c r="C3" s="1018" t="s">
        <v>777</v>
      </c>
      <c r="D3" s="1018" t="s">
        <v>192</v>
      </c>
      <c r="E3" s="1018" t="s">
        <v>193</v>
      </c>
      <c r="F3" s="1018" t="s">
        <v>194</v>
      </c>
      <c r="G3" s="1018" t="s">
        <v>196</v>
      </c>
      <c r="H3" s="1018" t="s">
        <v>197</v>
      </c>
      <c r="I3" s="1018"/>
      <c r="J3" s="1018"/>
      <c r="K3" s="1018"/>
      <c r="L3" s="1018"/>
      <c r="M3" s="1018"/>
      <c r="N3" s="1018"/>
      <c r="O3" s="1018"/>
      <c r="P3" s="1178"/>
    </row>
    <row r="4" spans="1:16">
      <c r="A4" s="1023" t="s">
        <v>237</v>
      </c>
      <c r="B4" s="1019">
        <f>'SEAP template'!B72</f>
        <v>0</v>
      </c>
      <c r="C4" s="1019"/>
      <c r="D4" s="1019"/>
      <c r="E4" s="1019"/>
      <c r="F4" s="1019"/>
      <c r="G4" s="1019"/>
      <c r="H4" s="1019"/>
      <c r="I4" s="1019"/>
      <c r="J4" s="1019"/>
      <c r="K4" s="1019"/>
      <c r="L4" s="1019"/>
      <c r="M4" s="1019"/>
      <c r="N4" s="1019"/>
      <c r="O4" s="1019"/>
      <c r="P4" s="1020">
        <f>'SEAP template'!Q72</f>
        <v>0</v>
      </c>
    </row>
    <row r="5" spans="1:16">
      <c r="A5" s="1024" t="s">
        <v>238</v>
      </c>
      <c r="B5" s="1019">
        <f>'SEAP template'!B73</f>
        <v>0</v>
      </c>
      <c r="C5" s="1019"/>
      <c r="D5" s="1019"/>
      <c r="E5" s="1019"/>
      <c r="F5" s="1019"/>
      <c r="G5" s="1019"/>
      <c r="H5" s="1019"/>
      <c r="I5" s="1019"/>
      <c r="J5" s="1019"/>
      <c r="K5" s="1019"/>
      <c r="L5" s="1019"/>
      <c r="M5" s="1019"/>
      <c r="N5" s="1019"/>
      <c r="O5" s="1019"/>
      <c r="P5" s="1020">
        <f>'SEAP template'!Q73</f>
        <v>0</v>
      </c>
    </row>
    <row r="6" spans="1:16">
      <c r="A6" s="1024" t="s">
        <v>239</v>
      </c>
      <c r="B6" s="1019">
        <f>'SEAP template'!B74</f>
        <v>1323.0350748364365</v>
      </c>
      <c r="C6" s="1019"/>
      <c r="D6" s="1019"/>
      <c r="E6" s="1019"/>
      <c r="F6" s="1019"/>
      <c r="G6" s="1019"/>
      <c r="H6" s="1019"/>
      <c r="I6" s="1019"/>
      <c r="J6" s="1019"/>
      <c r="K6" s="1019"/>
      <c r="L6" s="1019"/>
      <c r="M6" s="1019"/>
      <c r="N6" s="1019"/>
      <c r="O6" s="1019"/>
      <c r="P6" s="1020">
        <f>'SEAP template'!Q74</f>
        <v>0</v>
      </c>
    </row>
    <row r="7" spans="1:16">
      <c r="A7" s="1024" t="s">
        <v>711</v>
      </c>
      <c r="B7" s="1019">
        <f>'SEAP template'!B75</f>
        <v>0</v>
      </c>
      <c r="C7" s="1019"/>
      <c r="D7" s="1019"/>
      <c r="E7" s="1019"/>
      <c r="F7" s="1019"/>
      <c r="G7" s="1019"/>
      <c r="H7" s="1019"/>
      <c r="I7" s="1019"/>
      <c r="J7" s="1019"/>
      <c r="K7" s="1019"/>
      <c r="L7" s="1019"/>
      <c r="M7" s="1019"/>
      <c r="N7" s="1019"/>
      <c r="O7" s="1019"/>
      <c r="P7" s="1020">
        <f>'SEAP template'!Q75</f>
        <v>0</v>
      </c>
    </row>
    <row r="8" spans="1:16">
      <c r="A8" s="1023" t="s">
        <v>240</v>
      </c>
      <c r="B8" s="1019">
        <f>'SEAP template'!B76</f>
        <v>87.299999999999983</v>
      </c>
      <c r="C8" s="1019">
        <f>'SEAP template'!C76</f>
        <v>0</v>
      </c>
      <c r="D8" s="1019">
        <f>'SEAP template'!D76</f>
        <v>0</v>
      </c>
      <c r="E8" s="1019">
        <f>'SEAP template'!E76</f>
        <v>0</v>
      </c>
      <c r="F8" s="1019">
        <f>'SEAP template'!F76</f>
        <v>0</v>
      </c>
      <c r="G8" s="1019">
        <f>'SEAP template'!G76</f>
        <v>0</v>
      </c>
      <c r="H8" s="1019">
        <f>'SEAP template'!H76</f>
        <v>0</v>
      </c>
      <c r="I8" s="1019">
        <f>'SEAP template'!I76</f>
        <v>0</v>
      </c>
      <c r="J8" s="1019">
        <f>'SEAP template'!J76</f>
        <v>102.70588235294116</v>
      </c>
      <c r="K8" s="1019">
        <f>'SEAP template'!K76</f>
        <v>0</v>
      </c>
      <c r="L8" s="1019">
        <f>'SEAP template'!L76</f>
        <v>0</v>
      </c>
      <c r="M8" s="1019">
        <f>'SEAP template'!M76</f>
        <v>0</v>
      </c>
      <c r="N8" s="1019">
        <f>'SEAP template'!N76</f>
        <v>0</v>
      </c>
      <c r="O8" s="1019">
        <f>'SEAP template'!O76</f>
        <v>0</v>
      </c>
      <c r="P8" s="1020">
        <f>'SEAP template'!Q76</f>
        <v>0</v>
      </c>
    </row>
    <row r="9" spans="1:16">
      <c r="A9" s="1025" t="s">
        <v>768</v>
      </c>
      <c r="B9" s="1019">
        <f>'SEAP template'!B77</f>
        <v>0</v>
      </c>
      <c r="C9" s="1019">
        <f>'SEAP template'!C77</f>
        <v>0</v>
      </c>
      <c r="D9" s="1019">
        <f>'SEAP template'!D77</f>
        <v>0</v>
      </c>
      <c r="E9" s="1019">
        <f>'SEAP template'!E77</f>
        <v>0</v>
      </c>
      <c r="F9" s="1019">
        <f>'SEAP template'!F77</f>
        <v>0</v>
      </c>
      <c r="G9" s="1019">
        <f>'SEAP template'!G77</f>
        <v>0</v>
      </c>
      <c r="H9" s="1019">
        <f>'SEAP template'!H77</f>
        <v>0</v>
      </c>
      <c r="I9" s="1019">
        <f>'SEAP template'!I77</f>
        <v>0</v>
      </c>
      <c r="J9" s="1019">
        <f>'SEAP template'!J77</f>
        <v>0</v>
      </c>
      <c r="K9" s="1019">
        <f>'SEAP template'!K77</f>
        <v>0</v>
      </c>
      <c r="L9" s="1019">
        <f>'SEAP template'!L77</f>
        <v>0</v>
      </c>
      <c r="M9" s="1019">
        <f>'SEAP template'!M77</f>
        <v>0</v>
      </c>
      <c r="N9" s="1019">
        <f>'SEAP template'!N77</f>
        <v>0</v>
      </c>
      <c r="O9" s="1019">
        <f>'SEAP template'!O77</f>
        <v>0</v>
      </c>
      <c r="P9" s="1020">
        <f>'SEAP template'!Q77</f>
        <v>0</v>
      </c>
    </row>
    <row r="10" spans="1:16">
      <c r="A10" s="1024" t="s">
        <v>109</v>
      </c>
      <c r="B10" s="1021">
        <f>SUM(B4:B9)</f>
        <v>1410.3350748364364</v>
      </c>
      <c r="C10" s="1021">
        <f>SUM(C4:C9)</f>
        <v>0</v>
      </c>
      <c r="D10" s="1021">
        <f t="shared" ref="D10:H10" si="0">SUM(D8:D9)</f>
        <v>0</v>
      </c>
      <c r="E10" s="1021">
        <f t="shared" si="0"/>
        <v>0</v>
      </c>
      <c r="F10" s="1021">
        <f t="shared" si="0"/>
        <v>0</v>
      </c>
      <c r="G10" s="1021">
        <f t="shared" si="0"/>
        <v>0</v>
      </c>
      <c r="H10" s="1021">
        <f t="shared" si="0"/>
        <v>0</v>
      </c>
      <c r="I10" s="1021">
        <f>SUM(I8:I9)</f>
        <v>0</v>
      </c>
      <c r="J10" s="1021">
        <f>SUM(J8:J9)</f>
        <v>102.70588235294116</v>
      </c>
      <c r="K10" s="1021">
        <f t="shared" ref="K10:L10" si="1">SUM(K8:K9)</f>
        <v>0</v>
      </c>
      <c r="L10" s="1021">
        <f t="shared" si="1"/>
        <v>0</v>
      </c>
      <c r="M10" s="1021">
        <f>SUM(M8:M9)</f>
        <v>0</v>
      </c>
      <c r="N10" s="1021">
        <f>SUM(N8:N9)</f>
        <v>0</v>
      </c>
      <c r="O10" s="1021">
        <f>SUM(O8:O9)</f>
        <v>0</v>
      </c>
      <c r="P10" s="1021">
        <f>SUM(P8:P9)</f>
        <v>0</v>
      </c>
    </row>
    <row r="11" spans="1:16">
      <c r="A11" s="886"/>
      <c r="B11" s="886"/>
      <c r="C11" s="886"/>
      <c r="D11" s="886"/>
      <c r="E11" s="886"/>
      <c r="F11" s="886"/>
      <c r="G11" s="886"/>
      <c r="H11" s="886"/>
      <c r="I11" s="886"/>
      <c r="J11" s="886"/>
      <c r="K11" s="886"/>
      <c r="L11" s="886"/>
      <c r="M11" s="886"/>
      <c r="N11" s="886"/>
      <c r="O11" s="886"/>
      <c r="P11" s="886"/>
    </row>
    <row r="12" spans="1:16">
      <c r="A12" s="458" t="s">
        <v>779</v>
      </c>
      <c r="B12" s="774" t="s">
        <v>778</v>
      </c>
      <c r="C12" s="774">
        <f ca="1">'EF ele_warmte'!B12</f>
        <v>0.20764897791982778</v>
      </c>
      <c r="D12" s="886"/>
      <c r="E12" s="886"/>
      <c r="F12" s="886"/>
      <c r="G12" s="886"/>
      <c r="H12" s="886"/>
      <c r="I12" s="886"/>
      <c r="J12" s="886"/>
      <c r="K12" s="886"/>
      <c r="L12" s="886"/>
      <c r="M12" s="886"/>
      <c r="N12" s="886"/>
      <c r="O12" s="886"/>
      <c r="P12" s="886"/>
    </row>
    <row r="13" spans="1:16">
      <c r="A13" s="886"/>
      <c r="B13" s="886"/>
      <c r="C13" s="886"/>
      <c r="D13" s="886"/>
      <c r="E13" s="886"/>
      <c r="F13" s="886"/>
      <c r="G13" s="886"/>
      <c r="H13" s="886"/>
      <c r="I13" s="886"/>
      <c r="J13" s="886"/>
      <c r="K13" s="886"/>
      <c r="L13" s="886"/>
      <c r="M13" s="886"/>
      <c r="N13" s="886"/>
      <c r="O13" s="886"/>
      <c r="P13" s="886"/>
    </row>
    <row r="14" spans="1:16" ht="17.25" customHeight="1">
      <c r="A14" s="1180" t="s">
        <v>241</v>
      </c>
      <c r="B14" s="1178" t="s">
        <v>341</v>
      </c>
      <c r="C14" s="1178"/>
      <c r="D14" s="1181" t="s">
        <v>342</v>
      </c>
      <c r="E14" s="1181"/>
      <c r="F14" s="1181"/>
      <c r="G14" s="1181"/>
      <c r="H14" s="1181"/>
      <c r="I14" s="1181"/>
      <c r="J14" s="1181"/>
      <c r="K14" s="1181"/>
      <c r="L14" s="1181"/>
      <c r="M14" s="1181"/>
      <c r="N14" s="1181"/>
      <c r="O14" s="1181"/>
      <c r="P14" s="1178" t="s">
        <v>766</v>
      </c>
    </row>
    <row r="15" spans="1:16">
      <c r="A15" s="1180"/>
      <c r="B15" s="1178"/>
      <c r="C15" s="1178"/>
      <c r="D15" s="1182" t="s">
        <v>190</v>
      </c>
      <c r="E15" s="1182"/>
      <c r="F15" s="1182"/>
      <c r="G15" s="1182"/>
      <c r="H15" s="1182"/>
      <c r="I15" s="1178" t="s">
        <v>773</v>
      </c>
      <c r="J15" s="1178" t="s">
        <v>222</v>
      </c>
      <c r="K15" s="1178" t="s">
        <v>772</v>
      </c>
      <c r="L15" s="1178" t="s">
        <v>711</v>
      </c>
      <c r="M15" s="1178" t="s">
        <v>233</v>
      </c>
      <c r="N15" s="1178" t="s">
        <v>771</v>
      </c>
      <c r="O15" s="1178" t="s">
        <v>120</v>
      </c>
      <c r="P15" s="1178"/>
    </row>
    <row r="16" spans="1:16" ht="30">
      <c r="A16" s="1180"/>
      <c r="B16" s="1018" t="s">
        <v>774</v>
      </c>
      <c r="C16" s="1018" t="s">
        <v>775</v>
      </c>
      <c r="D16" s="1018" t="s">
        <v>192</v>
      </c>
      <c r="E16" s="1018" t="s">
        <v>193</v>
      </c>
      <c r="F16" s="1018" t="s">
        <v>194</v>
      </c>
      <c r="G16" s="1018" t="s">
        <v>196</v>
      </c>
      <c r="H16" s="1018" t="s">
        <v>197</v>
      </c>
      <c r="I16" s="1178"/>
      <c r="J16" s="1178"/>
      <c r="K16" s="1178"/>
      <c r="L16" s="1178"/>
      <c r="M16" s="1178"/>
      <c r="N16" s="1178"/>
      <c r="O16" s="1179"/>
      <c r="P16" s="1178"/>
    </row>
    <row r="17" spans="1:16">
      <c r="A17" s="1026" t="s">
        <v>240</v>
      </c>
      <c r="B17" s="1022">
        <f>'SEAP template'!B87</f>
        <v>124.71428571428569</v>
      </c>
      <c r="C17" s="1022">
        <f>'SEAP template'!C87</f>
        <v>0</v>
      </c>
      <c r="D17" s="1020">
        <f>'SEAP template'!D87</f>
        <v>0</v>
      </c>
      <c r="E17" s="1020">
        <f>'SEAP template'!E87</f>
        <v>0</v>
      </c>
      <c r="F17" s="1020">
        <f>'SEAP template'!F87</f>
        <v>0</v>
      </c>
      <c r="G17" s="1020">
        <f>'SEAP template'!G87</f>
        <v>0</v>
      </c>
      <c r="H17" s="1020">
        <f>'SEAP template'!H87</f>
        <v>0</v>
      </c>
      <c r="I17" s="1020">
        <f>'SEAP template'!I87</f>
        <v>0</v>
      </c>
      <c r="J17" s="1020">
        <f>'SEAP template'!J87</f>
        <v>146.72268907563023</v>
      </c>
      <c r="K17" s="1020">
        <f>'SEAP template'!K87</f>
        <v>0</v>
      </c>
      <c r="L17" s="1020">
        <f>'SEAP template'!L87</f>
        <v>0</v>
      </c>
      <c r="M17" s="1020">
        <f>'SEAP template'!M87</f>
        <v>0</v>
      </c>
      <c r="N17" s="1020">
        <f>'SEAP template'!N87</f>
        <v>0</v>
      </c>
      <c r="O17" s="1020">
        <f>'SEAP template'!O87</f>
        <v>0</v>
      </c>
      <c r="P17" s="1020">
        <f>'SEAP template'!Q87</f>
        <v>0</v>
      </c>
    </row>
    <row r="18" spans="1:16">
      <c r="A18" s="1027" t="s">
        <v>246</v>
      </c>
      <c r="B18" s="1022">
        <f>'SEAP template'!B88</f>
        <v>0</v>
      </c>
      <c r="C18" s="1022">
        <f>'SEAP template'!C88</f>
        <v>0</v>
      </c>
      <c r="D18" s="1020">
        <f>'SEAP template'!D88</f>
        <v>0</v>
      </c>
      <c r="E18" s="1020">
        <f>'SEAP template'!E88</f>
        <v>0</v>
      </c>
      <c r="F18" s="1020">
        <f>'SEAP template'!F88</f>
        <v>0</v>
      </c>
      <c r="G18" s="1020">
        <f>'SEAP template'!G88</f>
        <v>0</v>
      </c>
      <c r="H18" s="1020">
        <f>'SEAP template'!H88</f>
        <v>0</v>
      </c>
      <c r="I18" s="1020">
        <f>'SEAP template'!I88</f>
        <v>0</v>
      </c>
      <c r="J18" s="1020">
        <f>'SEAP template'!J88</f>
        <v>0</v>
      </c>
      <c r="K18" s="1020">
        <f>'SEAP template'!K88</f>
        <v>0</v>
      </c>
      <c r="L18" s="1020">
        <f>'SEAP template'!L88</f>
        <v>0</v>
      </c>
      <c r="M18" s="1020">
        <f>'SEAP template'!M88</f>
        <v>0</v>
      </c>
      <c r="N18" s="1020">
        <f>'SEAP template'!N88</f>
        <v>0</v>
      </c>
      <c r="O18" s="1020">
        <f>'SEAP template'!O88</f>
        <v>0</v>
      </c>
      <c r="P18" s="1020">
        <f>'SEAP template'!Q88</f>
        <v>0</v>
      </c>
    </row>
    <row r="19" spans="1:16">
      <c r="A19" s="1025" t="s">
        <v>769</v>
      </c>
      <c r="B19" s="1022">
        <f>'SEAP template'!B89</f>
        <v>0</v>
      </c>
      <c r="C19" s="1022">
        <f>'SEAP template'!C89</f>
        <v>0</v>
      </c>
      <c r="D19" s="1020">
        <f>'SEAP template'!D89</f>
        <v>0</v>
      </c>
      <c r="E19" s="1020">
        <f>'SEAP template'!E89</f>
        <v>0</v>
      </c>
      <c r="F19" s="1020">
        <f>'SEAP template'!F89</f>
        <v>0</v>
      </c>
      <c r="G19" s="1020">
        <f>'SEAP template'!G89</f>
        <v>0</v>
      </c>
      <c r="H19" s="1020">
        <f>'SEAP template'!H89</f>
        <v>0</v>
      </c>
      <c r="I19" s="1020">
        <f>'SEAP template'!I89</f>
        <v>0</v>
      </c>
      <c r="J19" s="1020">
        <f>'SEAP template'!J89</f>
        <v>0</v>
      </c>
      <c r="K19" s="1020">
        <f>'SEAP template'!K89</f>
        <v>0</v>
      </c>
      <c r="L19" s="1020">
        <f>'SEAP template'!L89</f>
        <v>0</v>
      </c>
      <c r="M19" s="1020">
        <f>'SEAP template'!M89</f>
        <v>0</v>
      </c>
      <c r="N19" s="1020">
        <f>'SEAP template'!N89</f>
        <v>0</v>
      </c>
      <c r="O19" s="1020">
        <f>'SEAP template'!O89</f>
        <v>0</v>
      </c>
      <c r="P19" s="1020">
        <f>'SEAP template'!Q89</f>
        <v>0</v>
      </c>
    </row>
    <row r="20" spans="1:16">
      <c r="A20" s="1028" t="s">
        <v>109</v>
      </c>
      <c r="B20" s="1021">
        <f>SUM(B17:B19)</f>
        <v>124.71428571428569</v>
      </c>
      <c r="C20" s="1021">
        <f>SUM(C17:C19)</f>
        <v>0</v>
      </c>
      <c r="D20" s="1021">
        <f t="shared" ref="D20:H20" si="2">SUM(D17:D19)</f>
        <v>0</v>
      </c>
      <c r="E20" s="1021">
        <f t="shared" si="2"/>
        <v>0</v>
      </c>
      <c r="F20" s="1021">
        <f t="shared" si="2"/>
        <v>0</v>
      </c>
      <c r="G20" s="1021">
        <f t="shared" si="2"/>
        <v>0</v>
      </c>
      <c r="H20" s="1021">
        <f t="shared" si="2"/>
        <v>0</v>
      </c>
      <c r="I20" s="1021">
        <f>SUM(I17:I19)</f>
        <v>0</v>
      </c>
      <c r="J20" s="1021">
        <f>SUM(J17:J19)</f>
        <v>146.72268907563023</v>
      </c>
      <c r="K20" s="1021">
        <f t="shared" ref="K20:L20" si="3">SUM(K17:K19)</f>
        <v>0</v>
      </c>
      <c r="L20" s="1021">
        <f t="shared" si="3"/>
        <v>0</v>
      </c>
      <c r="M20" s="1021">
        <f>SUM(M17:M19)</f>
        <v>0</v>
      </c>
      <c r="N20" s="1021">
        <f>SUM(N17:N19)</f>
        <v>0</v>
      </c>
      <c r="O20" s="1021">
        <f>SUM(O17:O19)</f>
        <v>0</v>
      </c>
      <c r="P20" s="1021">
        <f>SUM(P17:P19)</f>
        <v>0</v>
      </c>
    </row>
    <row r="21" spans="1:16">
      <c r="B21" s="879"/>
    </row>
    <row r="22" spans="1:16">
      <c r="A22" s="458" t="s">
        <v>780</v>
      </c>
      <c r="B22" s="774" t="s">
        <v>778</v>
      </c>
      <c r="C22" s="774">
        <f ca="1">'EF ele_warmte'!B22</f>
        <v>0</v>
      </c>
    </row>
  </sheetData>
  <mergeCells count="17">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 ref="P14:P16"/>
    <mergeCell ref="P1:P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5ABF2-CD2B-4528-A839-282002B23351}">
  <sheetPr>
    <tabColor theme="6"/>
  </sheetPr>
  <dimension ref="A1:P22"/>
  <sheetViews>
    <sheetView workbookViewId="0">
      <selection sqref="A1:A3"/>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0" t="s">
        <v>229</v>
      </c>
      <c r="B1" s="1178" t="s">
        <v>337</v>
      </c>
      <c r="C1" s="1178"/>
      <c r="D1" s="1181" t="s">
        <v>338</v>
      </c>
      <c r="E1" s="1181"/>
      <c r="F1" s="1181"/>
      <c r="G1" s="1181"/>
      <c r="H1" s="1181"/>
      <c r="I1" s="1181"/>
      <c r="J1" s="1181"/>
      <c r="K1" s="1181"/>
      <c r="L1" s="1181"/>
      <c r="M1" s="1181"/>
      <c r="N1" s="1181"/>
      <c r="O1" s="1181"/>
      <c r="P1" s="1178" t="s">
        <v>765</v>
      </c>
    </row>
    <row r="2" spans="1:16" ht="15.75">
      <c r="A2" s="1180"/>
      <c r="B2" s="1178"/>
      <c r="C2" s="1178"/>
      <c r="D2" s="1181" t="s">
        <v>190</v>
      </c>
      <c r="E2" s="1181"/>
      <c r="F2" s="1181"/>
      <c r="G2" s="1181"/>
      <c r="H2" s="1181"/>
      <c r="I2" s="1018" t="s">
        <v>773</v>
      </c>
      <c r="J2" s="1018" t="s">
        <v>222</v>
      </c>
      <c r="K2" s="1018" t="s">
        <v>772</v>
      </c>
      <c r="L2" s="1018" t="s">
        <v>711</v>
      </c>
      <c r="M2" s="1018" t="s">
        <v>233</v>
      </c>
      <c r="N2" s="1018" t="s">
        <v>770</v>
      </c>
      <c r="O2" s="1018" t="s">
        <v>120</v>
      </c>
      <c r="P2" s="1178"/>
    </row>
    <row r="3" spans="1:16" ht="30">
      <c r="A3" s="1180"/>
      <c r="B3" s="1018" t="s">
        <v>776</v>
      </c>
      <c r="C3" s="1018" t="s">
        <v>777</v>
      </c>
      <c r="D3" s="1018" t="s">
        <v>192</v>
      </c>
      <c r="E3" s="1018" t="s">
        <v>193</v>
      </c>
      <c r="F3" s="1018" t="s">
        <v>194</v>
      </c>
      <c r="G3" s="1018" t="s">
        <v>196</v>
      </c>
      <c r="H3" s="1018" t="s">
        <v>197</v>
      </c>
      <c r="I3" s="1018"/>
      <c r="J3" s="1018"/>
      <c r="K3" s="1018"/>
      <c r="L3" s="1018"/>
      <c r="M3" s="1018"/>
      <c r="N3" s="1018"/>
      <c r="O3" s="1018"/>
      <c r="P3" s="1178"/>
    </row>
    <row r="4" spans="1:16" ht="110.25" customHeight="1">
      <c r="A4" s="1032" t="s">
        <v>237</v>
      </c>
      <c r="B4" s="1030" t="s">
        <v>807</v>
      </c>
      <c r="C4" s="1035" t="s">
        <v>736</v>
      </c>
      <c r="D4" s="1035" t="s">
        <v>736</v>
      </c>
      <c r="E4" s="1035" t="s">
        <v>736</v>
      </c>
      <c r="F4" s="1035" t="s">
        <v>736</v>
      </c>
      <c r="G4" s="1035" t="s">
        <v>736</v>
      </c>
      <c r="H4" s="1035" t="s">
        <v>736</v>
      </c>
      <c r="I4" s="1035" t="s">
        <v>736</v>
      </c>
      <c r="J4" s="1035" t="s">
        <v>736</v>
      </c>
      <c r="K4" s="1035" t="s">
        <v>736</v>
      </c>
      <c r="L4" s="1035" t="s">
        <v>736</v>
      </c>
      <c r="M4" s="1035" t="s">
        <v>736</v>
      </c>
      <c r="N4" s="1035" t="s">
        <v>736</v>
      </c>
      <c r="O4" s="1035" t="s">
        <v>736</v>
      </c>
      <c r="P4" s="1031" t="s">
        <v>781</v>
      </c>
    </row>
    <row r="5" spans="1:16" ht="135">
      <c r="A5" s="1033" t="s">
        <v>238</v>
      </c>
      <c r="B5" s="1030" t="s">
        <v>807</v>
      </c>
      <c r="C5" s="1035" t="s">
        <v>736</v>
      </c>
      <c r="D5" s="1035" t="s">
        <v>736</v>
      </c>
      <c r="E5" s="1035" t="s">
        <v>736</v>
      </c>
      <c r="F5" s="1035" t="s">
        <v>736</v>
      </c>
      <c r="G5" s="1035" t="s">
        <v>736</v>
      </c>
      <c r="H5" s="1035" t="s">
        <v>736</v>
      </c>
      <c r="I5" s="1035" t="s">
        <v>736</v>
      </c>
      <c r="J5" s="1035" t="s">
        <v>736</v>
      </c>
      <c r="K5" s="1035" t="s">
        <v>736</v>
      </c>
      <c r="L5" s="1035" t="s">
        <v>736</v>
      </c>
      <c r="M5" s="1035" t="s">
        <v>736</v>
      </c>
      <c r="N5" s="1035" t="s">
        <v>736</v>
      </c>
      <c r="O5" s="1035" t="s">
        <v>736</v>
      </c>
      <c r="P5" s="1031" t="s">
        <v>781</v>
      </c>
    </row>
    <row r="6" spans="1:16" ht="135">
      <c r="A6" s="1033" t="s">
        <v>239</v>
      </c>
      <c r="B6" s="1030" t="s">
        <v>807</v>
      </c>
      <c r="C6" s="1035" t="s">
        <v>736</v>
      </c>
      <c r="D6" s="1035" t="s">
        <v>736</v>
      </c>
      <c r="E6" s="1035" t="s">
        <v>736</v>
      </c>
      <c r="F6" s="1035" t="s">
        <v>736</v>
      </c>
      <c r="G6" s="1035" t="s">
        <v>736</v>
      </c>
      <c r="H6" s="1035" t="s">
        <v>736</v>
      </c>
      <c r="I6" s="1035" t="s">
        <v>736</v>
      </c>
      <c r="J6" s="1035" t="s">
        <v>736</v>
      </c>
      <c r="K6" s="1035" t="s">
        <v>736</v>
      </c>
      <c r="L6" s="1035" t="s">
        <v>736</v>
      </c>
      <c r="M6" s="1035" t="s">
        <v>736</v>
      </c>
      <c r="N6" s="1035" t="s">
        <v>736</v>
      </c>
      <c r="O6" s="1035" t="s">
        <v>736</v>
      </c>
      <c r="P6" s="1031" t="s">
        <v>781</v>
      </c>
    </row>
    <row r="7" spans="1:16" ht="135">
      <c r="A7" s="1033" t="s">
        <v>711</v>
      </c>
      <c r="B7" s="1035" t="s">
        <v>736</v>
      </c>
      <c r="C7" s="1035" t="s">
        <v>736</v>
      </c>
      <c r="D7" s="1035" t="s">
        <v>736</v>
      </c>
      <c r="E7" s="1035" t="s">
        <v>736</v>
      </c>
      <c r="F7" s="1035" t="s">
        <v>736</v>
      </c>
      <c r="G7" s="1035" t="s">
        <v>736</v>
      </c>
      <c r="H7" s="1035" t="s">
        <v>736</v>
      </c>
      <c r="I7" s="1035" t="s">
        <v>736</v>
      </c>
      <c r="J7" s="1035" t="s">
        <v>736</v>
      </c>
      <c r="K7" s="1035" t="s">
        <v>736</v>
      </c>
      <c r="L7" s="1035" t="s">
        <v>736</v>
      </c>
      <c r="M7" s="1035" t="s">
        <v>736</v>
      </c>
      <c r="N7" s="1035" t="s">
        <v>736</v>
      </c>
      <c r="O7" s="1035" t="s">
        <v>736</v>
      </c>
      <c r="P7" s="1031" t="s">
        <v>781</v>
      </c>
    </row>
    <row r="8" spans="1:16" ht="210">
      <c r="A8" s="1032" t="s">
        <v>240</v>
      </c>
      <c r="B8" s="1030" t="s">
        <v>782</v>
      </c>
      <c r="C8" s="1030" t="s">
        <v>782</v>
      </c>
      <c r="D8" s="1030" t="s">
        <v>782</v>
      </c>
      <c r="E8" s="1030" t="s">
        <v>782</v>
      </c>
      <c r="F8" s="1030" t="s">
        <v>782</v>
      </c>
      <c r="G8" s="1030" t="s">
        <v>782</v>
      </c>
      <c r="H8" s="1030" t="s">
        <v>782</v>
      </c>
      <c r="I8" s="1030" t="s">
        <v>782</v>
      </c>
      <c r="J8" s="1030" t="s">
        <v>782</v>
      </c>
      <c r="K8" s="1035" t="s">
        <v>736</v>
      </c>
      <c r="L8" s="1035" t="s">
        <v>736</v>
      </c>
      <c r="M8" s="1035" t="s">
        <v>736</v>
      </c>
      <c r="N8" s="1030" t="s">
        <v>783</v>
      </c>
      <c r="O8" s="1030" t="s">
        <v>783</v>
      </c>
      <c r="P8" s="1036"/>
    </row>
    <row r="9" spans="1:16" ht="210">
      <c r="A9" s="1034" t="s">
        <v>768</v>
      </c>
      <c r="B9" s="1030" t="s">
        <v>783</v>
      </c>
      <c r="C9" s="1030" t="s">
        <v>783</v>
      </c>
      <c r="D9" s="1030" t="s">
        <v>783</v>
      </c>
      <c r="E9" s="1030" t="s">
        <v>783</v>
      </c>
      <c r="F9" s="1030" t="s">
        <v>783</v>
      </c>
      <c r="G9" s="1030" t="s">
        <v>783</v>
      </c>
      <c r="H9" s="1030" t="s">
        <v>783</v>
      </c>
      <c r="I9" s="1030" t="s">
        <v>783</v>
      </c>
      <c r="J9" s="1030" t="s">
        <v>783</v>
      </c>
      <c r="K9" s="1035" t="s">
        <v>736</v>
      </c>
      <c r="L9" s="1030" t="s">
        <v>783</v>
      </c>
      <c r="M9" s="1030" t="s">
        <v>783</v>
      </c>
      <c r="N9" s="1030" t="s">
        <v>783</v>
      </c>
      <c r="O9" s="1030" t="s">
        <v>783</v>
      </c>
      <c r="P9" s="1036"/>
    </row>
    <row r="10" spans="1:16">
      <c r="A10" s="1033" t="s">
        <v>109</v>
      </c>
      <c r="B10" s="1037"/>
      <c r="C10" s="1037"/>
      <c r="D10" s="1037"/>
      <c r="E10" s="1037"/>
      <c r="F10" s="1037"/>
      <c r="G10" s="1037"/>
      <c r="H10" s="1037"/>
      <c r="I10" s="1037"/>
      <c r="J10" s="1037"/>
      <c r="K10" s="1037"/>
      <c r="L10" s="1037"/>
      <c r="M10" s="1037"/>
      <c r="N10" s="1037"/>
      <c r="O10" s="1037"/>
      <c r="P10" s="1037"/>
    </row>
    <row r="11" spans="1:16">
      <c r="A11" s="886"/>
      <c r="B11" s="886"/>
      <c r="C11" s="886"/>
      <c r="D11" s="886"/>
      <c r="E11" s="886"/>
      <c r="F11" s="886"/>
      <c r="G11" s="886"/>
      <c r="H11" s="886"/>
      <c r="I11" s="886"/>
      <c r="J11" s="886"/>
      <c r="K11" s="886"/>
      <c r="L11" s="886"/>
      <c r="M11" s="886"/>
      <c r="N11" s="886"/>
      <c r="O11" s="886"/>
      <c r="P11" s="886"/>
    </row>
    <row r="12" spans="1:16" ht="150">
      <c r="A12" s="458" t="s">
        <v>779</v>
      </c>
      <c r="B12" s="774" t="s">
        <v>778</v>
      </c>
      <c r="C12" s="1038" t="s">
        <v>784</v>
      </c>
      <c r="D12" s="886"/>
      <c r="E12" s="886"/>
      <c r="F12" s="886"/>
      <c r="G12" s="886"/>
      <c r="H12" s="886"/>
      <c r="I12" s="886"/>
      <c r="J12" s="886"/>
      <c r="K12" s="886"/>
      <c r="L12" s="886"/>
      <c r="M12" s="886"/>
      <c r="N12" s="886"/>
      <c r="O12" s="886"/>
      <c r="P12" s="886"/>
    </row>
    <row r="13" spans="1:16">
      <c r="A13" s="886"/>
      <c r="B13" s="886"/>
      <c r="C13" s="886"/>
      <c r="D13" s="886"/>
      <c r="E13" s="886"/>
      <c r="F13" s="886"/>
      <c r="G13" s="886"/>
      <c r="H13" s="886"/>
      <c r="I13" s="886"/>
      <c r="J13" s="886"/>
      <c r="K13" s="886"/>
      <c r="L13" s="886"/>
      <c r="M13" s="886"/>
      <c r="N13" s="886"/>
      <c r="O13" s="886"/>
      <c r="P13" s="886"/>
    </row>
    <row r="14" spans="1:16" ht="15.75">
      <c r="A14" s="1180" t="s">
        <v>241</v>
      </c>
      <c r="B14" s="1178" t="s">
        <v>341</v>
      </c>
      <c r="C14" s="1178"/>
      <c r="D14" s="1181" t="s">
        <v>342</v>
      </c>
      <c r="E14" s="1181"/>
      <c r="F14" s="1181"/>
      <c r="G14" s="1181"/>
      <c r="H14" s="1181"/>
      <c r="I14" s="1181"/>
      <c r="J14" s="1181"/>
      <c r="K14" s="1181"/>
      <c r="L14" s="1181"/>
      <c r="M14" s="1181"/>
      <c r="N14" s="1181"/>
      <c r="O14" s="1181"/>
      <c r="P14" s="1178" t="s">
        <v>766</v>
      </c>
    </row>
    <row r="15" spans="1:16">
      <c r="A15" s="1180"/>
      <c r="B15" s="1178"/>
      <c r="C15" s="1178"/>
      <c r="D15" s="1182" t="s">
        <v>190</v>
      </c>
      <c r="E15" s="1182"/>
      <c r="F15" s="1182"/>
      <c r="G15" s="1182"/>
      <c r="H15" s="1182"/>
      <c r="I15" s="1178" t="s">
        <v>773</v>
      </c>
      <c r="J15" s="1178" t="s">
        <v>222</v>
      </c>
      <c r="K15" s="1178" t="s">
        <v>772</v>
      </c>
      <c r="L15" s="1178" t="s">
        <v>711</v>
      </c>
      <c r="M15" s="1178" t="s">
        <v>233</v>
      </c>
      <c r="N15" s="1178" t="s">
        <v>771</v>
      </c>
      <c r="O15" s="1178" t="s">
        <v>120</v>
      </c>
      <c r="P15" s="1178"/>
    </row>
    <row r="16" spans="1:16" ht="30">
      <c r="A16" s="1180"/>
      <c r="B16" s="1018" t="s">
        <v>774</v>
      </c>
      <c r="C16" s="1018" t="s">
        <v>775</v>
      </c>
      <c r="D16" s="1018" t="s">
        <v>192</v>
      </c>
      <c r="E16" s="1018" t="s">
        <v>193</v>
      </c>
      <c r="F16" s="1018" t="s">
        <v>194</v>
      </c>
      <c r="G16" s="1018" t="s">
        <v>196</v>
      </c>
      <c r="H16" s="1018" t="s">
        <v>197</v>
      </c>
      <c r="I16" s="1178"/>
      <c r="J16" s="1178"/>
      <c r="K16" s="1178"/>
      <c r="L16" s="1178"/>
      <c r="M16" s="1178"/>
      <c r="N16" s="1178"/>
      <c r="O16" s="1179"/>
      <c r="P16" s="1178"/>
    </row>
    <row r="17" spans="1:16" ht="210">
      <c r="A17" s="1026" t="s">
        <v>240</v>
      </c>
      <c r="B17" s="1030" t="s">
        <v>783</v>
      </c>
      <c r="C17" s="1030" t="s">
        <v>783</v>
      </c>
      <c r="D17" s="1030" t="s">
        <v>783</v>
      </c>
      <c r="E17" s="1030" t="s">
        <v>783</v>
      </c>
      <c r="F17" s="1030" t="s">
        <v>783</v>
      </c>
      <c r="G17" s="1030" t="s">
        <v>783</v>
      </c>
      <c r="H17" s="1030" t="s">
        <v>783</v>
      </c>
      <c r="I17" s="1030" t="s">
        <v>783</v>
      </c>
      <c r="J17" s="1030" t="s">
        <v>783</v>
      </c>
      <c r="K17" s="1035" t="s">
        <v>736</v>
      </c>
      <c r="L17" s="1035" t="s">
        <v>736</v>
      </c>
      <c r="M17" s="1035" t="s">
        <v>736</v>
      </c>
      <c r="N17" s="1030" t="s">
        <v>783</v>
      </c>
      <c r="O17" s="1030" t="s">
        <v>783</v>
      </c>
      <c r="P17" s="1029"/>
    </row>
    <row r="18" spans="1:16" ht="45">
      <c r="A18" s="1027" t="s">
        <v>246</v>
      </c>
      <c r="B18" s="1031" t="s">
        <v>746</v>
      </c>
      <c r="C18" s="1031" t="s">
        <v>746</v>
      </c>
      <c r="D18" s="1031" t="s">
        <v>746</v>
      </c>
      <c r="E18" s="1031" t="s">
        <v>746</v>
      </c>
      <c r="F18" s="1031" t="s">
        <v>746</v>
      </c>
      <c r="G18" s="1031" t="s">
        <v>746</v>
      </c>
      <c r="H18" s="1031" t="s">
        <v>746</v>
      </c>
      <c r="I18" s="1031" t="s">
        <v>746</v>
      </c>
      <c r="J18" s="1031" t="s">
        <v>746</v>
      </c>
      <c r="K18" s="1031" t="s">
        <v>746</v>
      </c>
      <c r="L18" s="1031" t="s">
        <v>746</v>
      </c>
      <c r="M18" s="1031" t="s">
        <v>746</v>
      </c>
      <c r="N18" s="1031" t="s">
        <v>746</v>
      </c>
      <c r="O18" s="1031" t="s">
        <v>746</v>
      </c>
      <c r="P18" s="1031" t="s">
        <v>746</v>
      </c>
    </row>
    <row r="19" spans="1:16" ht="45">
      <c r="A19" s="1025" t="s">
        <v>769</v>
      </c>
      <c r="B19" s="1031" t="s">
        <v>746</v>
      </c>
      <c r="C19" s="1031" t="s">
        <v>746</v>
      </c>
      <c r="D19" s="1031" t="s">
        <v>746</v>
      </c>
      <c r="E19" s="1031" t="s">
        <v>746</v>
      </c>
      <c r="F19" s="1031" t="s">
        <v>746</v>
      </c>
      <c r="G19" s="1031" t="s">
        <v>746</v>
      </c>
      <c r="H19" s="1031" t="s">
        <v>746</v>
      </c>
      <c r="I19" s="1031" t="s">
        <v>746</v>
      </c>
      <c r="J19" s="1031" t="s">
        <v>746</v>
      </c>
      <c r="K19" s="1031" t="s">
        <v>746</v>
      </c>
      <c r="L19" s="1031" t="s">
        <v>746</v>
      </c>
      <c r="M19" s="1031" t="s">
        <v>746</v>
      </c>
      <c r="N19" s="1031" t="s">
        <v>746</v>
      </c>
      <c r="O19" s="1031" t="s">
        <v>746</v>
      </c>
      <c r="P19" s="1031" t="s">
        <v>746</v>
      </c>
    </row>
    <row r="20" spans="1:16">
      <c r="A20" s="1028" t="s">
        <v>109</v>
      </c>
      <c r="B20" s="1021"/>
      <c r="C20" s="1021"/>
      <c r="D20" s="1021"/>
      <c r="E20" s="1021"/>
      <c r="F20" s="1021"/>
      <c r="G20" s="1021"/>
      <c r="H20" s="1021"/>
      <c r="I20" s="1021"/>
      <c r="J20" s="1021"/>
      <c r="K20" s="1021"/>
      <c r="L20" s="1021"/>
      <c r="M20" s="1021"/>
      <c r="N20" s="1021"/>
      <c r="O20" s="1021"/>
      <c r="P20" s="1021"/>
    </row>
    <row r="21" spans="1:16">
      <c r="A21" s="879"/>
      <c r="B21" s="879"/>
      <c r="C21" s="879"/>
      <c r="D21" s="879"/>
      <c r="E21" s="879"/>
      <c r="F21" s="879"/>
      <c r="G21" s="879"/>
      <c r="H21" s="879"/>
      <c r="I21" s="879"/>
      <c r="J21" s="879"/>
      <c r="K21" s="879"/>
      <c r="L21" s="879"/>
      <c r="M21" s="879"/>
      <c r="N21" s="879"/>
      <c r="O21" s="879"/>
      <c r="P21" s="879"/>
    </row>
    <row r="22" spans="1:16" ht="90">
      <c r="A22" s="458" t="s">
        <v>780</v>
      </c>
      <c r="B22" s="774" t="s">
        <v>778</v>
      </c>
      <c r="C22" s="1038" t="s">
        <v>785</v>
      </c>
      <c r="D22" s="879"/>
      <c r="E22" s="879"/>
      <c r="F22" s="879"/>
      <c r="G22" s="879"/>
      <c r="H22" s="879"/>
      <c r="I22" s="879"/>
      <c r="J22" s="879"/>
      <c r="K22" s="879"/>
      <c r="L22" s="879"/>
      <c r="M22" s="879"/>
      <c r="N22" s="879"/>
      <c r="O22" s="879"/>
      <c r="P22" s="879"/>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0">
    <tabColor theme="8"/>
  </sheetPr>
  <dimension ref="A1:C16"/>
  <sheetViews>
    <sheetView showGridLines="0" workbookViewId="0"/>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365</v>
      </c>
      <c r="B2" s="110"/>
      <c r="C2" s="111"/>
    </row>
    <row r="3" spans="1:3" s="15" customFormat="1" ht="15.75">
      <c r="A3" s="98"/>
      <c r="B3" s="70"/>
      <c r="C3" s="99"/>
    </row>
    <row r="4" spans="1:3">
      <c r="A4" s="95" t="s">
        <v>349</v>
      </c>
      <c r="B4" s="69" t="s">
        <v>361</v>
      </c>
      <c r="C4" s="100" t="s">
        <v>360</v>
      </c>
    </row>
    <row r="5" spans="1:3">
      <c r="A5" s="112"/>
      <c r="B5" s="43"/>
      <c r="C5" s="96"/>
    </row>
    <row r="6" spans="1:3" ht="30">
      <c r="A6" s="113" t="s">
        <v>555</v>
      </c>
      <c r="B6" s="75" t="s">
        <v>556</v>
      </c>
      <c r="C6" s="428" t="s">
        <v>539</v>
      </c>
    </row>
    <row r="7" spans="1:3">
      <c r="A7" s="125"/>
      <c r="B7" s="129"/>
      <c r="C7" s="122"/>
    </row>
    <row r="8" spans="1:3">
      <c r="A8" s="113" t="s">
        <v>558</v>
      </c>
      <c r="B8" s="75" t="s">
        <v>557</v>
      </c>
      <c r="C8" s="428" t="s">
        <v>369</v>
      </c>
    </row>
    <row r="9" spans="1:3">
      <c r="A9" s="125"/>
      <c r="B9" s="129"/>
      <c r="C9" s="122"/>
    </row>
    <row r="10" spans="1:3">
      <c r="A10" s="113" t="s">
        <v>315</v>
      </c>
      <c r="B10" s="75" t="s">
        <v>367</v>
      </c>
      <c r="C10" s="114" t="s">
        <v>369</v>
      </c>
    </row>
    <row r="11" spans="1:3">
      <c r="A11" s="125"/>
      <c r="B11" s="129"/>
      <c r="C11" s="122"/>
    </row>
    <row r="12" spans="1:3" ht="30">
      <c r="A12" s="113" t="s">
        <v>385</v>
      </c>
      <c r="B12" s="75" t="s">
        <v>498</v>
      </c>
      <c r="C12" s="308" t="s">
        <v>592</v>
      </c>
    </row>
    <row r="13" spans="1:3">
      <c r="A13" s="140"/>
      <c r="B13" s="124"/>
      <c r="C13" s="296"/>
    </row>
    <row r="14" spans="1:3" s="11" customFormat="1">
      <c r="A14" s="113" t="s">
        <v>575</v>
      </c>
      <c r="B14" s="130" t="s">
        <v>576</v>
      </c>
      <c r="C14" s="131" t="s">
        <v>577</v>
      </c>
    </row>
    <row r="15" spans="1:3" s="11" customFormat="1">
      <c r="A15" s="140"/>
      <c r="B15" s="158"/>
      <c r="C15" s="159"/>
    </row>
    <row r="16" spans="1:3" ht="21">
      <c r="A16" s="126" t="s">
        <v>447</v>
      </c>
      <c r="B16" s="125"/>
      <c r="C16" s="122"/>
    </row>
  </sheetData>
  <hyperlinks>
    <hyperlink ref="A6" location="'Eigen gebouwen'!A1" display="Eigen gebouwen" xr:uid="{00000000-0004-0000-0800-000000000000}"/>
    <hyperlink ref="A10" location="'Eigen vloot'!A1" display="Eigen vloot" xr:uid="{00000000-0004-0000-0800-000001000000}"/>
    <hyperlink ref="A8" location="'Eigen openbare verlichting'!A1" display="Eigen openbare verlichting" xr:uid="{00000000-0004-0000-0800-000002000000}"/>
    <hyperlink ref="A12" location="'Eigen informatie GS &amp; warmtenet'!A1" display="Eigen informatie GS &amp; warmtenet" xr:uid="{00000000-0004-0000-0800-000003000000}"/>
    <hyperlink ref="A14" location="Conversiefactoren!A1" display="Conversiefactoren" xr:uid="{00000000-0004-0000-0800-000004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tabColor theme="8"/>
  </sheetPr>
  <dimension ref="A1:P35"/>
  <sheetViews>
    <sheetView showGridLines="0" zoomScale="71" zoomScaleNormal="71" workbookViewId="0">
      <selection sqref="A1:A3"/>
    </sheetView>
  </sheetViews>
  <sheetFormatPr defaultColWidth="9.140625" defaultRowHeight="15" outlineLevelRow="1"/>
  <cols>
    <col min="1" max="1" width="51.7109375" style="444" customWidth="1"/>
    <col min="2" max="2" width="15" style="444" customWidth="1"/>
    <col min="3" max="3" width="25.140625" style="444" customWidth="1"/>
    <col min="4" max="4" width="15" style="444" customWidth="1"/>
    <col min="5" max="5" width="59.28515625" style="444" customWidth="1"/>
    <col min="6" max="6" width="14.85546875" style="444" customWidth="1"/>
    <col min="7" max="7" width="8.5703125" style="444" bestFit="1" customWidth="1"/>
    <col min="8" max="8" width="10.85546875" style="444" bestFit="1" customWidth="1"/>
    <col min="9" max="9" width="15.7109375" style="444" customWidth="1"/>
    <col min="10" max="10" width="15.42578125" style="444" customWidth="1"/>
    <col min="11" max="11" width="17.42578125" style="444" customWidth="1"/>
    <col min="12" max="12" width="14.5703125" style="444" customWidth="1"/>
    <col min="13" max="13" width="15.5703125" style="444" customWidth="1"/>
    <col min="14" max="14" width="17.85546875" style="444" customWidth="1"/>
    <col min="15" max="15" width="35.7109375" style="444" customWidth="1"/>
    <col min="16" max="16" width="43.5703125" style="444" customWidth="1"/>
    <col min="17" max="17" width="9.140625" style="444"/>
    <col min="18" max="18" width="20.42578125" style="444" customWidth="1"/>
    <col min="19" max="16384" width="9.140625" style="444"/>
  </cols>
  <sheetData>
    <row r="1" spans="1:16" ht="15.75" customHeight="1" outlineLevel="1" thickTop="1" thickBot="1">
      <c r="A1" s="1160" t="s">
        <v>368</v>
      </c>
      <c r="B1" s="1183" t="s">
        <v>188</v>
      </c>
      <c r="C1" s="1184"/>
      <c r="D1" s="1184"/>
      <c r="E1" s="1184"/>
      <c r="F1" s="1184"/>
      <c r="G1" s="1184"/>
      <c r="H1" s="1184"/>
      <c r="I1" s="1184"/>
      <c r="J1" s="1184"/>
      <c r="K1" s="1184"/>
      <c r="L1" s="1184"/>
      <c r="M1" s="1184"/>
      <c r="N1" s="1184"/>
      <c r="O1" s="1184"/>
      <c r="P1" s="1184"/>
    </row>
    <row r="2" spans="1:16" ht="15" customHeight="1" outlineLevel="1" thickTop="1">
      <c r="A2" s="1160"/>
      <c r="B2" s="1185" t="s">
        <v>20</v>
      </c>
      <c r="C2" s="1185" t="s">
        <v>189</v>
      </c>
      <c r="D2" s="1186" t="s">
        <v>190</v>
      </c>
      <c r="E2" s="1187"/>
      <c r="F2" s="1187"/>
      <c r="G2" s="1187"/>
      <c r="H2" s="1187"/>
      <c r="I2" s="1187"/>
      <c r="J2" s="1187"/>
      <c r="K2" s="1188"/>
      <c r="L2" s="1186" t="s">
        <v>191</v>
      </c>
      <c r="M2" s="1187"/>
      <c r="N2" s="1187"/>
      <c r="O2" s="1187"/>
      <c r="P2" s="1188"/>
    </row>
    <row r="3" spans="1:16" ht="56.25" customHeight="1" outlineLevel="1">
      <c r="A3" s="1160"/>
      <c r="B3" s="1166"/>
      <c r="C3" s="1166"/>
      <c r="D3" s="443" t="s">
        <v>192</v>
      </c>
      <c r="E3" s="443" t="s">
        <v>193</v>
      </c>
      <c r="F3" s="443" t="s">
        <v>194</v>
      </c>
      <c r="G3" s="443" t="s">
        <v>195</v>
      </c>
      <c r="H3" s="443" t="s">
        <v>113</v>
      </c>
      <c r="I3" s="443" t="s">
        <v>196</v>
      </c>
      <c r="J3" s="443" t="s">
        <v>197</v>
      </c>
      <c r="K3" s="443" t="s">
        <v>198</v>
      </c>
      <c r="L3" s="443" t="s">
        <v>199</v>
      </c>
      <c r="M3" s="443" t="s">
        <v>200</v>
      </c>
      <c r="N3" s="443" t="s">
        <v>201</v>
      </c>
      <c r="O3" s="443" t="s">
        <v>202</v>
      </c>
      <c r="P3" s="443" t="s">
        <v>203</v>
      </c>
    </row>
    <row r="4" spans="1:16" outlineLevel="1">
      <c r="A4" s="674" t="s">
        <v>587</v>
      </c>
      <c r="B4" s="461"/>
      <c r="C4" s="461"/>
      <c r="D4" s="461"/>
      <c r="E4" s="461"/>
      <c r="F4" s="461"/>
      <c r="G4" s="492"/>
      <c r="H4" s="492"/>
      <c r="I4" s="461"/>
      <c r="J4" s="461"/>
      <c r="K4" s="461"/>
      <c r="L4" s="461"/>
      <c r="M4" s="461"/>
      <c r="N4" s="461"/>
      <c r="O4" s="461"/>
      <c r="P4" s="461"/>
    </row>
    <row r="5" spans="1:16" outlineLevel="1">
      <c r="A5" s="674" t="s">
        <v>588</v>
      </c>
      <c r="B5" s="461"/>
      <c r="C5" s="461"/>
      <c r="D5" s="461"/>
      <c r="E5" s="461"/>
      <c r="F5" s="461"/>
      <c r="G5" s="492"/>
      <c r="H5" s="492"/>
      <c r="I5" s="461"/>
      <c r="J5" s="461"/>
      <c r="K5" s="461"/>
      <c r="L5" s="461"/>
      <c r="M5" s="461"/>
      <c r="N5" s="461"/>
      <c r="O5" s="461"/>
      <c r="P5" s="461"/>
    </row>
    <row r="6" spans="1:16" outlineLevel="1">
      <c r="A6" s="674" t="s">
        <v>589</v>
      </c>
      <c r="B6" s="461"/>
      <c r="C6" s="461"/>
      <c r="D6" s="461"/>
      <c r="E6" s="461"/>
      <c r="F6" s="461"/>
      <c r="G6" s="492"/>
      <c r="H6" s="492"/>
      <c r="I6" s="461"/>
      <c r="J6" s="461"/>
      <c r="K6" s="461"/>
      <c r="L6" s="461"/>
      <c r="M6" s="461"/>
      <c r="N6" s="461"/>
      <c r="O6" s="461"/>
      <c r="P6" s="461"/>
    </row>
    <row r="7" spans="1:16" outlineLevel="1">
      <c r="A7" s="463"/>
      <c r="B7" s="461"/>
      <c r="C7" s="461"/>
      <c r="D7" s="461"/>
      <c r="E7" s="461"/>
      <c r="F7" s="461"/>
      <c r="G7" s="492"/>
      <c r="H7" s="492"/>
      <c r="I7" s="461"/>
      <c r="J7" s="461"/>
      <c r="K7" s="461"/>
      <c r="L7" s="461"/>
      <c r="M7" s="461"/>
      <c r="N7" s="461"/>
      <c r="O7" s="461"/>
      <c r="P7" s="461"/>
    </row>
    <row r="8" spans="1:16" outlineLevel="1">
      <c r="A8" s="675" t="s">
        <v>590</v>
      </c>
      <c r="B8" s="461"/>
      <c r="C8" s="461"/>
      <c r="D8" s="461"/>
      <c r="E8" s="461"/>
      <c r="F8" s="461"/>
      <c r="G8" s="492"/>
      <c r="H8" s="492"/>
      <c r="I8" s="461"/>
      <c r="J8" s="461"/>
      <c r="K8" s="461"/>
      <c r="L8" s="461"/>
      <c r="M8" s="461"/>
      <c r="N8" s="461"/>
      <c r="O8" s="461"/>
      <c r="P8" s="461"/>
    </row>
    <row r="9" spans="1:16" outlineLevel="1">
      <c r="A9" s="463"/>
      <c r="B9" s="461"/>
      <c r="C9" s="461"/>
      <c r="D9" s="461"/>
      <c r="E9" s="461"/>
      <c r="F9" s="461"/>
      <c r="G9" s="492"/>
      <c r="H9" s="492"/>
      <c r="I9" s="461"/>
      <c r="J9" s="461"/>
      <c r="K9" s="461"/>
      <c r="L9" s="461"/>
      <c r="M9" s="461"/>
      <c r="N9" s="461"/>
      <c r="O9" s="461"/>
      <c r="P9" s="461"/>
    </row>
    <row r="10" spans="1:16" outlineLevel="1">
      <c r="A10" s="463" t="s">
        <v>591</v>
      </c>
      <c r="B10" s="461"/>
      <c r="C10" s="461"/>
      <c r="D10" s="461"/>
      <c r="E10" s="461"/>
      <c r="F10" s="461"/>
      <c r="G10" s="492"/>
      <c r="H10" s="492"/>
      <c r="I10" s="461"/>
      <c r="J10" s="461"/>
      <c r="K10" s="461"/>
      <c r="L10" s="461"/>
      <c r="M10" s="461"/>
      <c r="N10" s="461"/>
      <c r="O10" s="461"/>
      <c r="P10" s="461"/>
    </row>
    <row r="11" spans="1:16" outlineLevel="1">
      <c r="A11" s="463"/>
      <c r="B11" s="461"/>
      <c r="C11" s="461"/>
      <c r="D11" s="461"/>
      <c r="E11" s="461"/>
      <c r="F11" s="461"/>
      <c r="G11" s="492"/>
      <c r="H11" s="492"/>
      <c r="I11" s="461"/>
      <c r="J11" s="461"/>
      <c r="K11" s="461"/>
      <c r="L11" s="461"/>
      <c r="M11" s="461"/>
      <c r="N11" s="461"/>
      <c r="O11" s="461"/>
      <c r="P11" s="461"/>
    </row>
    <row r="12" spans="1:16" ht="15.75" outlineLevel="1" thickBot="1">
      <c r="B12" s="461"/>
      <c r="C12" s="461"/>
      <c r="D12" s="461"/>
      <c r="E12" s="461"/>
      <c r="F12" s="461"/>
      <c r="G12" s="492"/>
      <c r="H12" s="492"/>
      <c r="I12" s="461"/>
      <c r="J12" s="461"/>
      <c r="K12" s="461"/>
      <c r="L12" s="461"/>
      <c r="M12" s="461"/>
      <c r="N12" s="461"/>
      <c r="O12" s="461"/>
      <c r="P12" s="461"/>
    </row>
    <row r="13" spans="1:16" ht="25.5" customHeight="1" outlineLevel="1" thickBot="1">
      <c r="A13" s="464" t="s">
        <v>553</v>
      </c>
      <c r="B13" s="446"/>
      <c r="C13" s="465"/>
      <c r="D13" s="465"/>
      <c r="E13" s="465"/>
      <c r="F13" s="465"/>
      <c r="G13" s="465"/>
      <c r="H13" s="465"/>
      <c r="I13" s="465"/>
      <c r="J13" s="465"/>
      <c r="K13" s="465"/>
      <c r="L13" s="465"/>
      <c r="M13" s="465"/>
      <c r="N13" s="465"/>
      <c r="O13" s="775" t="s">
        <v>608</v>
      </c>
      <c r="P13" s="775" t="s">
        <v>607</v>
      </c>
    </row>
    <row r="14" spans="1:16" outlineLevel="1"/>
    <row r="15" spans="1:16" s="457" customFormat="1" outlineLevel="1">
      <c r="A15" s="466" t="s">
        <v>293</v>
      </c>
      <c r="B15" s="467">
        <f>SUM(B4:B12)</f>
        <v>0</v>
      </c>
      <c r="C15" s="467">
        <f t="shared" ref="C15:P15" si="0">SUM(C4:C13)</f>
        <v>0</v>
      </c>
      <c r="D15" s="467">
        <f t="shared" si="0"/>
        <v>0</v>
      </c>
      <c r="E15" s="467">
        <f t="shared" si="0"/>
        <v>0</v>
      </c>
      <c r="F15" s="467">
        <f t="shared" si="0"/>
        <v>0</v>
      </c>
      <c r="G15" s="467"/>
      <c r="H15" s="467"/>
      <c r="I15" s="467">
        <f t="shared" si="0"/>
        <v>0</v>
      </c>
      <c r="J15" s="467">
        <f t="shared" si="0"/>
        <v>0</v>
      </c>
      <c r="K15" s="467">
        <f t="shared" si="0"/>
        <v>0</v>
      </c>
      <c r="L15" s="467">
        <f t="shared" si="0"/>
        <v>0</v>
      </c>
      <c r="M15" s="467">
        <f>SUM(M4:M13)</f>
        <v>0</v>
      </c>
      <c r="N15" s="467">
        <f t="shared" si="0"/>
        <v>0</v>
      </c>
      <c r="O15" s="467">
        <f>SUM(O4:O13)</f>
        <v>0</v>
      </c>
      <c r="P15" s="467">
        <f t="shared" si="0"/>
        <v>0</v>
      </c>
    </row>
    <row r="16" spans="1:16" outlineLevel="1">
      <c r="B16" s="470"/>
      <c r="C16" s="470"/>
      <c r="D16" s="470"/>
      <c r="E16" s="470"/>
      <c r="F16" s="470"/>
      <c r="G16" s="470"/>
      <c r="H16" s="470"/>
      <c r="I16" s="470"/>
      <c r="J16" s="470"/>
      <c r="K16" s="470"/>
      <c r="L16" s="470"/>
      <c r="M16" s="470"/>
      <c r="N16" s="470"/>
      <c r="O16" s="470"/>
      <c r="P16" s="470"/>
    </row>
    <row r="17" spans="1:16" outlineLevel="1">
      <c r="A17" s="471" t="s">
        <v>580</v>
      </c>
      <c r="B17" s="494">
        <f ca="1">'EF ele_warmte'!B12</f>
        <v>0.20764897791982778</v>
      </c>
      <c r="C17" s="494">
        <f ca="1">'EF ele_warmte'!B22</f>
        <v>0</v>
      </c>
      <c r="D17" s="494">
        <f>EF_CO2_aardgas</f>
        <v>0.20200000000000001</v>
      </c>
      <c r="E17" s="494">
        <f>EF_VLgas_CO2</f>
        <v>0.22700000000000001</v>
      </c>
      <c r="F17" s="494">
        <f>EF_stookolie_CO2</f>
        <v>0.26700000000000002</v>
      </c>
      <c r="G17" s="494"/>
      <c r="H17" s="494"/>
      <c r="I17" s="494">
        <f>EF_bruinkool_CO2</f>
        <v>0.35099999999999998</v>
      </c>
      <c r="J17" s="494">
        <f>EF_steenkool_CO2</f>
        <v>0.35399999999999998</v>
      </c>
      <c r="K17" s="494">
        <f>EF_anderfossiel_CO2</f>
        <v>0.26400000000000001</v>
      </c>
      <c r="L17" s="494">
        <f>'EF brandstof'!J4</f>
        <v>0</v>
      </c>
      <c r="M17" s="494">
        <f>'EF brandstof'!K4</f>
        <v>0</v>
      </c>
      <c r="N17" s="494">
        <f>'EF brandstof'!L4</f>
        <v>0</v>
      </c>
      <c r="O17" s="494">
        <v>0</v>
      </c>
      <c r="P17" s="494">
        <v>0</v>
      </c>
    </row>
    <row r="18" spans="1:16" outlineLevel="1">
      <c r="B18" s="470"/>
      <c r="C18" s="470"/>
      <c r="D18" s="470"/>
      <c r="E18" s="470"/>
      <c r="F18" s="470"/>
      <c r="G18" s="470"/>
      <c r="H18" s="470"/>
      <c r="I18" s="470"/>
      <c r="J18" s="470"/>
      <c r="K18" s="470"/>
      <c r="L18" s="470"/>
      <c r="M18" s="470"/>
      <c r="N18" s="470"/>
      <c r="O18" s="470"/>
      <c r="P18" s="470"/>
    </row>
    <row r="19" spans="1:16" outlineLevel="1">
      <c r="A19" s="466" t="s">
        <v>206</v>
      </c>
      <c r="B19" s="472">
        <f ca="1">B15*B17</f>
        <v>0</v>
      </c>
      <c r="C19" s="472">
        <f ca="1">C15*C17</f>
        <v>0</v>
      </c>
      <c r="D19" s="472">
        <f>D15*D17</f>
        <v>0</v>
      </c>
      <c r="E19" s="472">
        <f>E15*E17</f>
        <v>0</v>
      </c>
      <c r="F19" s="472">
        <f>F15*F17</f>
        <v>0</v>
      </c>
      <c r="G19" s="472"/>
      <c r="H19" s="472"/>
      <c r="I19" s="472">
        <f t="shared" ref="I19:P19" si="1">I15*I17</f>
        <v>0</v>
      </c>
      <c r="J19" s="472">
        <f t="shared" si="1"/>
        <v>0</v>
      </c>
      <c r="K19" s="472">
        <f t="shared" si="1"/>
        <v>0</v>
      </c>
      <c r="L19" s="472">
        <f t="shared" si="1"/>
        <v>0</v>
      </c>
      <c r="M19" s="472">
        <f t="shared" si="1"/>
        <v>0</v>
      </c>
      <c r="N19" s="472">
        <f t="shared" si="1"/>
        <v>0</v>
      </c>
      <c r="O19" s="472">
        <f t="shared" si="1"/>
        <v>0</v>
      </c>
      <c r="P19" s="472">
        <f t="shared" si="1"/>
        <v>0</v>
      </c>
    </row>
    <row r="22" spans="1:16" s="446" customFormat="1" ht="15" customHeight="1" outlineLevel="1">
      <c r="A22" s="473" t="s">
        <v>460</v>
      </c>
      <c r="B22" s="474"/>
      <c r="C22" s="475"/>
      <c r="D22" s="476"/>
      <c r="E22" s="477"/>
    </row>
    <row r="23" spans="1:16" s="48" customFormat="1" ht="15" customHeight="1" outlineLevel="1">
      <c r="A23" s="478"/>
      <c r="B23" s="479"/>
      <c r="C23" s="480" t="s">
        <v>363</v>
      </c>
      <c r="D23" s="480" t="s">
        <v>175</v>
      </c>
      <c r="E23" s="481"/>
    </row>
    <row r="24" spans="1:16" s="446" customFormat="1" ht="15" customHeight="1" outlineLevel="1">
      <c r="A24" s="482" t="s">
        <v>254</v>
      </c>
      <c r="B24" s="47">
        <f>EigenZB</f>
        <v>0</v>
      </c>
      <c r="C24" s="483"/>
      <c r="D24" s="884" t="s">
        <v>628</v>
      </c>
      <c r="E24" s="447"/>
    </row>
    <row r="25" spans="1:16" s="446" customFormat="1" outlineLevel="1">
      <c r="A25" s="482" t="s">
        <v>427</v>
      </c>
      <c r="B25" s="309">
        <v>13.15681996793146</v>
      </c>
      <c r="C25" s="43"/>
      <c r="D25" s="303" t="s">
        <v>821</v>
      </c>
      <c r="E25" s="460"/>
    </row>
    <row r="26" spans="1:16" s="446" customFormat="1" outlineLevel="1">
      <c r="A26" s="779" t="s">
        <v>428</v>
      </c>
      <c r="B26" s="314">
        <f>1.34/3.6</f>
        <v>0.37222222222222223</v>
      </c>
      <c r="C26" s="43" t="s">
        <v>208</v>
      </c>
      <c r="D26" s="303" t="s">
        <v>822</v>
      </c>
      <c r="E26" s="460"/>
    </row>
    <row r="27" spans="1:16" s="446" customFormat="1" outlineLevel="1">
      <c r="A27" s="484" t="s">
        <v>599</v>
      </c>
      <c r="B27" s="781">
        <f>B24*B25*B26</f>
        <v>0</v>
      </c>
      <c r="C27" s="485" t="s">
        <v>600</v>
      </c>
      <c r="D27" s="486"/>
      <c r="E27" s="487"/>
    </row>
    <row r="28" spans="1:16" s="446" customFormat="1" outlineLevel="1">
      <c r="A28" s="48"/>
      <c r="B28" s="48"/>
      <c r="C28" s="488"/>
      <c r="D28" s="483"/>
    </row>
    <row r="29" spans="1:16" s="446" customFormat="1" outlineLevel="1">
      <c r="A29" s="489" t="s">
        <v>461</v>
      </c>
      <c r="B29" s="474"/>
      <c r="C29" s="475"/>
      <c r="D29" s="476"/>
      <c r="E29" s="477"/>
    </row>
    <row r="30" spans="1:16" s="48" customFormat="1" outlineLevel="1">
      <c r="A30" s="490"/>
      <c r="B30" s="479"/>
      <c r="C30" s="480" t="s">
        <v>363</v>
      </c>
      <c r="D30" s="480" t="s">
        <v>175</v>
      </c>
      <c r="E30" s="481"/>
    </row>
    <row r="31" spans="1:16" s="446" customFormat="1" outlineLevel="1">
      <c r="A31" s="482" t="s">
        <v>426</v>
      </c>
      <c r="B31" s="47">
        <f>EigenWP</f>
        <v>0</v>
      </c>
      <c r="C31" s="483"/>
      <c r="D31" s="884" t="s">
        <v>628</v>
      </c>
      <c r="E31" s="447"/>
    </row>
    <row r="32" spans="1:16" s="446" customFormat="1" outlineLevel="1">
      <c r="A32" s="482" t="s">
        <v>424</v>
      </c>
      <c r="B32" s="526">
        <v>37.963784638354454</v>
      </c>
      <c r="C32" s="32" t="s">
        <v>251</v>
      </c>
      <c r="D32" s="303" t="s">
        <v>821</v>
      </c>
      <c r="E32" s="447"/>
    </row>
    <row r="33" spans="1:5" s="446" customFormat="1" outlineLevel="1">
      <c r="A33" s="482" t="s">
        <v>425</v>
      </c>
      <c r="B33" s="526">
        <v>1887.1743212997605</v>
      </c>
      <c r="C33" s="32" t="s">
        <v>253</v>
      </c>
      <c r="D33" s="303" t="s">
        <v>821</v>
      </c>
      <c r="E33" s="447"/>
    </row>
    <row r="34" spans="1:5" s="446" customFormat="1" outlineLevel="1">
      <c r="A34" s="779" t="s">
        <v>364</v>
      </c>
      <c r="B34" s="526">
        <v>3.75</v>
      </c>
      <c r="C34" s="32"/>
      <c r="D34" s="303" t="s">
        <v>822</v>
      </c>
      <c r="E34" s="447"/>
    </row>
    <row r="35" spans="1:5" s="446" customFormat="1" outlineLevel="1">
      <c r="A35" s="484" t="s">
        <v>599</v>
      </c>
      <c r="B35" s="780">
        <f>B31*B32*B33/1000-B31*B32*B33/1000/B34</f>
        <v>0</v>
      </c>
      <c r="C35" s="491" t="s">
        <v>600</v>
      </c>
      <c r="D35" s="486"/>
      <c r="E35" s="45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2021-11-11T12:34:47Z</dcterms:modified>
</cp:coreProperties>
</file>