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6\"/>
    </mc:Choice>
  </mc:AlternateContent>
  <xr:revisionPtr revIDLastSave="0" documentId="8_{6E1FE804-4F28-43EF-8E5D-69D2172BD633}"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R32" i="18"/>
  <c r="Q32" i="18"/>
  <c r="P32" i="18"/>
  <c r="O32" i="18"/>
  <c r="C6" i="17" s="1"/>
  <c r="N32" i="18"/>
  <c r="M32" i="18"/>
  <c r="W31" i="18"/>
  <c r="V31" i="18"/>
  <c r="U31" i="18"/>
  <c r="T31" i="18"/>
  <c r="S31" i="18"/>
  <c r="F13" i="15" s="1"/>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L6" i="17"/>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J56" i="14" s="1"/>
  <c r="I54" i="14"/>
  <c r="I56" i="14" s="1"/>
  <c r="H54" i="14"/>
  <c r="H56" i="14" s="1"/>
  <c r="Q24" i="14"/>
  <c r="P24" i="14"/>
  <c r="P26" i="14" s="1"/>
  <c r="N24" i="14"/>
  <c r="N26" i="14" s="1"/>
  <c r="L24" i="14"/>
  <c r="L26" i="14" s="1"/>
  <c r="J24" i="14"/>
  <c r="I24" i="14"/>
  <c r="I26" i="14" s="1"/>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R44" i="14"/>
  <c r="Q26" i="14"/>
  <c r="J26" i="14"/>
  <c r="E25" i="14"/>
  <c r="D14" i="48" s="1"/>
  <c r="C25" i="14"/>
  <c r="B14" i="48" s="1"/>
  <c r="D5" i="17"/>
  <c r="Q14" i="48" l="1"/>
  <c r="O31" i="48"/>
  <c r="C45" i="18"/>
  <c r="E48" i="18" s="1"/>
  <c r="E8" i="18" s="1"/>
  <c r="J9" i="18"/>
  <c r="J77" i="14" s="1"/>
  <c r="J9" i="61" s="1"/>
  <c r="O25" i="48"/>
  <c r="O30" i="48"/>
  <c r="O32" i="48"/>
  <c r="P25" i="48"/>
  <c r="P31" i="48"/>
  <c r="H9" i="18"/>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F48" i="18"/>
  <c r="B48" i="18"/>
  <c r="C8" i="18" s="1"/>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H48" i="18" l="1"/>
  <c r="I48" i="18"/>
  <c r="H8" i="18" s="1"/>
  <c r="C48" i="18"/>
  <c r="J8" i="18" s="1"/>
  <c r="O8" i="18" s="1"/>
  <c r="O10" i="18" s="1"/>
  <c r="G48" i="18"/>
  <c r="O9" i="18"/>
  <c r="D48" i="18"/>
  <c r="I8" i="18"/>
  <c r="I10" i="18" s="1"/>
  <c r="M77" i="14"/>
  <c r="M9" i="61" s="1"/>
  <c r="H78" i="14"/>
  <c r="H9" i="61"/>
  <c r="H10" i="61" s="1"/>
  <c r="O90" i="14"/>
  <c r="O18" i="61"/>
  <c r="O20" i="61" s="1"/>
  <c r="B88" i="14"/>
  <c r="B18" i="61" s="1"/>
  <c r="J17" i="18"/>
  <c r="H20" i="18"/>
  <c r="M87" i="14"/>
  <c r="M76" i="14"/>
  <c r="H10" i="18"/>
  <c r="E20" i="18"/>
  <c r="F87" i="14"/>
  <c r="C77" i="14"/>
  <c r="C9" i="61" s="1"/>
  <c r="C20" i="18"/>
  <c r="D87" i="14"/>
  <c r="D17" i="61" s="1"/>
  <c r="D20" i="61" s="1"/>
  <c r="D76" i="14"/>
  <c r="D8" i="61" s="1"/>
  <c r="D10" i="61" s="1"/>
  <c r="C10" i="18"/>
  <c r="C88" i="14"/>
  <c r="C18" i="61" s="1"/>
  <c r="F76" i="14"/>
  <c r="E10" i="18"/>
  <c r="I17" i="18"/>
  <c r="Q88" i="14"/>
  <c r="P18" i="61" s="1"/>
  <c r="B77" i="14" l="1"/>
  <c r="B9" i="61" s="1"/>
  <c r="I76" i="14"/>
  <c r="I8" i="61" s="1"/>
  <c r="I10"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D10" i="22" s="1"/>
  <c r="A4" i="23"/>
  <c r="A7" i="23"/>
  <c r="A8" i="23"/>
  <c r="A9" i="23"/>
  <c r="A10" i="23"/>
  <c r="A11" i="23"/>
  <c r="A12" i="23"/>
  <c r="D6" i="22" s="1"/>
  <c r="A13" i="23"/>
  <c r="A14" i="23"/>
  <c r="A15" i="23"/>
  <c r="A16" i="23"/>
  <c r="A17" i="23"/>
  <c r="A18" i="23"/>
  <c r="A19" i="23"/>
  <c r="A20" i="23"/>
  <c r="A21" i="23"/>
  <c r="A22" i="23"/>
  <c r="A23" i="23"/>
  <c r="A24" i="23"/>
  <c r="A25" i="23"/>
  <c r="A26" i="23"/>
  <c r="A27" i="23"/>
  <c r="A28" i="23"/>
  <c r="A29" i="23"/>
  <c r="A30" i="23"/>
  <c r="D8" i="22" l="1"/>
  <c r="B52" i="22"/>
  <c r="B51" i="22"/>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J61" i="14" l="1"/>
  <c r="G51" i="22"/>
  <c r="G50" i="22" s="1"/>
  <c r="G54" i="22" s="1"/>
  <c r="Q11" i="14"/>
  <c r="P12" i="13"/>
  <c r="Q41" i="14" s="1"/>
  <c r="E8" i="13"/>
  <c r="N46" i="14"/>
  <c r="R9" i="14"/>
  <c r="Q11" i="48"/>
  <c r="I5" i="48"/>
  <c r="J10" i="14"/>
  <c r="J16" i="14" s="1"/>
  <c r="J27" i="14" s="1"/>
  <c r="J63" i="14" s="1"/>
  <c r="L46" i="14"/>
  <c r="L61" i="14" s="1"/>
  <c r="J7" i="48"/>
  <c r="J25" i="48" s="1"/>
  <c r="K24" i="14"/>
  <c r="K26" i="14" s="1"/>
  <c r="P8" i="48"/>
  <c r="P26" i="48" s="1"/>
  <c r="Q13" i="14"/>
  <c r="Q16" i="14" s="1"/>
  <c r="Q27"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O18" i="16"/>
  <c r="H12" i="22"/>
  <c r="N8" i="17"/>
  <c r="L8" i="17"/>
  <c r="M50" i="22"/>
  <c r="M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Q46" i="14" l="1"/>
  <c r="Q61" i="14" s="1"/>
  <c r="N5" i="13"/>
  <c r="N8" i="13" s="1"/>
  <c r="N12" i="13" s="1"/>
  <c r="O41" i="14" s="1"/>
  <c r="L63" i="14"/>
  <c r="I15" i="48"/>
  <c r="I23" i="48"/>
  <c r="I33" i="48" s="1"/>
  <c r="P15" i="48"/>
  <c r="Q63" i="14"/>
  <c r="O8" i="48"/>
  <c r="O26" i="48" s="1"/>
  <c r="P13" i="14"/>
  <c r="P16" i="14" s="1"/>
  <c r="P27" i="14" s="1"/>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E15"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33" i="48" l="1"/>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594CD1C4-6449-449A-8CDA-753F24946AD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6B1F93A6-3E57-4BBA-B4BB-707AED5202F4}">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3C1B4F6-7729-4FB8-8AA2-211352E69A25}">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DDF15B1D-43A2-4992-8587-33D17599634A}">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46D2A972-8E21-4550-80F0-1D71CF81DB5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75BC8261-D1BE-4CC6-BCBD-0AAF5AEA6C16}">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30D364C-BCCD-4C76-BB38-4E9C4254BACA}">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B8F10442-8660-4D4C-92A0-D36A30064F96}">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B304ACED-7BE4-4984-9834-8DEC71A463B5}">
      <text>
        <r>
          <rPr>
            <b/>
            <sz val="9"/>
            <color indexed="81"/>
            <rFont val="Tahoma"/>
            <family val="2"/>
          </rPr>
          <t>meynaere:</t>
        </r>
        <r>
          <rPr>
            <sz val="9"/>
            <color indexed="81"/>
            <rFont val="Tahoma"/>
            <family val="2"/>
          </rPr>
          <t xml:space="preserve">
incl. afvalverbranding met energierecuperatie</t>
        </r>
      </text>
    </comment>
    <comment ref="A19" authorId="0" shapeId="0" xr:uid="{1BC3C0A3-8FCD-4EFC-8585-7F124991295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<sst xmlns="http://schemas.openxmlformats.org/spreadsheetml/2006/main" count="2469" uniqueCount="899">
  <si>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</si>
  <si>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</si>
  <si>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</si>
  <si>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</si>
  <si>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</si>
  <si>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</si>
  <si>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</si>
  <si>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</si>
  <si>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</si>
  <si>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</si>
  <si>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</si>
  <si>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</si>
  <si>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</si>
  <si>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</si>
  <si>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</si>
  <si>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</si>
  <si>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</si>
  <si>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</si>
  <si>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</si>
  <si>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</si>
  <si>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</si>
  <si>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</si>
  <si>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</si>
  <si>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</si>
  <si>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</si>
  <si>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</si>
  <si>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</si>
  <si>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</si>
  <si>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</si>
  <si>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</si>
  <si>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</si>
  <si>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</si>
  <si>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</si>
  <si>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</si>
  <si>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</si>
  <si>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</si>
  <si>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</si>
  <si>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</si>
  <si>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</si>
  <si>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</si>
  <si>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</si>
  <si>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</si>
  <si>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</si>
  <si>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</si>
  <si>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</si>
  <si>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</si>
  <si>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</si>
  <si>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</si>
  <si>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</si>
  <si>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</si>
  <si>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</si>
  <si>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</si>
  <si>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</si>
  <si>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</si>
  <si>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</si>
  <si>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</si>
  <si>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</si>
  <si>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</si>
  <si>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</si>
  <si>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</si>
  <si>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</si>
  <si>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</si>
  <si>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</si>
  <si>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</si>
  <si>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</si>
  <si>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</si>
  <si>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</si>
  <si>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</si>
  <si>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</si>
  <si>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</si>
  <si>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</si>
  <si>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</si>
  <si>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</si>
  <si>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</si>
  <si>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</si>
  <si>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</si>
  <si>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</si>
  <si>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</si>
  <si>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</si>
  <si>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</si>
  <si>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</si>
  <si>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</si>
  <si>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</si>
  <si>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</si>
  <si>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</si>
  <si>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</si>
  <si>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</si>
  <si>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</si>
  <si>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</si>
  <si>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</si>
  <si>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</si>
  <si>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</si>
  <si>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</si>
  <si>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</si>
  <si>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</si>
  <si>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</si>
  <si>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</si>
  <si>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</si>
  <si>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</si>
  <si>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</si>
  <si>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</si>
  <si>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</si>
  <si>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</si>
  <si>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</si>
  <si>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</si>
  <si>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</si>
  <si>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</si>
  <si>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</si>
  <si>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</si>
  <si>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</si>
  <si>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</si>
  <si>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</si>
  <si>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</si>
  <si>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</si>
  <si>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</si>
  <si>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</si>
  <si>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</si>
  <si>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</si>
  <si>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</si>
  <si>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</si>
  <si>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</si>
  <si>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</si>
  <si>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</si>
  <si>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</si>
  <si>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</si>
  <si>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</si>
  <si>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</si>
  <si>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</si>
  <si>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</si>
  <si>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</si>
  <si>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</si>
  <si>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</si>
  <si>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</si>
  <si>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</si>
  <si>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</si>
  <si>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</si>
  <si>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</si>
  <si>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</si>
  <si>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</si>
  <si>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</si>
  <si>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</si>
  <si>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</si>
  <si>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</si>
  <si>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</si>
  <si>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</si>
  <si>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</si>
  <si>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</si>
  <si>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</si>
  <si>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</si>
  <si>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</si>
  <si>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</si>
  <si>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</si>
  <si>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</si>
  <si>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</si>
  <si>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</si>
  <si>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</si>
  <si>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</si>
  <si>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</si>
  <si>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</si>
  <si>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</si>
  <si>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</si>
  <si>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</si>
  <si>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</si>
  <si>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</si>
  <si>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</si>
  <si>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</si>
  <si>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</si>
  <si>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</si>
  <si>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</si>
  <si>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</si>
  <si>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</si>
  <si>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</si>
  <si>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</si>
  <si>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</si>
  <si>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</si>
  <si>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</si>
  <si>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</si>
  <si>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</si>
  <si>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</si>
  <si>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</si>
  <si>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</si>
  <si>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</si>
  <si>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</si>
  <si>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</si>
  <si>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</si>
  <si>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</si>
  <si>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</si>
  <si>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</si>
  <si>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</si>
  <si>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</si>
  <si>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</si>
  <si>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</si>
  <si>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</si>
  <si>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</si>
  <si>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</si>
  <si>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</si>
  <si>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</si>
  <si>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</si>
  <si>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</si>
  <si>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</si>
  <si>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</si>
  <si>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</si>
  <si>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</si>
  <si>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</si>
  <si>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</si>
  <si>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</si>
  <si>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</si>
  <si>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</si>
  <si>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</si>
  <si>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</si>
  <si>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</si>
  <si>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</si>
  <si>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</si>
  <si>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</si>
  <si>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</si>
  <si>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</si>
  <si>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</si>
  <si>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</si>
  <si>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</si>
  <si>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</si>
  <si>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</si>
  <si>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</si>
  <si>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</si>
  <si>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</si>
  <si>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</si>
  <si>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</si>
  <si>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</si>
  <si>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</si>
  <si>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</si>
  <si>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</si>
  <si>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</si>
  <si>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</si>
  <si>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</si>
  <si>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</si>
  <si>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</si>
  <si>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</si>
  <si>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</si>
  <si>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</si>
  <si>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</si>
  <si>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</si>
  <si>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</si>
  <si>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</si>
  <si>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</si>
  <si>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</si>
  <si>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</si>
  <si>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</si>
  <si>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</si>
  <si>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</si>
  <si>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</si>
  <si>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</si>
  <si>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</si>
  <si>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</si>
  <si>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</si>
  <si>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</si>
  <si>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</si>
  <si>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</si>
  <si>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</si>
  <si>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</si>
  <si>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</si>
  <si>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</si>
  <si>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</si>
  <si>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</si>
  <si>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</si>
  <si>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</si>
  <si>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</si>
  <si>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</si>
  <si>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</si>
  <si>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</si>
  <si>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</si>
  <si>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</si>
  <si>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</si>
  <si>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</si>
  <si>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</si>
  <si>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</si>
  <si>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</si>
  <si>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</si>
  <si>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</si>
  <si>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</si>
  <si>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</si>
  <si>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</si>
  <si>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</si>
  <si>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</si>
  <si>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</si>
  <si>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</si>
  <si>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</si>
  <si>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</si>
  <si>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</si>
  <si>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</si>
  <si>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</si>
  <si>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</si>
  <si>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</si>
  <si>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</si>
  <si>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</si>
  <si>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</si>
  <si>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</si>
  <si>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</si>
  <si>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</si>
  <si>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</si>
  <si>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</si>
  <si>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</si>
  <si>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</si>
  <si>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</si>
  <si>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</si>
  <si>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</si>
  <si>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</si>
  <si>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</si>
  <si>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</si>
  <si>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</si>
  <si>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</si>
  <si>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</si>
  <si>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</si>
  <si>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</si>
  <si>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</si>
  <si>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</si>
  <si>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</si>
  <si>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</si>
  <si>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</si>
  <si>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</si>
  <si>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</si>
  <si>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</si>
  <si>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</si>
  <si>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</si>
  <si>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</si>
  <si>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</si>
  <si>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</si>
  <si>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</si>
  <si>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</si>
  <si>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</si>
  <si>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</si>
  <si>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</si>
  <si>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</si>
  <si>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</si>
  <si>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</si>
  <si>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</si>
  <si>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</si>
  <si>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</si>
  <si>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</si>
  <si>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</si>
  <si>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</si>
  <si>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</si>
  <si>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</si>
  <si>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</si>
  <si>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</si>
  <si>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</si>
  <si>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</si>
  <si>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</si>
  <si>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</si>
  <si>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</si>
  <si>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</si>
  <si>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</si>
  <si>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</si>
  <si>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</si>
  <si>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</si>
  <si>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</si>
  <si>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</si>
  <si>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</si>
  <si>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</si>
  <si>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</si>
  <si>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</si>
  <si>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</si>
  <si>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</si>
  <si>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</si>
  <si>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</si>
  <si>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</si>
  <si>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</si>
  <si>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</si>
  <si>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</si>
  <si>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</si>
  <si>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</si>
  <si>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</si>
  <si>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</si>
  <si>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</si>
  <si>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</si>
  <si>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</si>
  <si>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</si>
  <si>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</si>
  <si>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</si>
  <si>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</si>
  <si>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</si>
  <si>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</si>
  <si>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</si>
  <si>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</si>
  <si>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</si>
  <si>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</si>
  <si>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</si>
  <si>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</si>
  <si>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</si>
  <si>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</si>
  <si>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</si>
  <si>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</si>
  <si>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</si>
  <si>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</si>
  <si>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</si>
  <si>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</si>
  <si>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</si>
  <si>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</si>
  <si>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</si>
  <si>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</si>
  <si>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</si>
  <si>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</si>
  <si>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</si>
  <si>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</si>
  <si>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</si>
  <si>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</si>
  <si>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</si>
  <si>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</si>
  <si>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</si>
  <si>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</si>
  <si>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</si>
  <si>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</si>
  <si>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</si>
  <si>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</si>
  <si>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</si>
  <si>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</si>
  <si>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</si>
  <si>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</si>
  <si>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</si>
  <si>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</si>
  <si>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</si>
  <si>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</si>
  <si>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</si>
  <si>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</si>
  <si>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</si>
  <si>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</si>
  <si>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</si>
  <si>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</si>
  <si>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</si>
  <si>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</si>
  <si>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</si>
  <si>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</si>
  <si>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</si>
  <si>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</si>
  <si>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</si>
  <si>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</si>
  <si>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</si>
  <si>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</si>
  <si>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</si>
  <si>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</si>
  <si>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</si>
  <si>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</si>
  <si>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</si>
  <si>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</si>
  <si>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</si>
  <si>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</si>
  <si>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</si>
  <si>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</si>
  <si>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</si>
  <si>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</si>
  <si>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</si>
  <si>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</si>
  <si>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</si>
  <si>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</si>
  <si>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</si>
  <si>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</si>
  <si>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</si>
  <si>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</si>
  <si>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</si>
  <si>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</si>
  <si>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</si>
  <si>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</si>
  <si>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</si>
  <si>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</si>
  <si>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</si>
  <si>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</si>
  <si>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</si>
  <si>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</si>
  <si>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</si>
  <si>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</si>
  <si>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</si>
  <si>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</si>
  <si>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</si>
  <si>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</si>
  <si>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</si>
  <si>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</si>
  <si>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</si>
  <si>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</si>
  <si>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</si>
  <si>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</si>
  <si>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</si>
  <si>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</si>
  <si>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</si>
  <si>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</si>
  <si>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</si>
  <si>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</si>
  <si>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</si>
  <si>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</si>
  <si>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</si>
  <si>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</si>
  <si>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</si>
  <si>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</si>
  <si>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</si>
  <si>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</si>
  <si>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</si>
  <si>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</si>
  <si>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</si>
  <si>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</si>
  <si>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</si>
  <si>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</si>
  <si>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</si>
  <si>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</si>
  <si>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</si>
  <si>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</si>
  <si>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</si>
  <si>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</si>
  <si>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</si>
  <si>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</si>
  <si>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</si>
  <si>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</si>
  <si>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</si>
  <si>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</si>
  <si>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</si>
  <si>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</si>
  <si>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</si>
  <si>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</si>
  <si>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</si>
  <si>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</si>
  <si>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</si>
  <si>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</si>
  <si>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</si>
  <si>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</si>
  <si>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</si>
  <si>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</si>
  <si>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</si>
  <si>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</si>
  <si>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</si>
  <si>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</si>
  <si>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</si>
  <si>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</si>
  <si>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</si>
  <si>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</si>
  <si>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</si>
  <si>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</si>
  <si>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</si>
  <si>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</si>
  <si>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</si>
  <si>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</si>
  <si>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</si>
  <si>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</si>
  <si>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</si>
  <si>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</si>
  <si>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</si>
  <si>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</si>
  <si>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</si>
  <si>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</si>
  <si>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</si>
  <si>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</si>
  <si>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</si>
  <si>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</si>
  <si>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</si>
  <si>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</si>
  <si>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</si>
  <si>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</si>
  <si>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</si>
  <si>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</si>
  <si>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</si>
  <si>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</si>
  <si>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</si>
  <si>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</si>
  <si>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</si>
  <si>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</si>
  <si>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</si>
  <si>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</si>
  <si>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</si>
  <si>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</si>
  <si>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</si>
  <si>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</si>
  <si>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</si>
  <si>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</si>
  <si>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</si>
  <si>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</si>
  <si>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</si>
  <si>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</si>
  <si>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</si>
  <si>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</si>
  <si>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</si>
  <si>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</si>
  <si>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</si>
  <si>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</si>
  <si>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</si>
  <si>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</si>
  <si>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</si>
  <si>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</si>
  <si>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</si>
  <si>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</si>
  <si>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</si>
  <si>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</si>
  <si>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</si>
  <si>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</si>
  <si>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</si>
  <si>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</si>
  <si>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</si>
  <si>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</si>
  <si>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</si>
  <si>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</si>
  <si>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</si>
  <si>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</si>
  <si>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</si>
  <si>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</si>
  <si>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</si>
  <si>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</si>
  <si>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</si>
  <si>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</si>
  <si>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</si>
  <si>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</si>
  <si>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</si>
  <si>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</si>
  <si>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</si>
  <si>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</si>
  <si>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</si>
  <si>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</si>
  <si>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</si>
  <si>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</si>
  <si>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</si>
  <si>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</si>
  <si>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</si>
  <si>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</si>
  <si>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</si>
  <si>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</si>
  <si>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</si>
  <si>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</si>
  <si>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</si>
  <si>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</si>
  <si>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</si>
  <si>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</si>
  <si>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</si>
  <si>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</si>
  <si>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</si>
  <si>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</si>
  <si>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</si>
  <si>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</si>
  <si>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</si>
  <si>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</si>
  <si>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</si>
  <si>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</si>
  <si>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</si>
  <si>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</si>
  <si>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</si>
  <si>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</si>
  <si>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</si>
  <si>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</si>
  <si>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</si>
  <si>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</si>
  <si>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</si>
  <si>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</si>
  <si>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</si>
  <si>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</si>
  <si>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</si>
  <si>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</si>
  <si>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</si>
  <si>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</si>
  <si>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</si>
  <si>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</si>
  <si>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</si>
  <si>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</si>
  <si>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</si>
  <si>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</si>
  <si>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</si>
  <si>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</si>
  <si>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</si>
  <si>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</si>
  <si>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</si>
  <si>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</si>
  <si>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</si>
  <si>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</si>
  <si>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</si>
  <si>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</si>
  <si>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</si>
  <si>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</si>
  <si>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</si>
  <si>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</si>
  <si>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</si>
  <si>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</si>
  <si>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</si>
  <si>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</si>
  <si>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</si>
  <si>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</si>
  <si>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</si>
  <si>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</si>
  <si>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</si>
  <si>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</si>
  <si>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</si>
  <si>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</si>
  <si>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</si>
  <si>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</si>
  <si>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</si>
  <si>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</si>
  <si>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</si>
  <si>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</si>
  <si>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</si>
  <si>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</si>
  <si>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</si>
  <si>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</si>
  <si>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</si>
  <si>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</si>
  <si>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</si>
  <si>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</si>
  <si>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</si>
  <si>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</si>
  <si>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</si>
  <si>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</si>
  <si>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</si>
  <si>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</si>
  <si>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</si>
  <si>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</si>
  <si>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</si>
  <si>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</si>
  <si>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</si>
  <si>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</si>
  <si>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</si>
  <si>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</si>
  <si>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</si>
  <si>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</si>
  <si>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</si>
  <si>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</si>
  <si>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</si>
  <si>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</si>
  <si>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</si>
  <si>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</si>
  <si>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</si>
  <si>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</si>
  <si>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</si>
  <si>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</si>
  <si>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</si>
  <si>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</si>
  <si>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</si>
  <si>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</si>
  <si>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</si>
  <si>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</si>
  <si>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</si>
  <si>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</si>
  <si>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</si>
  <si>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</si>
  <si>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</si>
  <si>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</si>
  <si>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</si>
  <si>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</si>
  <si>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</si>
  <si>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</si>
  <si>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</si>
  <si>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</si>
  <si>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</si>
  <si>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</si>
  <si>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</si>
  <si>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</si>
  <si>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</si>
  <si>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</si>
  <si>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</si>
  <si>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</si>
  <si>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</si>
  <si>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</si>
  <si>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</si>
  <si>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</si>
  <si>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</si>
  <si>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</si>
  <si>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</si>
  <si>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</si>
  <si>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</si>
  <si>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</si>
  <si>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</si>
  <si>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</si>
  <si>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</si>
  <si>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</si>
  <si>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</si>
  <si>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</si>
  <si>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</si>
  <si>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</si>
  <si>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</si>
  <si>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</si>
  <si>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</si>
  <si>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</si>
  <si>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</si>
  <si>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</si>
  <si>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</si>
  <si>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</si>
  <si>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</si>
  <si>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</si>
  <si>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</si>
  <si>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</si>
  <si>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</si>
  <si>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</si>
  <si>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</si>
  <si>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</si>
  <si>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</si>
  <si>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</si>
  <si>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</si>
  <si>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</si>
  <si>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</si>
  <si>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</si>
  <si>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</si>
  <si>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</si>
  <si>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</si>
  <si>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</si>
  <si>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</si>
  <si>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</si>
  <si>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</si>
  <si>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</si>
  <si>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</si>
  <si>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</si>
  <si>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</si>
  <si>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</si>
  <si>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</si>
  <si>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</si>
  <si>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</si>
  <si>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</si>
  <si>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</si>
  <si>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</si>
  <si>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</si>
  <si>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</si>
  <si>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</si>
  <si>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</si>
  <si>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</si>
  <si>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</si>
  <si>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</si>
  <si>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</si>
  <si>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</si>
  <si>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</si>
  <si>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</si>
  <si>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</si>
  <si>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</si>
  <si>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</si>
  <si>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</si>
  <si>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</si>
  <si>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</si>
  <si>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</si>
  <si>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</si>
  <si>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</si>
  <si>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</si>
  <si>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</si>
  <si>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</si>
  <si>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</si>
  <si>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</si>
  <si>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</si>
  <si>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</si>
  <si>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</si>
  <si>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</si>
  <si>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</si>
  <si>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</si>
  <si>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</si>
  <si>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</si>
  <si>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</si>
  <si>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</si>
  <si>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</si>
  <si>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</si>
  <si>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</si>
  <si>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</si>
  <si>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</si>
  <si>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</si>
  <si>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</si>
  <si>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</si>
  <si>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</si>
  <si>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</si>
  <si>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</si>
  <si>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</si>
  <si>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</si>
  <si>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</si>
  <si>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</si>
  <si>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</si>
  <si>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</si>
  <si>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</si>
  <si>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</si>
  <si>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</si>
  <si>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</si>
  <si>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</si>
  <si>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</si>
  <si>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</si>
  <si>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</si>
  <si>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</si>
  <si>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</si>
  <si>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</si>
  <si>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</si>
  <si>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</si>
  <si>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</si>
  <si>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</si>
  <si>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</si>
  <si>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</si>
  <si>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</si>
  <si>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</si>
  <si>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</si>
  <si>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</si>
  <si>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</si>
  <si>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</si>
  <si>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</si>
  <si>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</si>
  <si>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</si>
  <si>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</si>
  <si>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</si>
  <si>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</si>
  <si>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</si>
  <si>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</si>
  <si>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</si>
  <si>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</si>
  <si>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</si>
  <si>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36012</t>
  </si>
  <si>
    <t>MOORSLEDE</t>
  </si>
  <si>
    <t>Fluvius</t>
  </si>
  <si>
    <t>referentietaak LNE (2017); Jaarverslag De Lijn</t>
  </si>
  <si>
    <t>interne verbrandingsmotor</t>
  </si>
  <si>
    <t>WKK interne verbrandinsgmotor (gas)</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</si>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</sst>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5">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8"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5" fontId="12" fillId="0" borderId="0" applyFont="0" applyFill="0" applyBorder="0" applyAlignment="0" applyProtection="0"/>
    <xf numFmtId="167"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5" fontId="35" fillId="0" borderId="0" applyFont="0" applyFill="0" applyBorder="0" applyAlignment="0" applyProtection="0"/>
    <xf numFmtId="167" fontId="35" fillId="0" borderId="0" applyFont="0" applyFill="0" applyBorder="0" applyAlignment="0" applyProtection="0"/>
    <xf numFmtId="164" fontId="35" fillId="0" borderId="0" applyFont="0" applyFill="0" applyBorder="0" applyAlignment="0" applyProtection="0"/>
    <xf numFmtId="166"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4" fontId="12" fillId="0" borderId="0" applyFont="0" applyFill="0" applyBorder="0" applyAlignment="0" applyProtection="0"/>
    <xf numFmtId="166" fontId="12" fillId="0" borderId="0" applyFont="0" applyFill="0" applyBorder="0" applyAlignment="0" applyProtection="0"/>
    <xf numFmtId="164" fontId="12" fillId="0" borderId="0" applyFont="0" applyFill="0" applyBorder="0" applyAlignment="0" applyProtection="0"/>
    <xf numFmtId="166"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70" fontId="19" fillId="0" borderId="199">
      <alignment vertical="center"/>
    </xf>
    <xf numFmtId="170" fontId="19" fillId="0" borderId="199">
      <alignment vertical="center"/>
    </xf>
    <xf numFmtId="170" fontId="19" fillId="0" borderId="199">
      <alignment vertical="center"/>
    </xf>
    <xf numFmtId="173" fontId="26" fillId="8" borderId="199">
      <alignment horizontal="right" vertical="center"/>
    </xf>
    <xf numFmtId="173" fontId="26" fillId="8" borderId="199">
      <alignment horizontal="right" vertical="center"/>
    </xf>
    <xf numFmtId="173" fontId="26"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29" fillId="0" borderId="199" applyFill="0" applyBorder="0" applyProtection="0">
      <alignment horizontal="right" vertical="center"/>
    </xf>
    <xf numFmtId="172" fontId="37" fillId="1" borderId="206" applyNumberFormat="0" applyProtection="0">
      <alignment horizontal="left" vertical="top"/>
    </xf>
    <xf numFmtId="172"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69" fontId="7" fillId="0" borderId="0" applyFont="0" applyFill="0" applyBorder="0" applyAlignment="0" applyProtection="0"/>
    <xf numFmtId="0" fontId="107"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7"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7" fillId="0" borderId="0"/>
    <xf numFmtId="172" fontId="37" fillId="1" borderId="206" applyNumberFormat="0" applyProtection="0">
      <alignment horizontal="left" vertical="top"/>
    </xf>
    <xf numFmtId="0" fontId="7" fillId="0" borderId="0"/>
    <xf numFmtId="0" fontId="7" fillId="0" borderId="0"/>
    <xf numFmtId="0" fontId="7" fillId="0" borderId="0"/>
    <xf numFmtId="0" fontId="7" fillId="0" borderId="0"/>
    <xf numFmtId="170" fontId="19" fillId="0" borderId="213">
      <alignment vertical="center"/>
    </xf>
    <xf numFmtId="173" fontId="2" fillId="9" borderId="211">
      <alignment horizontal="right" vertical="center"/>
    </xf>
    <xf numFmtId="173" fontId="2" fillId="9" borderId="211">
      <alignment horizontal="right" vertical="center"/>
    </xf>
    <xf numFmtId="173" fontId="2" fillId="9" borderId="213">
      <alignment horizontal="right" vertical="center"/>
    </xf>
    <xf numFmtId="167" fontId="7" fillId="0" borderId="0" applyFont="0" applyFill="0" applyBorder="0" applyAlignment="0" applyProtection="0"/>
    <xf numFmtId="172" fontId="37" fillId="1" borderId="217" applyNumberFormat="0" applyProtection="0">
      <alignment horizontal="left" vertical="top"/>
    </xf>
    <xf numFmtId="170" fontId="19" fillId="0" borderId="213">
      <alignment vertical="center"/>
    </xf>
    <xf numFmtId="0" fontId="29" fillId="0" borderId="213" applyNumberFormat="0" applyFill="0" applyAlignment="0" applyProtection="0"/>
    <xf numFmtId="173" fontId="2" fillId="9" borderId="211">
      <alignment horizontal="right" vertical="center"/>
    </xf>
    <xf numFmtId="173" fontId="26" fillId="8" borderId="213">
      <alignment horizontal="right" vertical="center"/>
    </xf>
    <xf numFmtId="173" fontId="26" fillId="8" borderId="215">
      <alignment horizontal="right" vertical="center"/>
    </xf>
    <xf numFmtId="170"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3" fontId="26" fillId="8" borderId="218">
      <alignment horizontal="right" vertical="center"/>
    </xf>
    <xf numFmtId="170" fontId="19" fillId="0" borderId="207">
      <alignmen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8">
      <alignment horizontal="right" vertical="center"/>
    </xf>
    <xf numFmtId="0" fontId="29" fillId="0" borderId="213" applyNumberFormat="0" applyFill="0" applyAlignment="0" applyProtection="0"/>
    <xf numFmtId="170" fontId="19" fillId="0" borderId="213">
      <alignment vertical="center"/>
    </xf>
    <xf numFmtId="4" fontId="29" fillId="0" borderId="213" applyFill="0" applyBorder="0" applyProtection="0">
      <alignment horizontal="right" vertical="center"/>
    </xf>
    <xf numFmtId="172" fontId="37" fillId="1" borderId="210" applyNumberFormat="0" applyProtection="0">
      <alignment horizontal="left" vertical="top"/>
    </xf>
    <xf numFmtId="173" fontId="2" fillId="9" borderId="213">
      <alignment horizontal="right" vertical="center"/>
    </xf>
    <xf numFmtId="170" fontId="19" fillId="0" borderId="215">
      <alignment vertical="center"/>
    </xf>
    <xf numFmtId="173" fontId="2" fillId="9" borderId="213">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7" fontId="29" fillId="62" borderId="213"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8">
      <alignment horizontal="right" vertical="center"/>
    </xf>
    <xf numFmtId="173" fontId="2" fillId="9" borderId="211">
      <alignment horizontal="right" vertical="center"/>
    </xf>
    <xf numFmtId="170" fontId="19" fillId="0" borderId="213">
      <alignment vertical="center"/>
    </xf>
    <xf numFmtId="4" fontId="29" fillId="0" borderId="218" applyFill="0" applyBorder="0" applyProtection="0">
      <alignment horizontal="right" vertical="center"/>
    </xf>
    <xf numFmtId="170" fontId="19" fillId="0" borderId="218">
      <alignment vertical="center"/>
    </xf>
    <xf numFmtId="173" fontId="2" fillId="9" borderId="215">
      <alignment horizontal="right" vertical="center"/>
    </xf>
    <xf numFmtId="173" fontId="26" fillId="8" borderId="213">
      <alignment horizontal="right" vertical="center"/>
    </xf>
    <xf numFmtId="173" fontId="26" fillId="8" borderId="211">
      <alignment horizontal="right" vertical="center"/>
    </xf>
    <xf numFmtId="173" fontId="2" fillId="9" borderId="213">
      <alignment horizontal="right" vertical="center"/>
    </xf>
    <xf numFmtId="177" fontId="29" fillId="62" borderId="211" applyNumberFormat="0" applyFont="0" applyBorder="0" applyAlignment="0" applyProtection="0">
      <alignment horizontal="right" vertical="center"/>
    </xf>
    <xf numFmtId="170"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3"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3"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1" applyFill="0" applyBorder="0" applyProtection="0">
      <alignment horizontal="right" vertical="center"/>
    </xf>
    <xf numFmtId="173" fontId="26" fillId="8" borderId="218">
      <alignment horizontal="right" vertical="center"/>
    </xf>
    <xf numFmtId="0" fontId="131" fillId="63" borderId="216">
      <alignment horizontal="center"/>
    </xf>
    <xf numFmtId="173" fontId="2" fillId="9" borderId="215">
      <alignment horizontal="right" vertical="center"/>
    </xf>
    <xf numFmtId="172" fontId="37" fillId="1" borderId="206" applyNumberFormat="0" applyProtection="0">
      <alignment horizontal="left" vertical="top"/>
    </xf>
    <xf numFmtId="173" fontId="26" fillId="8" borderId="213">
      <alignment horizontal="right" vertical="center"/>
    </xf>
    <xf numFmtId="49" fontId="29" fillId="0" borderId="209" applyNumberFormat="0" applyFont="0" applyFill="0" applyBorder="0" applyProtection="0">
      <alignment horizontal="left" vertical="center" indent="2"/>
    </xf>
    <xf numFmtId="173" fontId="2" fillId="9" borderId="211">
      <alignment horizontal="right" vertical="center"/>
    </xf>
    <xf numFmtId="173"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7" fontId="29" fillId="62" borderId="209" applyNumberFormat="0" applyFont="0" applyBorder="0" applyAlignment="0" applyProtection="0">
      <alignment horizontal="right" vertical="center"/>
    </xf>
    <xf numFmtId="177" fontId="29" fillId="62" borderId="215" applyNumberFormat="0" applyFont="0" applyBorder="0" applyAlignment="0" applyProtection="0">
      <alignment horizontal="right" vertical="center"/>
    </xf>
    <xf numFmtId="173" fontId="2" fillId="9" borderId="213">
      <alignment horizontal="right" vertical="center"/>
    </xf>
    <xf numFmtId="170" fontId="19" fillId="0" borderId="211">
      <alignment vertical="center"/>
    </xf>
    <xf numFmtId="173" fontId="2" fillId="9" borderId="213">
      <alignment horizontal="right" vertical="center"/>
    </xf>
    <xf numFmtId="173" fontId="2" fillId="9" borderId="213">
      <alignment horizontal="right" vertical="center"/>
    </xf>
    <xf numFmtId="170" fontId="19" fillId="0" borderId="209">
      <alignment vertical="center"/>
    </xf>
    <xf numFmtId="170" fontId="19" fillId="0" borderId="209">
      <alignment vertical="center"/>
    </xf>
    <xf numFmtId="170" fontId="19" fillId="0" borderId="209">
      <alignment vertical="center"/>
    </xf>
    <xf numFmtId="173" fontId="26" fillId="8" borderId="209">
      <alignment horizontal="right" vertical="center"/>
    </xf>
    <xf numFmtId="173" fontId="26" fillId="8" borderId="209">
      <alignment horizontal="right" vertical="center"/>
    </xf>
    <xf numFmtId="173" fontId="26"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13">
      <alignment horizontal="right" vertical="center"/>
    </xf>
    <xf numFmtId="170" fontId="19" fillId="0" borderId="213">
      <alignment vertical="center"/>
    </xf>
    <xf numFmtId="173" fontId="2" fillId="9" borderId="213">
      <alignment horizontal="right" vertical="center"/>
    </xf>
    <xf numFmtId="173" fontId="26" fillId="8" borderId="213">
      <alignment horizontal="right" vertical="center"/>
    </xf>
    <xf numFmtId="173" fontId="26" fillId="8"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3" fontId="26" fillId="8" borderId="215">
      <alignment horizontal="right" vertical="center"/>
    </xf>
    <xf numFmtId="170" fontId="19" fillId="0" borderId="211">
      <alignmen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9" fillId="0" borderId="213" applyNumberFormat="0" applyFont="0" applyFill="0" applyBorder="0" applyProtection="0">
      <alignment horizontal="left" vertical="center" indent="2"/>
    </xf>
    <xf numFmtId="172" fontId="37" fillId="1" borderId="210" applyNumberFormat="0" applyProtection="0">
      <alignment horizontal="left" vertical="top"/>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3" fontId="2" fillId="9" borderId="213">
      <alignment horizontal="right" vertical="center"/>
    </xf>
    <xf numFmtId="170"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3" fontId="2" fillId="9" borderId="211">
      <alignment horizontal="right" vertical="center"/>
    </xf>
    <xf numFmtId="49" fontId="128" fillId="0" borderId="211" applyNumberFormat="0" applyFill="0" applyBorder="0" applyProtection="0">
      <alignment horizontal="left" vertical="center"/>
    </xf>
    <xf numFmtId="173" fontId="26" fillId="8" borderId="211">
      <alignment horizontal="right" vertical="center"/>
    </xf>
    <xf numFmtId="4" fontId="29" fillId="0" borderId="211" applyFill="0" applyBorder="0" applyProtection="0">
      <alignment horizontal="right" vertical="center"/>
    </xf>
    <xf numFmtId="173" fontId="26" fillId="8" borderId="211">
      <alignment horizontal="right" vertical="center"/>
    </xf>
    <xf numFmtId="170" fontId="19" fillId="0" borderId="211">
      <alignment vertical="center"/>
    </xf>
    <xf numFmtId="177" fontId="29" fillId="62" borderId="211"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3" fontId="2" fillId="9" borderId="213">
      <alignment horizontal="right" vertical="center"/>
    </xf>
    <xf numFmtId="170" fontId="19" fillId="0" borderId="213">
      <alignment vertical="center"/>
    </xf>
    <xf numFmtId="0" fontId="29" fillId="0" borderId="213" applyNumberFormat="0" applyFill="0" applyAlignment="0" applyProtection="0"/>
    <xf numFmtId="170" fontId="19" fillId="0" borderId="213">
      <alignment vertical="center"/>
    </xf>
    <xf numFmtId="173" fontId="2" fillId="9"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173" fontId="2" fillId="9" borderId="213">
      <alignment horizontal="right" vertical="center"/>
    </xf>
    <xf numFmtId="173" fontId="2" fillId="9" borderId="213">
      <alignment horizontal="right" vertical="center"/>
    </xf>
    <xf numFmtId="49" fontId="29" fillId="0" borderId="207" applyNumberFormat="0" applyFont="0" applyFill="0" applyBorder="0" applyProtection="0">
      <alignment horizontal="left" vertical="center" indent="2"/>
    </xf>
    <xf numFmtId="173" fontId="2" fillId="9"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0" fontId="19" fillId="0" borderId="218">
      <alignment vertical="center"/>
    </xf>
    <xf numFmtId="173" fontId="2" fillId="9" borderId="213">
      <alignment horizontal="right" vertical="center"/>
    </xf>
    <xf numFmtId="4" fontId="29" fillId="0" borderId="213" applyFill="0" applyBorder="0" applyProtection="0">
      <alignment horizontal="right" vertical="center"/>
    </xf>
    <xf numFmtId="173" fontId="26" fillId="8" borderId="215">
      <alignment horizontal="righ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06" applyNumberFormat="0" applyProtection="0">
      <alignment horizontal="left" vertical="top"/>
    </xf>
    <xf numFmtId="170" fontId="19" fillId="0" borderId="215">
      <alignment vertical="center"/>
    </xf>
    <xf numFmtId="173" fontId="2" fillId="9" borderId="215">
      <alignment horizontal="right" vertical="center"/>
    </xf>
    <xf numFmtId="170" fontId="19" fillId="0" borderId="218">
      <alignment vertical="center"/>
    </xf>
    <xf numFmtId="173" fontId="2" fillId="9" borderId="215">
      <alignment horizontal="right" vertical="center"/>
    </xf>
    <xf numFmtId="173" fontId="2" fillId="9" borderId="215">
      <alignment horizontal="right" vertical="center"/>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3" fontId="2" fillId="9" borderId="215">
      <alignment horizontal="right" vertical="center"/>
    </xf>
    <xf numFmtId="0" fontId="29" fillId="0" borderId="215" applyNumberFormat="0" applyFill="0" applyAlignment="0" applyProtection="0"/>
    <xf numFmtId="172" fontId="37" fillId="1" borderId="214" applyNumberFormat="0" applyProtection="0">
      <alignment horizontal="left" vertical="top"/>
    </xf>
    <xf numFmtId="173" fontId="2" fillId="9" borderId="218">
      <alignment horizontal="right" vertical="center"/>
    </xf>
    <xf numFmtId="0" fontId="29" fillId="0" borderId="213" applyNumberFormat="0" applyFill="0" applyAlignment="0" applyProtection="0"/>
    <xf numFmtId="170" fontId="19" fillId="0" borderId="215">
      <alignment vertical="center"/>
    </xf>
    <xf numFmtId="173" fontId="26" fillId="8" borderId="215">
      <alignment horizontal="right" vertical="center"/>
    </xf>
    <xf numFmtId="173" fontId="26" fillId="8" borderId="215">
      <alignment horizontal="right" vertical="center"/>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2" fontId="37"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0" fontId="19" fillId="0" borderId="215">
      <alignment vertical="center"/>
    </xf>
    <xf numFmtId="0" fontId="29" fillId="0" borderId="213" applyNumberFormat="0" applyFill="0" applyAlignment="0" applyProtection="0"/>
    <xf numFmtId="172" fontId="37" fillId="1" borderId="214" applyNumberFormat="0" applyProtection="0">
      <alignment horizontal="left" vertical="top"/>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2" fontId="37" fillId="1" borderId="214" applyNumberFormat="0" applyProtection="0">
      <alignment horizontal="left" vertical="top"/>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07">
      <alignment horizontal="right" vertical="center"/>
    </xf>
    <xf numFmtId="173" fontId="2" fillId="9" borderId="218">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2" fontId="37" fillId="1" borderId="206" applyNumberFormat="0" applyProtection="0">
      <alignment horizontal="left" vertical="top"/>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9" fontId="107" fillId="0" borderId="0" applyFont="0" applyFill="0" applyBorder="0" applyAlignment="0" applyProtection="0"/>
    <xf numFmtId="173"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3" fontId="2" fillId="9" borderId="207">
      <alignment horizontal="right" vertical="center"/>
    </xf>
    <xf numFmtId="172" fontId="37" fillId="1" borderId="206"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107" fillId="0" borderId="0"/>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0" fontId="132" fillId="64" borderId="216"/>
    <xf numFmtId="170" fontId="19" fillId="0" borderId="207">
      <alignment vertical="center"/>
    </xf>
    <xf numFmtId="170" fontId="19" fillId="0" borderId="215">
      <alignmen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0" fontId="7" fillId="0" borderId="0"/>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0" fontId="7" fillId="0" borderId="0"/>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0" fontId="19" fillId="0" borderId="215">
      <alignmen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3" fontId="26" fillId="8" borderId="215">
      <alignment horizontal="righ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6" fillId="8" borderId="215">
      <alignment horizontal="right" vertical="center"/>
    </xf>
    <xf numFmtId="173" fontId="26" fillId="8"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67" fontId="7" fillId="0" borderId="0" applyFont="0" applyFill="0" applyBorder="0" applyAlignment="0" applyProtection="0"/>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0" fontId="19" fillId="0" borderId="215">
      <alignmen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3" fontId="2" fillId="9"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5">
      <alignmen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0" fontId="19" fillId="0" borderId="215">
      <alignment vertical="center"/>
    </xf>
    <xf numFmtId="0" fontId="29" fillId="0" borderId="215"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0" fontId="29" fillId="0" borderId="215" applyNumberFormat="0" applyFill="0" applyAlignment="0" applyProtection="0"/>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7" fillId="0" borderId="0"/>
    <xf numFmtId="167" fontId="7" fillId="0" borderId="0" applyFont="0" applyFill="0" applyBorder="0" applyAlignment="0" applyProtection="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67" fontId="7" fillId="0" borderId="0" applyFont="0" applyFill="0" applyBorder="0" applyAlignment="0" applyProtection="0"/>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3" fontId="2" fillId="9" borderId="218">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0" fontId="19" fillId="0" borderId="218">
      <alignment vertical="center"/>
    </xf>
    <xf numFmtId="167" fontId="7" fillId="0" borderId="0" applyFont="0" applyFill="0" applyBorder="0" applyAlignment="0" applyProtection="0"/>
    <xf numFmtId="173" fontId="2" fillId="9" borderId="219">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6" fillId="8" borderId="219">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5" fillId="63" borderId="216">
      <alignment horizont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4"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3" fontId="26" fillId="8" borderId="219">
      <alignment horizontal="right" vertical="center"/>
    </xf>
    <xf numFmtId="0" fontId="133" fillId="0" borderId="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67" fontId="7" fillId="0" borderId="0" applyFont="0" applyFill="0" applyBorder="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8">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8">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4" fontId="29" fillId="0" borderId="218" applyFill="0" applyBorder="0" applyProtection="0">
      <alignment horizontal="right" vertical="center"/>
    </xf>
    <xf numFmtId="170" fontId="19" fillId="0" borderId="218">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8">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8">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8">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8">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8">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8">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8">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8">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0" fontId="107" fillId="0" borderId="0"/>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0" fontId="7" fillId="0" borderId="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167" fontId="7" fillId="0" borderId="0" applyFont="0" applyFill="0" applyBorder="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3" fontId="2" fillId="9" borderId="219">
      <alignment horizontal="right" vertical="center"/>
    </xf>
    <xf numFmtId="177" fontId="29" fillId="62" borderId="218"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67" fontId="7" fillId="0" borderId="0" applyFont="0" applyFill="0" applyBorder="0" applyAlignment="0" applyProtection="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9">
      <alignment horizontal="right" vertical="center"/>
    </xf>
    <xf numFmtId="0" fontId="132" fillId="65" borderId="216"/>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132" fillId="64" borderId="216"/>
    <xf numFmtId="0" fontId="2" fillId="0" borderId="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3" fontId="2" fillId="9" borderId="218">
      <alignment horizontal="righ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8">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8">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67" fontId="7" fillId="0" borderId="0" applyFont="0" applyFill="0" applyBorder="0" applyAlignment="0" applyProtection="0"/>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0" fontId="131" fillId="63" borderId="216">
      <alignment horizont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6" fillId="0" borderId="2" applyNumberFormat="0" applyFill="0" applyAlignment="0" applyProtection="0"/>
  </cellStyleXfs>
  <cellXfs count="1312">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5"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8"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4" fillId="0" borderId="0" xfId="148"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2" fontId="26"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48" quotePrefix="1" applyNumberFormat="1" applyFill="1" applyAlignment="1" applyProtection="1"/>
    <xf numFmtId="172"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2" fontId="74" fillId="0" borderId="0" xfId="148" applyAlignment="1" applyProtection="1"/>
    <xf numFmtId="172" fontId="26" fillId="0" borderId="0" xfId="0" applyFont="1" applyBorder="1"/>
    <xf numFmtId="177" fontId="0" fillId="0" borderId="0" xfId="0" applyNumberFormat="1" applyBorder="1"/>
    <xf numFmtId="172" fontId="74" fillId="0" borderId="0" xfId="148" quotePrefix="1" applyAlignment="1" applyProtection="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2"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2" fontId="0" fillId="0" borderId="0" xfId="0" applyFill="1"/>
    <xf numFmtId="9" fontId="26" fillId="0" borderId="0" xfId="0" applyNumberFormat="1" applyFont="1" applyFill="1" applyBorder="1"/>
    <xf numFmtId="2" fontId="0" fillId="0" borderId="0" xfId="0" applyNumberFormat="1" applyBorder="1"/>
    <xf numFmtId="172" fontId="26" fillId="0" borderId="0" xfId="0" applyFont="1" applyFill="1" applyBorder="1" applyAlignment="1">
      <alignment horizontal="left" vertical="top" wrapText="1"/>
    </xf>
    <xf numFmtId="172" fontId="26" fillId="0" borderId="0" xfId="0" applyFont="1" applyBorder="1"/>
    <xf numFmtId="172" fontId="0" fillId="0" borderId="0" xfId="0"/>
    <xf numFmtId="172" fontId="0" fillId="0" borderId="0" xfId="0" applyFill="1"/>
    <xf numFmtId="172" fontId="74" fillId="0" borderId="0" xfId="148" quotePrefix="1" applyAlignment="1" applyProtection="1"/>
    <xf numFmtId="172" fontId="74" fillId="0" borderId="0" xfId="148" applyAlignment="1" applyProtection="1"/>
    <xf numFmtId="14" fontId="0" fillId="0" borderId="0" xfId="0" applyNumberFormat="1" applyFill="1"/>
    <xf numFmtId="10" fontId="26" fillId="3" borderId="0" xfId="0" applyNumberFormat="1" applyFont="1" applyFill="1" applyBorder="1"/>
    <xf numFmtId="181" fontId="0" fillId="0" borderId="0" xfId="52" applyNumberFormat="1" applyFont="1"/>
    <xf numFmtId="181"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2" fontId="0" fillId="0" borderId="0" xfId="0" applyFill="1"/>
    <xf numFmtId="14" fontId="0" fillId="0" borderId="0" xfId="0" applyNumberFormat="1" applyFill="1"/>
    <xf numFmtId="172"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6"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2" fontId="0" fillId="0" borderId="111" xfId="287"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2" fontId="0" fillId="0" borderId="0" xfId="287" applyNumberFormat="1" applyFont="1"/>
    <xf numFmtId="182" fontId="26" fillId="0" borderId="0" xfId="287" applyNumberFormat="1" applyFont="1"/>
    <xf numFmtId="182" fontId="26" fillId="0" borderId="111" xfId="287"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4"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2" fontId="0" fillId="0" borderId="220" xfId="287" applyNumberFormat="1" applyFont="1" applyBorder="1"/>
    <xf numFmtId="0" fontId="26" fillId="23" borderId="0" xfId="0" applyNumberFormat="1" applyFont="1" applyFill="1"/>
    <xf numFmtId="0" fontId="47" fillId="23" borderId="0" xfId="0" applyNumberFormat="1" applyFont="1" applyFill="1"/>
    <xf numFmtId="0" fontId="0" fillId="0" borderId="220" xfId="0" applyNumberFormat="1" applyBorder="1"/>
  </cellXfs>
  <cellStyles count="20835">
    <cellStyle name="20% - Accent1" xfId="186" builtinId="30" customBuiltin="1"/>
    <cellStyle name="20% - Accent1 2" xfId="163" xr:uid="{00000000-0005-0000-0000-000000000000}"/>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xr:uid="{00000000-0005-0000-0000-000007000000}"/>
    <cellStyle name="2x indented GHG Textfiels 10" xfId="924" xr:uid="{00000000-0005-0000-0000-000007000000}"/>
    <cellStyle name="2x indented GHG Textfiels 10 2" xfId="6598" xr:uid="{00000000-0005-0000-0000-000007000000}"/>
    <cellStyle name="2x indented GHG Textfiels 10 2 2" xfId="16960" xr:uid="{00000000-0005-0000-0000-000007000000}"/>
    <cellStyle name="2x indented GHG Textfiels 10 3" xfId="12314" xr:uid="{00000000-0005-0000-0000-000007000000}"/>
    <cellStyle name="2x indented GHG Textfiels 11" xfId="503" xr:uid="{00000000-0005-0000-0000-000007000000}"/>
    <cellStyle name="2x indented GHG Textfiels 11 2" xfId="6361" xr:uid="{00000000-0005-0000-0000-000007000000}"/>
    <cellStyle name="2x indented GHG Textfiels 11 2 2" xfId="16724" xr:uid="{00000000-0005-0000-0000-000007000000}"/>
    <cellStyle name="2x indented GHG Textfiels 11 3" xfId="12177" xr:uid="{00000000-0005-0000-0000-000007000000}"/>
    <cellStyle name="2x indented GHG Textfiels 12" xfId="4950" xr:uid="{00000000-0005-0000-0000-000007000000}"/>
    <cellStyle name="2x indented GHG Textfiels 12 2" xfId="12094" xr:uid="{00000000-0005-0000-0000-000007000000}"/>
    <cellStyle name="2x indented GHG Textfiels 13" xfId="11473" xr:uid="{00000000-0005-0000-0000-000007000000}"/>
    <cellStyle name="2x indented GHG Textfiels 2" xfId="347" xr:uid="{00000000-0005-0000-0000-000007000000}"/>
    <cellStyle name="2x indented GHG Textfiels 2 10" xfId="738" xr:uid="{00000000-0005-0000-0000-000007000000}"/>
    <cellStyle name="2x indented GHG Textfiels 2 10 2" xfId="6458" xr:uid="{00000000-0005-0000-0000-000007000000}"/>
    <cellStyle name="2x indented GHG Textfiels 2 10 2 2" xfId="16820" xr:uid="{00000000-0005-0000-0000-000007000000}"/>
    <cellStyle name="2x indented GHG Textfiels 2 10 3" xfId="15335" xr:uid="{00000000-0005-0000-0000-000007000000}"/>
    <cellStyle name="2x indented GHG Textfiels 2 11" xfId="9216" xr:uid="{00000000-0005-0000-0000-000007000000}"/>
    <cellStyle name="2x indented GHG Textfiels 2 11 2" xfId="19577" xr:uid="{00000000-0005-0000-0000-000007000000}"/>
    <cellStyle name="2x indented GHG Textfiels 2 12" xfId="5056" xr:uid="{00000000-0005-0000-0000-000007000000}"/>
    <cellStyle name="2x indented GHG Textfiels 2 12 2" xfId="15660" xr:uid="{00000000-0005-0000-0000-000007000000}"/>
    <cellStyle name="2x indented GHG Textfiels 2 13" xfId="15212" xr:uid="{00000000-0005-0000-0000-000007000000}"/>
    <cellStyle name="2x indented GHG Textfiels 2 2" xfId="404" xr:uid="{00000000-0005-0000-0000-000007000000}"/>
    <cellStyle name="2x indented GHG Textfiels 2 2 10" xfId="12152" xr:uid="{00000000-0005-0000-0000-000007000000}"/>
    <cellStyle name="2x indented GHG Textfiels 2 2 2" xfId="484" xr:uid="{00000000-0005-0000-0000-000007000000}"/>
    <cellStyle name="2x indented GHG Textfiels 2 2 2 2" xfId="2132" xr:uid="{00000000-0005-0000-0000-000007000000}"/>
    <cellStyle name="2x indented GHG Textfiels 2 2 2 2 2" xfId="3371" xr:uid="{00000000-0005-0000-0000-000007000000}"/>
    <cellStyle name="2x indented GHG Textfiels 2 2 2 2 2 2" xfId="8921" xr:uid="{00000000-0005-0000-0000-000007000000}"/>
    <cellStyle name="2x indented GHG Textfiels 2 2 2 2 2 2 2" xfId="19283" xr:uid="{00000000-0005-0000-0000-000007000000}"/>
    <cellStyle name="2x indented GHG Textfiels 2 2 2 2 2 3" xfId="13181" xr:uid="{00000000-0005-0000-0000-000007000000}"/>
    <cellStyle name="2x indented GHG Textfiels 2 2 2 2 3" xfId="4713" xr:uid="{00000000-0005-0000-0000-000007000000}"/>
    <cellStyle name="2x indented GHG Textfiels 2 2 2 2 3 2" xfId="10278" xr:uid="{00000000-0005-0000-0000-000007000000}"/>
    <cellStyle name="2x indented GHG Textfiels 2 2 2 2 3 2 2" xfId="20637" xr:uid="{00000000-0005-0000-0000-000007000000}"/>
    <cellStyle name="2x indented GHG Textfiels 2 2 2 2 3 3" xfId="13299" xr:uid="{00000000-0005-0000-0000-000007000000}"/>
    <cellStyle name="2x indented GHG Textfiels 2 2 2 2 4" xfId="7692" xr:uid="{00000000-0005-0000-0000-000007000000}"/>
    <cellStyle name="2x indented GHG Textfiels 2 2 2 2 4 2" xfId="18054" xr:uid="{00000000-0005-0000-0000-000007000000}"/>
    <cellStyle name="2x indented GHG Textfiels 2 2 2 2 5" xfId="6125" xr:uid="{00000000-0005-0000-0000-000007000000}"/>
    <cellStyle name="2x indented GHG Textfiels 2 2 2 2 5 2" xfId="16488" xr:uid="{00000000-0005-0000-0000-000007000000}"/>
    <cellStyle name="2x indented GHG Textfiels 2 2 2 2 6" xfId="15615" xr:uid="{00000000-0005-0000-0000-000007000000}"/>
    <cellStyle name="2x indented GHG Textfiels 2 2 2 3" xfId="1812" xr:uid="{00000000-0005-0000-0000-000007000000}"/>
    <cellStyle name="2x indented GHG Textfiels 2 2 2 3 2" xfId="7402" xr:uid="{00000000-0005-0000-0000-000007000000}"/>
    <cellStyle name="2x indented GHG Textfiels 2 2 2 3 2 2" xfId="17764" xr:uid="{00000000-0005-0000-0000-000007000000}"/>
    <cellStyle name="2x indented GHG Textfiels 2 2 2 3 3" xfId="11609" xr:uid="{00000000-0005-0000-0000-000007000000}"/>
    <cellStyle name="2x indented GHG Textfiels 2 2 2 4" xfId="3052" xr:uid="{00000000-0005-0000-0000-000007000000}"/>
    <cellStyle name="2x indented GHG Textfiels 2 2 2 4 2" xfId="8602" xr:uid="{00000000-0005-0000-0000-000007000000}"/>
    <cellStyle name="2x indented GHG Textfiels 2 2 2 4 2 2" xfId="18964" xr:uid="{00000000-0005-0000-0000-000007000000}"/>
    <cellStyle name="2x indented GHG Textfiels 2 2 2 4 3" xfId="12678" xr:uid="{00000000-0005-0000-0000-000007000000}"/>
    <cellStyle name="2x indented GHG Textfiels 2 2 2 5" xfId="890" xr:uid="{00000000-0005-0000-0000-000007000000}"/>
    <cellStyle name="2x indented GHG Textfiels 2 2 2 5 2" xfId="9978" xr:uid="{00000000-0005-0000-0000-000007000000}"/>
    <cellStyle name="2x indented GHG Textfiels 2 2 2 5 2 2" xfId="20338" xr:uid="{00000000-0005-0000-0000-000007000000}"/>
    <cellStyle name="2x indented GHG Textfiels 2 2 2 5 3" xfId="11557" xr:uid="{00000000-0005-0000-0000-000007000000}"/>
    <cellStyle name="2x indented GHG Textfiels 2 2 2 6" xfId="4396" xr:uid="{00000000-0005-0000-0000-000007000000}"/>
    <cellStyle name="2x indented GHG Textfiels 2 2 2 6 2" xfId="6565" xr:uid="{00000000-0005-0000-0000-000007000000}"/>
    <cellStyle name="2x indented GHG Textfiels 2 2 2 6 2 2" xfId="16927" xr:uid="{00000000-0005-0000-0000-000007000000}"/>
    <cellStyle name="2x indented GHG Textfiels 2 2 2 6 3" xfId="14298" xr:uid="{00000000-0005-0000-0000-000007000000}"/>
    <cellStyle name="2x indented GHG Textfiels 2 2 2 7" xfId="5826" xr:uid="{00000000-0005-0000-0000-000007000000}"/>
    <cellStyle name="2x indented GHG Textfiels 2 2 2 7 2" xfId="13796" xr:uid="{00000000-0005-0000-0000-000007000000}"/>
    <cellStyle name="2x indented GHG Textfiels 2 2 2 8" xfId="13374" xr:uid="{00000000-0005-0000-0000-000007000000}"/>
    <cellStyle name="2x indented GHG Textfiels 2 2 3" xfId="1729" xr:uid="{00000000-0005-0000-0000-000007000000}"/>
    <cellStyle name="2x indented GHG Textfiels 2 2 3 2" xfId="2969" xr:uid="{00000000-0005-0000-0000-000007000000}"/>
    <cellStyle name="2x indented GHG Textfiels 2 2 3 2 2" xfId="8519" xr:uid="{00000000-0005-0000-0000-000007000000}"/>
    <cellStyle name="2x indented GHG Textfiels 2 2 3 2 2 2" xfId="18881" xr:uid="{00000000-0005-0000-0000-000007000000}"/>
    <cellStyle name="2x indented GHG Textfiels 2 2 3 2 3" xfId="12141" xr:uid="{00000000-0005-0000-0000-000007000000}"/>
    <cellStyle name="2x indented GHG Textfiels 2 2 3 3" xfId="4315" xr:uid="{00000000-0005-0000-0000-000007000000}"/>
    <cellStyle name="2x indented GHG Textfiels 2 2 3 3 2" xfId="9902" xr:uid="{00000000-0005-0000-0000-000007000000}"/>
    <cellStyle name="2x indented GHG Textfiels 2 2 3 3 2 2" xfId="20263" xr:uid="{00000000-0005-0000-0000-000007000000}"/>
    <cellStyle name="2x indented GHG Textfiels 2 2 3 3 3" xfId="12534" xr:uid="{00000000-0005-0000-0000-000007000000}"/>
    <cellStyle name="2x indented GHG Textfiels 2 2 3 4" xfId="7334" xr:uid="{00000000-0005-0000-0000-000007000000}"/>
    <cellStyle name="2x indented GHG Textfiels 2 2 3 4 2" xfId="17696" xr:uid="{00000000-0005-0000-0000-000007000000}"/>
    <cellStyle name="2x indented GHG Textfiels 2 2 3 5" xfId="5751" xr:uid="{00000000-0005-0000-0000-000007000000}"/>
    <cellStyle name="2x indented GHG Textfiels 2 2 3 5 2" xfId="14727" xr:uid="{00000000-0005-0000-0000-000007000000}"/>
    <cellStyle name="2x indented GHG Textfiels 2 2 3 6" xfId="11648" xr:uid="{00000000-0005-0000-0000-000007000000}"/>
    <cellStyle name="2x indented GHG Textfiels 2 2 4" xfId="1514" xr:uid="{00000000-0005-0000-0000-000007000000}"/>
    <cellStyle name="2x indented GHG Textfiels 2 2 4 2" xfId="2755" xr:uid="{00000000-0005-0000-0000-000007000000}"/>
    <cellStyle name="2x indented GHG Textfiels 2 2 4 2 2" xfId="8305" xr:uid="{00000000-0005-0000-0000-000007000000}"/>
    <cellStyle name="2x indented GHG Textfiels 2 2 4 2 2 2" xfId="18667" xr:uid="{00000000-0005-0000-0000-000007000000}"/>
    <cellStyle name="2x indented GHG Textfiels 2 2 4 2 3" xfId="14654" xr:uid="{00000000-0005-0000-0000-000007000000}"/>
    <cellStyle name="2x indented GHG Textfiels 2 2 4 3" xfId="4108" xr:uid="{00000000-0005-0000-0000-000007000000}"/>
    <cellStyle name="2x indented GHG Textfiels 2 2 4 3 2" xfId="9711" xr:uid="{00000000-0005-0000-0000-000007000000}"/>
    <cellStyle name="2x indented GHG Textfiels 2 2 4 3 2 2" xfId="20072" xr:uid="{00000000-0005-0000-0000-000007000000}"/>
    <cellStyle name="2x indented GHG Textfiels 2 2 4 3 3" xfId="10970" xr:uid="{00000000-0005-0000-0000-000007000000}"/>
    <cellStyle name="2x indented GHG Textfiels 2 2 4 4" xfId="7141" xr:uid="{00000000-0005-0000-0000-000007000000}"/>
    <cellStyle name="2x indented GHG Textfiels 2 2 4 4 2" xfId="17503" xr:uid="{00000000-0005-0000-0000-000007000000}"/>
    <cellStyle name="2x indented GHG Textfiels 2 2 4 5" xfId="5561" xr:uid="{00000000-0005-0000-0000-000007000000}"/>
    <cellStyle name="2x indented GHG Textfiels 2 2 4 5 2" xfId="15063" xr:uid="{00000000-0005-0000-0000-000007000000}"/>
    <cellStyle name="2x indented GHG Textfiels 2 2 4 6" xfId="10763" xr:uid="{00000000-0005-0000-0000-000007000000}"/>
    <cellStyle name="2x indented GHG Textfiels 2 2 5" xfId="1551" xr:uid="{00000000-0005-0000-0000-000007000000}"/>
    <cellStyle name="2x indented GHG Textfiels 2 2 5 2" xfId="2792" xr:uid="{00000000-0005-0000-0000-000007000000}"/>
    <cellStyle name="2x indented GHG Textfiels 2 2 5 2 2" xfId="8342" xr:uid="{00000000-0005-0000-0000-000007000000}"/>
    <cellStyle name="2x indented GHG Textfiels 2 2 5 2 2 2" xfId="18704" xr:uid="{00000000-0005-0000-0000-000007000000}"/>
    <cellStyle name="2x indented GHG Textfiels 2 2 5 2 3" xfId="12652" xr:uid="{00000000-0005-0000-0000-000007000000}"/>
    <cellStyle name="2x indented GHG Textfiels 2 2 5 3" xfId="4142" xr:uid="{00000000-0005-0000-0000-000007000000}"/>
    <cellStyle name="2x indented GHG Textfiels 2 2 5 3 2" xfId="9741" xr:uid="{00000000-0005-0000-0000-000007000000}"/>
    <cellStyle name="2x indented GHG Textfiels 2 2 5 3 2 2" xfId="20102" xr:uid="{00000000-0005-0000-0000-000007000000}"/>
    <cellStyle name="2x indented GHG Textfiels 2 2 5 3 3" xfId="13340" xr:uid="{00000000-0005-0000-0000-000007000000}"/>
    <cellStyle name="2x indented GHG Textfiels 2 2 5 4" xfId="7174" xr:uid="{00000000-0005-0000-0000-000007000000}"/>
    <cellStyle name="2x indented GHG Textfiels 2 2 5 4 2" xfId="17536" xr:uid="{00000000-0005-0000-0000-000007000000}"/>
    <cellStyle name="2x indented GHG Textfiels 2 2 5 5" xfId="5591" xr:uid="{00000000-0005-0000-0000-000007000000}"/>
    <cellStyle name="2x indented GHG Textfiels 2 2 5 5 2" xfId="11234" xr:uid="{00000000-0005-0000-0000-000007000000}"/>
    <cellStyle name="2x indented GHG Textfiels 2 2 5 6" xfId="14231" xr:uid="{00000000-0005-0000-0000-000007000000}"/>
    <cellStyle name="2x indented GHG Textfiels 2 2 6" xfId="1191" xr:uid="{00000000-0005-0000-0000-000007000000}"/>
    <cellStyle name="2x indented GHG Textfiels 2 2 6 2" xfId="3789" xr:uid="{00000000-0005-0000-0000-000007000000}"/>
    <cellStyle name="2x indented GHG Textfiels 2 2 6 2 2" xfId="9403" xr:uid="{00000000-0005-0000-0000-000007000000}"/>
    <cellStyle name="2x indented GHG Textfiels 2 2 6 2 2 2" xfId="19764" xr:uid="{00000000-0005-0000-0000-000007000000}"/>
    <cellStyle name="2x indented GHG Textfiels 2 2 6 2 3" xfId="12739" xr:uid="{00000000-0005-0000-0000-000007000000}"/>
    <cellStyle name="2x indented GHG Textfiels 2 2 6 3" xfId="6831" xr:uid="{00000000-0005-0000-0000-000007000000}"/>
    <cellStyle name="2x indented GHG Textfiels 2 2 6 3 2" xfId="17193" xr:uid="{00000000-0005-0000-0000-000007000000}"/>
    <cellStyle name="2x indented GHG Textfiels 2 2 6 4" xfId="5259" xr:uid="{00000000-0005-0000-0000-000007000000}"/>
    <cellStyle name="2x indented GHG Textfiels 2 2 6 4 2" xfId="14492" xr:uid="{00000000-0005-0000-0000-000007000000}"/>
    <cellStyle name="2x indented GHG Textfiels 2 2 6 5" xfId="10934" xr:uid="{00000000-0005-0000-0000-000007000000}"/>
    <cellStyle name="2x indented GHG Textfiels 2 2 7" xfId="2434" xr:uid="{00000000-0005-0000-0000-000007000000}"/>
    <cellStyle name="2x indented GHG Textfiels 2 2 7 2" xfId="7984" xr:uid="{00000000-0005-0000-0000-000007000000}"/>
    <cellStyle name="2x indented GHG Textfiels 2 2 7 2 2" xfId="18346" xr:uid="{00000000-0005-0000-0000-000007000000}"/>
    <cellStyle name="2x indented GHG Textfiels 2 2 7 3" xfId="11597" xr:uid="{00000000-0005-0000-0000-000007000000}"/>
    <cellStyle name="2x indented GHG Textfiels 2 2 8" xfId="793" xr:uid="{00000000-0005-0000-0000-000007000000}"/>
    <cellStyle name="2x indented GHG Textfiels 2 2 8 2" xfId="9290" xr:uid="{00000000-0005-0000-0000-000007000000}"/>
    <cellStyle name="2x indented GHG Textfiels 2 2 8 2 2" xfId="19651" xr:uid="{00000000-0005-0000-0000-000007000000}"/>
    <cellStyle name="2x indented GHG Textfiels 2 2 8 3" xfId="11608" xr:uid="{00000000-0005-0000-0000-000007000000}"/>
    <cellStyle name="2x indented GHG Textfiels 2 2 9" xfId="5147" xr:uid="{00000000-0005-0000-0000-000007000000}"/>
    <cellStyle name="2x indented GHG Textfiels 2 2 9 2" xfId="12317" xr:uid="{00000000-0005-0000-0000-000007000000}"/>
    <cellStyle name="2x indented GHG Textfiels 2 3" xfId="295" xr:uid="{00000000-0005-0000-0000-000007000000}"/>
    <cellStyle name="2x indented GHG Textfiels 2 3 2" xfId="2165" xr:uid="{00000000-0005-0000-0000-000007000000}"/>
    <cellStyle name="2x indented GHG Textfiels 2 3 2 2" xfId="3404" xr:uid="{00000000-0005-0000-0000-000007000000}"/>
    <cellStyle name="2x indented GHG Textfiels 2 3 2 2 2" xfId="8954" xr:uid="{00000000-0005-0000-0000-000007000000}"/>
    <cellStyle name="2x indented GHG Textfiels 2 3 2 2 2 2" xfId="19316" xr:uid="{00000000-0005-0000-0000-000007000000}"/>
    <cellStyle name="2x indented GHG Textfiels 2 3 2 2 3" xfId="14133" xr:uid="{00000000-0005-0000-0000-000007000000}"/>
    <cellStyle name="2x indented GHG Textfiels 2 3 2 3" xfId="4746" xr:uid="{00000000-0005-0000-0000-000007000000}"/>
    <cellStyle name="2x indented GHG Textfiels 2 3 2 3 2" xfId="10309" xr:uid="{00000000-0005-0000-0000-000007000000}"/>
    <cellStyle name="2x indented GHG Textfiels 2 3 2 3 2 2" xfId="20668" xr:uid="{00000000-0005-0000-0000-000007000000}"/>
    <cellStyle name="2x indented GHG Textfiels 2 3 2 3 3" xfId="10979" xr:uid="{00000000-0005-0000-0000-000007000000}"/>
    <cellStyle name="2x indented GHG Textfiels 2 3 2 4" xfId="7723" xr:uid="{00000000-0005-0000-0000-000007000000}"/>
    <cellStyle name="2x indented GHG Textfiels 2 3 2 4 2" xfId="18085" xr:uid="{00000000-0005-0000-0000-000007000000}"/>
    <cellStyle name="2x indented GHG Textfiels 2 3 2 5" xfId="6156" xr:uid="{00000000-0005-0000-0000-000007000000}"/>
    <cellStyle name="2x indented GHG Textfiels 2 3 2 5 2" xfId="16519" xr:uid="{00000000-0005-0000-0000-000007000000}"/>
    <cellStyle name="2x indented GHG Textfiels 2 3 2 6" xfId="12202" xr:uid="{00000000-0005-0000-0000-000007000000}"/>
    <cellStyle name="2x indented GHG Textfiels 2 3 3" xfId="1613" xr:uid="{00000000-0005-0000-0000-000007000000}"/>
    <cellStyle name="2x indented GHG Textfiels 2 3 3 2" xfId="2854" xr:uid="{00000000-0005-0000-0000-000007000000}"/>
    <cellStyle name="2x indented GHG Textfiels 2 3 3 2 2" xfId="8404" xr:uid="{00000000-0005-0000-0000-000007000000}"/>
    <cellStyle name="2x indented GHG Textfiels 2 3 3 2 2 2" xfId="18766" xr:uid="{00000000-0005-0000-0000-000007000000}"/>
    <cellStyle name="2x indented GHG Textfiels 2 3 3 2 3" xfId="15428" xr:uid="{00000000-0005-0000-0000-000007000000}"/>
    <cellStyle name="2x indented GHG Textfiels 2 3 3 3" xfId="4204" xr:uid="{00000000-0005-0000-0000-000007000000}"/>
    <cellStyle name="2x indented GHG Textfiels 2 3 3 3 2" xfId="9798" xr:uid="{00000000-0005-0000-0000-000007000000}"/>
    <cellStyle name="2x indented GHG Textfiels 2 3 3 3 2 2" xfId="20159" xr:uid="{00000000-0005-0000-0000-000007000000}"/>
    <cellStyle name="2x indented GHG Textfiels 2 3 3 3 3" xfId="12199" xr:uid="{00000000-0005-0000-0000-000007000000}"/>
    <cellStyle name="2x indented GHG Textfiels 2 3 3 4" xfId="7230" xr:uid="{00000000-0005-0000-0000-000007000000}"/>
    <cellStyle name="2x indented GHG Textfiels 2 3 3 4 2" xfId="17592" xr:uid="{00000000-0005-0000-0000-000007000000}"/>
    <cellStyle name="2x indented GHG Textfiels 2 3 3 5" xfId="5648" xr:uid="{00000000-0005-0000-0000-000007000000}"/>
    <cellStyle name="2x indented GHG Textfiels 2 3 3 5 2" xfId="10663" xr:uid="{00000000-0005-0000-0000-000007000000}"/>
    <cellStyle name="2x indented GHG Textfiels 2 3 3 6" xfId="13035" xr:uid="{00000000-0005-0000-0000-000007000000}"/>
    <cellStyle name="2x indented GHG Textfiels 2 3 4" xfId="1239" xr:uid="{00000000-0005-0000-0000-000007000000}"/>
    <cellStyle name="2x indented GHG Textfiels 2 3 4 2" xfId="6879" xr:uid="{00000000-0005-0000-0000-000007000000}"/>
    <cellStyle name="2x indented GHG Textfiels 2 3 4 2 2" xfId="17241" xr:uid="{00000000-0005-0000-0000-000007000000}"/>
    <cellStyle name="2x indented GHG Textfiels 2 3 4 3" xfId="12237" xr:uid="{00000000-0005-0000-0000-000007000000}"/>
    <cellStyle name="2x indented GHG Textfiels 2 3 5" xfId="2482" xr:uid="{00000000-0005-0000-0000-000007000000}"/>
    <cellStyle name="2x indented GHG Textfiels 2 3 5 2" xfId="8032" xr:uid="{00000000-0005-0000-0000-000007000000}"/>
    <cellStyle name="2x indented GHG Textfiels 2 3 5 2 2" xfId="18394" xr:uid="{00000000-0005-0000-0000-000007000000}"/>
    <cellStyle name="2x indented GHG Textfiels 2 3 5 3" xfId="16004" xr:uid="{00000000-0005-0000-0000-000007000000}"/>
    <cellStyle name="2x indented GHG Textfiels 2 3 6" xfId="939" xr:uid="{00000000-0005-0000-0000-000007000000}"/>
    <cellStyle name="2x indented GHG Textfiels 2 3 6 2" xfId="9451" xr:uid="{00000000-0005-0000-0000-000007000000}"/>
    <cellStyle name="2x indented GHG Textfiels 2 3 6 2 2" xfId="19812" xr:uid="{00000000-0005-0000-0000-000007000000}"/>
    <cellStyle name="2x indented GHG Textfiels 2 3 6 3" xfId="14845" xr:uid="{00000000-0005-0000-0000-000007000000}"/>
    <cellStyle name="2x indented GHG Textfiels 2 3 7" xfId="3837" xr:uid="{00000000-0005-0000-0000-000007000000}"/>
    <cellStyle name="2x indented GHG Textfiels 2 3 7 2" xfId="6613" xr:uid="{00000000-0005-0000-0000-000007000000}"/>
    <cellStyle name="2x indented GHG Textfiels 2 3 7 2 2" xfId="16975" xr:uid="{00000000-0005-0000-0000-000007000000}"/>
    <cellStyle name="2x indented GHG Textfiels 2 3 7 3" xfId="12009" xr:uid="{00000000-0005-0000-0000-000007000000}"/>
    <cellStyle name="2x indented GHG Textfiels 2 3 8" xfId="5306" xr:uid="{00000000-0005-0000-0000-000007000000}"/>
    <cellStyle name="2x indented GHG Textfiels 2 3 8 2" xfId="13149" xr:uid="{00000000-0005-0000-0000-000007000000}"/>
    <cellStyle name="2x indented GHG Textfiels 2 3 9" xfId="10610" xr:uid="{00000000-0005-0000-0000-000007000000}"/>
    <cellStyle name="2x indented GHG Textfiels 2 4" xfId="542" xr:uid="{00000000-0005-0000-0000-000007000000}"/>
    <cellStyle name="2x indented GHG Textfiels 2 4 2" xfId="2229" xr:uid="{00000000-0005-0000-0000-000007000000}"/>
    <cellStyle name="2x indented GHG Textfiels 2 4 2 2" xfId="3468" xr:uid="{00000000-0005-0000-0000-000007000000}"/>
    <cellStyle name="2x indented GHG Textfiels 2 4 2 2 2" xfId="9018" xr:uid="{00000000-0005-0000-0000-000007000000}"/>
    <cellStyle name="2x indented GHG Textfiels 2 4 2 2 2 2" xfId="19380" xr:uid="{00000000-0005-0000-0000-000007000000}"/>
    <cellStyle name="2x indented GHG Textfiels 2 4 2 2 3" xfId="12350" xr:uid="{00000000-0005-0000-0000-000007000000}"/>
    <cellStyle name="2x indented GHG Textfiels 2 4 2 3" xfId="4810" xr:uid="{00000000-0005-0000-0000-000007000000}"/>
    <cellStyle name="2x indented GHG Textfiels 2 4 2 3 2" xfId="10369" xr:uid="{00000000-0005-0000-0000-000007000000}"/>
    <cellStyle name="2x indented GHG Textfiels 2 4 2 3 2 2" xfId="20728" xr:uid="{00000000-0005-0000-0000-000007000000}"/>
    <cellStyle name="2x indented GHG Textfiels 2 4 2 3 3" xfId="12612" xr:uid="{00000000-0005-0000-0000-000007000000}"/>
    <cellStyle name="2x indented GHG Textfiels 2 4 2 4" xfId="7783" xr:uid="{00000000-0005-0000-0000-000007000000}"/>
    <cellStyle name="2x indented GHG Textfiels 2 4 2 4 2" xfId="18145" xr:uid="{00000000-0005-0000-0000-000007000000}"/>
    <cellStyle name="2x indented GHG Textfiels 2 4 2 5" xfId="6216" xr:uid="{00000000-0005-0000-0000-000007000000}"/>
    <cellStyle name="2x indented GHG Textfiels 2 4 2 5 2" xfId="16579" xr:uid="{00000000-0005-0000-0000-000007000000}"/>
    <cellStyle name="2x indented GHG Textfiels 2 4 2 6" xfId="11338" xr:uid="{00000000-0005-0000-0000-000007000000}"/>
    <cellStyle name="2x indented GHG Textfiels 2 4 3" xfId="1911" xr:uid="{00000000-0005-0000-0000-000007000000}"/>
    <cellStyle name="2x indented GHG Textfiels 2 4 3 2" xfId="3151" xr:uid="{00000000-0005-0000-0000-000007000000}"/>
    <cellStyle name="2x indented GHG Textfiels 2 4 3 2 2" xfId="8701" xr:uid="{00000000-0005-0000-0000-000007000000}"/>
    <cellStyle name="2x indented GHG Textfiels 2 4 3 2 2 2" xfId="19063" xr:uid="{00000000-0005-0000-0000-000007000000}"/>
    <cellStyle name="2x indented GHG Textfiels 2 4 3 2 3" xfId="11378" xr:uid="{00000000-0005-0000-0000-000007000000}"/>
    <cellStyle name="2x indented GHG Textfiels 2 4 3 3" xfId="4494" xr:uid="{00000000-0005-0000-0000-000007000000}"/>
    <cellStyle name="2x indented GHG Textfiels 2 4 3 3 2" xfId="10072" xr:uid="{00000000-0005-0000-0000-000007000000}"/>
    <cellStyle name="2x indented GHG Textfiels 2 4 3 3 2 2" xfId="20432" xr:uid="{00000000-0005-0000-0000-000007000000}"/>
    <cellStyle name="2x indented GHG Textfiels 2 4 3 3 3" xfId="12339" xr:uid="{00000000-0005-0000-0000-000007000000}"/>
    <cellStyle name="2x indented GHG Textfiels 2 4 3 4" xfId="7499" xr:uid="{00000000-0005-0000-0000-000007000000}"/>
    <cellStyle name="2x indented GHG Textfiels 2 4 3 4 2" xfId="17861" xr:uid="{00000000-0005-0000-0000-000007000000}"/>
    <cellStyle name="2x indented GHG Textfiels 2 4 3 5" xfId="5918" xr:uid="{00000000-0005-0000-0000-000007000000}"/>
    <cellStyle name="2x indented GHG Textfiels 2 4 3 5 2" xfId="16283" xr:uid="{00000000-0005-0000-0000-000007000000}"/>
    <cellStyle name="2x indented GHG Textfiels 2 4 3 6" xfId="13767" xr:uid="{00000000-0005-0000-0000-000007000000}"/>
    <cellStyle name="2x indented GHG Textfiels 2 4 4" xfId="1303" xr:uid="{00000000-0005-0000-0000-000007000000}"/>
    <cellStyle name="2x indented GHG Textfiels 2 4 4 2" xfId="6940" xr:uid="{00000000-0005-0000-0000-000007000000}"/>
    <cellStyle name="2x indented GHG Textfiels 2 4 4 2 2" xfId="17302" xr:uid="{00000000-0005-0000-0000-000007000000}"/>
    <cellStyle name="2x indented GHG Textfiels 2 4 4 3" xfId="13564" xr:uid="{00000000-0005-0000-0000-000007000000}"/>
    <cellStyle name="2x indented GHG Textfiels 2 4 5" xfId="2546" xr:uid="{00000000-0005-0000-0000-000007000000}"/>
    <cellStyle name="2x indented GHG Textfiels 2 4 5 2" xfId="8096" xr:uid="{00000000-0005-0000-0000-000007000000}"/>
    <cellStyle name="2x indented GHG Textfiels 2 4 5 2 2" xfId="18458" xr:uid="{00000000-0005-0000-0000-000007000000}"/>
    <cellStyle name="2x indented GHG Textfiels 2 4 5 3" xfId="12800" xr:uid="{00000000-0005-0000-0000-000007000000}"/>
    <cellStyle name="2x indented GHG Textfiels 2 4 6" xfId="1003" xr:uid="{00000000-0005-0000-0000-000007000000}"/>
    <cellStyle name="2x indented GHG Textfiels 2 4 6 2" xfId="9512" xr:uid="{00000000-0005-0000-0000-000007000000}"/>
    <cellStyle name="2x indented GHG Textfiels 2 4 6 2 2" xfId="19873" xr:uid="{00000000-0005-0000-0000-000007000000}"/>
    <cellStyle name="2x indented GHG Textfiels 2 4 6 3" xfId="11717" xr:uid="{00000000-0005-0000-0000-000007000000}"/>
    <cellStyle name="2x indented GHG Textfiels 2 4 7" xfId="3901" xr:uid="{00000000-0005-0000-0000-000007000000}"/>
    <cellStyle name="2x indented GHG Textfiels 2 4 7 2" xfId="6647" xr:uid="{00000000-0005-0000-0000-000007000000}"/>
    <cellStyle name="2x indented GHG Textfiels 2 4 7 2 2" xfId="17009" xr:uid="{00000000-0005-0000-0000-000007000000}"/>
    <cellStyle name="2x indented GHG Textfiels 2 4 7 3" xfId="13983" xr:uid="{00000000-0005-0000-0000-000007000000}"/>
    <cellStyle name="2x indented GHG Textfiels 2 4 8" xfId="5366" xr:uid="{00000000-0005-0000-0000-000007000000}"/>
    <cellStyle name="2x indented GHG Textfiels 2 4 8 2" xfId="15413" xr:uid="{00000000-0005-0000-0000-000007000000}"/>
    <cellStyle name="2x indented GHG Textfiels 2 4 9" xfId="12525" xr:uid="{00000000-0005-0000-0000-000007000000}"/>
    <cellStyle name="2x indented GHG Textfiels 2 5" xfId="604" xr:uid="{00000000-0005-0000-0000-000007000000}"/>
    <cellStyle name="2x indented GHG Textfiels 2 5 2" xfId="2291" xr:uid="{00000000-0005-0000-0000-000007000000}"/>
    <cellStyle name="2x indented GHG Textfiels 2 5 2 2" xfId="3530" xr:uid="{00000000-0005-0000-0000-000007000000}"/>
    <cellStyle name="2x indented GHG Textfiels 2 5 2 2 2" xfId="9080" xr:uid="{00000000-0005-0000-0000-000007000000}"/>
    <cellStyle name="2x indented GHG Textfiels 2 5 2 2 2 2" xfId="19442" xr:uid="{00000000-0005-0000-0000-000007000000}"/>
    <cellStyle name="2x indented GHG Textfiels 2 5 2 2 3" xfId="10784" xr:uid="{00000000-0005-0000-0000-000007000000}"/>
    <cellStyle name="2x indented GHG Textfiels 2 5 2 3" xfId="4872" xr:uid="{00000000-0005-0000-0000-000007000000}"/>
    <cellStyle name="2x indented GHG Textfiels 2 5 2 3 2" xfId="10428" xr:uid="{00000000-0005-0000-0000-000007000000}"/>
    <cellStyle name="2x indented GHG Textfiels 2 5 2 3 2 2" xfId="20787" xr:uid="{00000000-0005-0000-0000-000007000000}"/>
    <cellStyle name="2x indented GHG Textfiels 2 5 2 3 3" xfId="11783" xr:uid="{00000000-0005-0000-0000-000007000000}"/>
    <cellStyle name="2x indented GHG Textfiels 2 5 2 4" xfId="7842" xr:uid="{00000000-0005-0000-0000-000007000000}"/>
    <cellStyle name="2x indented GHG Textfiels 2 5 2 4 2" xfId="18204" xr:uid="{00000000-0005-0000-0000-000007000000}"/>
    <cellStyle name="2x indented GHG Textfiels 2 5 2 5" xfId="6275" xr:uid="{00000000-0005-0000-0000-000007000000}"/>
    <cellStyle name="2x indented GHG Textfiels 2 5 2 5 2" xfId="16638" xr:uid="{00000000-0005-0000-0000-000007000000}"/>
    <cellStyle name="2x indented GHG Textfiels 2 5 2 6" xfId="14328" xr:uid="{00000000-0005-0000-0000-000007000000}"/>
    <cellStyle name="2x indented GHG Textfiels 2 5 3" xfId="1969" xr:uid="{00000000-0005-0000-0000-000007000000}"/>
    <cellStyle name="2x indented GHG Textfiels 2 5 3 2" xfId="3208" xr:uid="{00000000-0005-0000-0000-000007000000}"/>
    <cellStyle name="2x indented GHG Textfiels 2 5 3 2 2" xfId="8758" xr:uid="{00000000-0005-0000-0000-000007000000}"/>
    <cellStyle name="2x indented GHG Textfiels 2 5 3 2 2 2" xfId="19120" xr:uid="{00000000-0005-0000-0000-000007000000}"/>
    <cellStyle name="2x indented GHG Textfiels 2 5 3 2 3" xfId="14871" xr:uid="{00000000-0005-0000-0000-000007000000}"/>
    <cellStyle name="2x indented GHG Textfiels 2 5 3 3" xfId="4550" xr:uid="{00000000-0005-0000-0000-000007000000}"/>
    <cellStyle name="2x indented GHG Textfiels 2 5 3 3 2" xfId="10125" xr:uid="{00000000-0005-0000-0000-000007000000}"/>
    <cellStyle name="2x indented GHG Textfiels 2 5 3 3 2 2" xfId="20485" xr:uid="{00000000-0005-0000-0000-000007000000}"/>
    <cellStyle name="2x indented GHG Textfiels 2 5 3 3 3" xfId="12490" xr:uid="{00000000-0005-0000-0000-000007000000}"/>
    <cellStyle name="2x indented GHG Textfiels 2 5 3 4" xfId="7553" xr:uid="{00000000-0005-0000-0000-000007000000}"/>
    <cellStyle name="2x indented GHG Textfiels 2 5 3 4 2" xfId="17915" xr:uid="{00000000-0005-0000-0000-000007000000}"/>
    <cellStyle name="2x indented GHG Textfiels 2 5 3 5" xfId="5971" xr:uid="{00000000-0005-0000-0000-000007000000}"/>
    <cellStyle name="2x indented GHG Textfiels 2 5 3 5 2" xfId="16336" xr:uid="{00000000-0005-0000-0000-000007000000}"/>
    <cellStyle name="2x indented GHG Textfiels 2 5 3 6" xfId="14145" xr:uid="{00000000-0005-0000-0000-000007000000}"/>
    <cellStyle name="2x indented GHG Textfiels 2 5 4" xfId="1365" xr:uid="{00000000-0005-0000-0000-000007000000}"/>
    <cellStyle name="2x indented GHG Textfiels 2 5 4 2" xfId="7002" xr:uid="{00000000-0005-0000-0000-000007000000}"/>
    <cellStyle name="2x indented GHG Textfiels 2 5 4 2 2" xfId="17364" xr:uid="{00000000-0005-0000-0000-000007000000}"/>
    <cellStyle name="2x indented GHG Textfiels 2 5 4 3" xfId="12522" xr:uid="{00000000-0005-0000-0000-000007000000}"/>
    <cellStyle name="2x indented GHG Textfiels 2 5 5" xfId="2608" xr:uid="{00000000-0005-0000-0000-000007000000}"/>
    <cellStyle name="2x indented GHG Textfiels 2 5 5 2" xfId="8158" xr:uid="{00000000-0005-0000-0000-000007000000}"/>
    <cellStyle name="2x indented GHG Textfiels 2 5 5 2 2" xfId="18520" xr:uid="{00000000-0005-0000-0000-000007000000}"/>
    <cellStyle name="2x indented GHG Textfiels 2 5 5 3" xfId="13412" xr:uid="{00000000-0005-0000-0000-000007000000}"/>
    <cellStyle name="2x indented GHG Textfiels 2 5 6" xfId="1065" xr:uid="{00000000-0005-0000-0000-000007000000}"/>
    <cellStyle name="2x indented GHG Textfiels 2 5 6 2" xfId="9574" xr:uid="{00000000-0005-0000-0000-000007000000}"/>
    <cellStyle name="2x indented GHG Textfiels 2 5 6 2 2" xfId="19935" xr:uid="{00000000-0005-0000-0000-000007000000}"/>
    <cellStyle name="2x indented GHG Textfiels 2 5 6 3" xfId="15678" xr:uid="{00000000-0005-0000-0000-000007000000}"/>
    <cellStyle name="2x indented GHG Textfiels 2 5 7" xfId="3963" xr:uid="{00000000-0005-0000-0000-000007000000}"/>
    <cellStyle name="2x indented GHG Textfiels 2 5 7 2" xfId="6706" xr:uid="{00000000-0005-0000-0000-000007000000}"/>
    <cellStyle name="2x indented GHG Textfiels 2 5 7 2 2" xfId="17068" xr:uid="{00000000-0005-0000-0000-000007000000}"/>
    <cellStyle name="2x indented GHG Textfiels 2 5 7 3" xfId="14666" xr:uid="{00000000-0005-0000-0000-000007000000}"/>
    <cellStyle name="2x indented GHG Textfiels 2 5 8" xfId="5425" xr:uid="{00000000-0005-0000-0000-000007000000}"/>
    <cellStyle name="2x indented GHG Textfiels 2 5 8 2" xfId="16040" xr:uid="{00000000-0005-0000-0000-000007000000}"/>
    <cellStyle name="2x indented GHG Textfiels 2 5 9" xfId="11564" xr:uid="{00000000-0005-0000-0000-000007000000}"/>
    <cellStyle name="2x indented GHG Textfiels 2 6" xfId="870" xr:uid="{00000000-0005-0000-0000-000007000000}"/>
    <cellStyle name="2x indented GHG Textfiels 2 6 2" xfId="1793" xr:uid="{00000000-0005-0000-0000-000007000000}"/>
    <cellStyle name="2x indented GHG Textfiels 2 6 2 2" xfId="7383" xr:uid="{00000000-0005-0000-0000-000007000000}"/>
    <cellStyle name="2x indented GHG Textfiels 2 6 2 2 2" xfId="17745" xr:uid="{00000000-0005-0000-0000-000007000000}"/>
    <cellStyle name="2x indented GHG Textfiels 2 6 2 3" xfId="12821" xr:uid="{00000000-0005-0000-0000-000007000000}"/>
    <cellStyle name="2x indented GHG Textfiels 2 6 3" xfId="3033" xr:uid="{00000000-0005-0000-0000-000007000000}"/>
    <cellStyle name="2x indented GHG Textfiels 2 6 3 2" xfId="8583" xr:uid="{00000000-0005-0000-0000-000007000000}"/>
    <cellStyle name="2x indented GHG Textfiels 2 6 3 2 2" xfId="18945" xr:uid="{00000000-0005-0000-0000-000007000000}"/>
    <cellStyle name="2x indented GHG Textfiels 2 6 3 3" xfId="14310" xr:uid="{00000000-0005-0000-0000-000007000000}"/>
    <cellStyle name="2x indented GHG Textfiels 2 6 4" xfId="4377" xr:uid="{00000000-0005-0000-0000-000007000000}"/>
    <cellStyle name="2x indented GHG Textfiels 2 6 4 2" xfId="9959" xr:uid="{00000000-0005-0000-0000-000007000000}"/>
    <cellStyle name="2x indented GHG Textfiels 2 6 4 2 2" xfId="20319" xr:uid="{00000000-0005-0000-0000-000007000000}"/>
    <cellStyle name="2x indented GHG Textfiels 2 6 4 3" xfId="12422" xr:uid="{00000000-0005-0000-0000-000007000000}"/>
    <cellStyle name="2x indented GHG Textfiels 2 6 5" xfId="6546" xr:uid="{00000000-0005-0000-0000-000007000000}"/>
    <cellStyle name="2x indented GHG Textfiels 2 6 5 2" xfId="16908" xr:uid="{00000000-0005-0000-0000-000007000000}"/>
    <cellStyle name="2x indented GHG Textfiels 2 6 6" xfId="5807" xr:uid="{00000000-0005-0000-0000-000007000000}"/>
    <cellStyle name="2x indented GHG Textfiels 2 6 6 2" xfId="15481" xr:uid="{00000000-0005-0000-0000-000007000000}"/>
    <cellStyle name="2x indented GHG Textfiels 2 6 7" xfId="15462" xr:uid="{00000000-0005-0000-0000-000007000000}"/>
    <cellStyle name="2x indented GHG Textfiels 2 7" xfId="1472" xr:uid="{00000000-0005-0000-0000-000007000000}"/>
    <cellStyle name="2x indented GHG Textfiels 2 7 2" xfId="2714" xr:uid="{00000000-0005-0000-0000-000007000000}"/>
    <cellStyle name="2x indented GHG Textfiels 2 7 2 2" xfId="8264" xr:uid="{00000000-0005-0000-0000-000007000000}"/>
    <cellStyle name="2x indented GHG Textfiels 2 7 2 2 2" xfId="18626" xr:uid="{00000000-0005-0000-0000-000007000000}"/>
    <cellStyle name="2x indented GHG Textfiels 2 7 2 3" xfId="11760" xr:uid="{00000000-0005-0000-0000-000007000000}"/>
    <cellStyle name="2x indented GHG Textfiels 2 7 3" xfId="4068" xr:uid="{00000000-0005-0000-0000-000007000000}"/>
    <cellStyle name="2x indented GHG Textfiels 2 7 3 2" xfId="9676" xr:uid="{00000000-0005-0000-0000-000007000000}"/>
    <cellStyle name="2x indented GHG Textfiels 2 7 3 2 2" xfId="20037" xr:uid="{00000000-0005-0000-0000-000007000000}"/>
    <cellStyle name="2x indented GHG Textfiels 2 7 3 3" xfId="13535" xr:uid="{00000000-0005-0000-0000-000007000000}"/>
    <cellStyle name="2x indented GHG Textfiels 2 7 4" xfId="7105" xr:uid="{00000000-0005-0000-0000-000007000000}"/>
    <cellStyle name="2x indented GHG Textfiels 2 7 4 2" xfId="17467" xr:uid="{00000000-0005-0000-0000-000007000000}"/>
    <cellStyle name="2x indented GHG Textfiels 2 7 5" xfId="5526" xr:uid="{00000000-0005-0000-0000-000007000000}"/>
    <cellStyle name="2x indented GHG Textfiels 2 7 5 2" xfId="14832" xr:uid="{00000000-0005-0000-0000-000007000000}"/>
    <cellStyle name="2x indented GHG Textfiels 2 7 6" xfId="10740" xr:uid="{00000000-0005-0000-0000-000007000000}"/>
    <cellStyle name="2x indented GHG Textfiels 2 8" xfId="1168" xr:uid="{00000000-0005-0000-0000-000007000000}"/>
    <cellStyle name="2x indented GHG Textfiels 2 8 2" xfId="3651" xr:uid="{00000000-0005-0000-0000-000007000000}"/>
    <cellStyle name="2x indented GHG Textfiels 2 8 2 2" xfId="9208" xr:uid="{00000000-0005-0000-0000-000007000000}"/>
    <cellStyle name="2x indented GHG Textfiels 2 8 2 2 2" xfId="19569" xr:uid="{00000000-0005-0000-0000-000007000000}"/>
    <cellStyle name="2x indented GHG Textfiels 2 8 2 3" xfId="14317" xr:uid="{00000000-0005-0000-0000-000007000000}"/>
    <cellStyle name="2x indented GHG Textfiels 2 8 3" xfId="6808" xr:uid="{00000000-0005-0000-0000-000007000000}"/>
    <cellStyle name="2x indented GHG Textfiels 2 8 3 2" xfId="17170" xr:uid="{00000000-0005-0000-0000-000007000000}"/>
    <cellStyle name="2x indented GHG Textfiels 2 8 4" xfId="5048" xr:uid="{00000000-0005-0000-0000-000007000000}"/>
    <cellStyle name="2x indented GHG Textfiels 2 8 4 2" xfId="15691" xr:uid="{00000000-0005-0000-0000-000007000000}"/>
    <cellStyle name="2x indented GHG Textfiels 2 8 5" xfId="13011" xr:uid="{00000000-0005-0000-0000-000007000000}"/>
    <cellStyle name="2x indented GHG Textfiels 2 9" xfId="2411" xr:uid="{00000000-0005-0000-0000-000007000000}"/>
    <cellStyle name="2x indented GHG Textfiels 2 9 2" xfId="7961" xr:uid="{00000000-0005-0000-0000-000007000000}"/>
    <cellStyle name="2x indented GHG Textfiels 2 9 2 2" xfId="18323" xr:uid="{00000000-0005-0000-0000-000007000000}"/>
    <cellStyle name="2x indented GHG Textfiels 2 9 3" xfId="13160" xr:uid="{00000000-0005-0000-0000-000007000000}"/>
    <cellStyle name="2x indented GHG Textfiels 3" xfId="330" xr:uid="{00000000-0005-0000-0000-000007000000}"/>
    <cellStyle name="2x indented GHG Textfiels 3 10" xfId="2373" xr:uid="{00000000-0005-0000-0000-000007000000}"/>
    <cellStyle name="2x indented GHG Textfiels 3 10 2" xfId="7923" xr:uid="{00000000-0005-0000-0000-000007000000}"/>
    <cellStyle name="2x indented GHG Textfiels 3 10 2 2" xfId="18285" xr:uid="{00000000-0005-0000-0000-000007000000}"/>
    <cellStyle name="2x indented GHG Textfiels 3 10 3" xfId="11094" xr:uid="{00000000-0005-0000-0000-000007000000}"/>
    <cellStyle name="2x indented GHG Textfiels 3 11" xfId="689" xr:uid="{00000000-0005-0000-0000-000007000000}"/>
    <cellStyle name="2x indented GHG Textfiels 3 11 2" xfId="6423" xr:uid="{00000000-0005-0000-0000-000007000000}"/>
    <cellStyle name="2x indented GHG Textfiels 3 11 2 2" xfId="16785" xr:uid="{00000000-0005-0000-0000-000007000000}"/>
    <cellStyle name="2x indented GHG Textfiels 3 11 3" xfId="15026" xr:uid="{00000000-0005-0000-0000-000007000000}"/>
    <cellStyle name="2x indented GHG Textfiels 3 12" xfId="9254" xr:uid="{00000000-0005-0000-0000-000007000000}"/>
    <cellStyle name="2x indented GHG Textfiels 3 12 2" xfId="19615" xr:uid="{00000000-0005-0000-0000-000007000000}"/>
    <cellStyle name="2x indented GHG Textfiels 3 13" xfId="5107" xr:uid="{00000000-0005-0000-0000-000007000000}"/>
    <cellStyle name="2x indented GHG Textfiels 3 13 2" xfId="13629" xr:uid="{00000000-0005-0000-0000-000007000000}"/>
    <cellStyle name="2x indented GHG Textfiels 3 14" xfId="10529" xr:uid="{00000000-0005-0000-0000-000007000000}"/>
    <cellStyle name="2x indented GHG Textfiels 3 2" xfId="311" xr:uid="{00000000-0005-0000-0000-000007000000}"/>
    <cellStyle name="2x indented GHG Textfiels 3 2 2" xfId="918" xr:uid="{00000000-0005-0000-0000-000007000000}"/>
    <cellStyle name="2x indented GHG Textfiels 3 2 2 2" xfId="1840" xr:uid="{00000000-0005-0000-0000-000007000000}"/>
    <cellStyle name="2x indented GHG Textfiels 3 2 2 2 2" xfId="7430" xr:uid="{00000000-0005-0000-0000-000007000000}"/>
    <cellStyle name="2x indented GHG Textfiels 3 2 2 2 2 2" xfId="17792" xr:uid="{00000000-0005-0000-0000-000007000000}"/>
    <cellStyle name="2x indented GHG Textfiels 3 2 2 2 3" xfId="12716" xr:uid="{00000000-0005-0000-0000-000007000000}"/>
    <cellStyle name="2x indented GHG Textfiels 3 2 2 3" xfId="3080" xr:uid="{00000000-0005-0000-0000-000007000000}"/>
    <cellStyle name="2x indented GHG Textfiels 3 2 2 3 2" xfId="8630" xr:uid="{00000000-0005-0000-0000-000007000000}"/>
    <cellStyle name="2x indented GHG Textfiels 3 2 2 3 2 2" xfId="18992" xr:uid="{00000000-0005-0000-0000-000007000000}"/>
    <cellStyle name="2x indented GHG Textfiels 3 2 2 3 3" xfId="14685" xr:uid="{00000000-0005-0000-0000-000007000000}"/>
    <cellStyle name="2x indented GHG Textfiels 3 2 2 4" xfId="4424" xr:uid="{00000000-0005-0000-0000-000007000000}"/>
    <cellStyle name="2x indented GHG Textfiels 3 2 2 4 2" xfId="10005" xr:uid="{00000000-0005-0000-0000-000007000000}"/>
    <cellStyle name="2x indented GHG Textfiels 3 2 2 4 2 2" xfId="20365" xr:uid="{00000000-0005-0000-0000-000007000000}"/>
    <cellStyle name="2x indented GHG Textfiels 3 2 2 4 3" xfId="12319" xr:uid="{00000000-0005-0000-0000-000007000000}"/>
    <cellStyle name="2x indented GHG Textfiels 3 2 2 5" xfId="6592" xr:uid="{00000000-0005-0000-0000-000007000000}"/>
    <cellStyle name="2x indented GHG Textfiels 3 2 2 5 2" xfId="16954" xr:uid="{00000000-0005-0000-0000-000007000000}"/>
    <cellStyle name="2x indented GHG Textfiels 3 2 2 6" xfId="5853" xr:uid="{00000000-0005-0000-0000-000007000000}"/>
    <cellStyle name="2x indented GHG Textfiels 3 2 2 6 2" xfId="12517" xr:uid="{00000000-0005-0000-0000-000007000000}"/>
    <cellStyle name="2x indented GHG Textfiels 3 2 2 7" xfId="11460" xr:uid="{00000000-0005-0000-0000-000007000000}"/>
    <cellStyle name="2x indented GHG Textfiels 3 2 3" xfId="2044" xr:uid="{00000000-0005-0000-0000-000007000000}"/>
    <cellStyle name="2x indented GHG Textfiels 3 2 3 2" xfId="3283" xr:uid="{00000000-0005-0000-0000-000007000000}"/>
    <cellStyle name="2x indented GHG Textfiels 3 2 3 2 2" xfId="8833" xr:uid="{00000000-0005-0000-0000-000007000000}"/>
    <cellStyle name="2x indented GHG Textfiels 3 2 3 2 2 2" xfId="19195" xr:uid="{00000000-0005-0000-0000-000007000000}"/>
    <cellStyle name="2x indented GHG Textfiels 3 2 3 2 3" xfId="14840" xr:uid="{00000000-0005-0000-0000-000007000000}"/>
    <cellStyle name="2x indented GHG Textfiels 3 2 3 3" xfId="4625" xr:uid="{00000000-0005-0000-0000-000007000000}"/>
    <cellStyle name="2x indented GHG Textfiels 3 2 3 3 2" xfId="10197" xr:uid="{00000000-0005-0000-0000-000007000000}"/>
    <cellStyle name="2x indented GHG Textfiels 3 2 3 3 2 2" xfId="20557" xr:uid="{00000000-0005-0000-0000-000007000000}"/>
    <cellStyle name="2x indented GHG Textfiels 3 2 3 3 3" xfId="13982" xr:uid="{00000000-0005-0000-0000-000007000000}"/>
    <cellStyle name="2x indented GHG Textfiels 3 2 3 4" xfId="7625" xr:uid="{00000000-0005-0000-0000-000007000000}"/>
    <cellStyle name="2x indented GHG Textfiels 3 2 3 4 2" xfId="17987" xr:uid="{00000000-0005-0000-0000-000007000000}"/>
    <cellStyle name="2x indented GHG Textfiels 3 2 3 5" xfId="6043" xr:uid="{00000000-0005-0000-0000-000007000000}"/>
    <cellStyle name="2x indented GHG Textfiels 3 2 3 5 2" xfId="16408" xr:uid="{00000000-0005-0000-0000-000007000000}"/>
    <cellStyle name="2x indented GHG Textfiels 3 2 3 6" xfId="11035" xr:uid="{00000000-0005-0000-0000-000007000000}"/>
    <cellStyle name="2x indented GHG Textfiels 3 2 4" xfId="1593" xr:uid="{00000000-0005-0000-0000-000007000000}"/>
    <cellStyle name="2x indented GHG Textfiels 3 2 4 2" xfId="2834" xr:uid="{00000000-0005-0000-0000-000007000000}"/>
    <cellStyle name="2x indented GHG Textfiels 3 2 4 2 2" xfId="8384" xr:uid="{00000000-0005-0000-0000-000007000000}"/>
    <cellStyle name="2x indented GHG Textfiels 3 2 4 2 2 2" xfId="18746" xr:uid="{00000000-0005-0000-0000-000007000000}"/>
    <cellStyle name="2x indented GHG Textfiels 3 2 4 2 3" xfId="14821" xr:uid="{00000000-0005-0000-0000-000007000000}"/>
    <cellStyle name="2x indented GHG Textfiels 3 2 4 3" xfId="4184" xr:uid="{00000000-0005-0000-0000-000007000000}"/>
    <cellStyle name="2x indented GHG Textfiels 3 2 4 3 2" xfId="9779" xr:uid="{00000000-0005-0000-0000-000007000000}"/>
    <cellStyle name="2x indented GHG Textfiels 3 2 4 3 2 2" xfId="20140" xr:uid="{00000000-0005-0000-0000-000007000000}"/>
    <cellStyle name="2x indented GHG Textfiels 3 2 4 3 3" xfId="11236" xr:uid="{00000000-0005-0000-0000-000007000000}"/>
    <cellStyle name="2x indented GHG Textfiels 3 2 4 4" xfId="7211" xr:uid="{00000000-0005-0000-0000-000007000000}"/>
    <cellStyle name="2x indented GHG Textfiels 3 2 4 4 2" xfId="17573" xr:uid="{00000000-0005-0000-0000-000007000000}"/>
    <cellStyle name="2x indented GHG Textfiels 3 2 4 5" xfId="5629" xr:uid="{00000000-0005-0000-0000-000007000000}"/>
    <cellStyle name="2x indented GHG Textfiels 3 2 4 5 2" xfId="10647" xr:uid="{00000000-0005-0000-0000-000007000000}"/>
    <cellStyle name="2x indented GHG Textfiels 3 2 4 6" xfId="16015" xr:uid="{00000000-0005-0000-0000-000007000000}"/>
    <cellStyle name="2x indented GHG Textfiels 3 2 5" xfId="1219" xr:uid="{00000000-0005-0000-0000-000007000000}"/>
    <cellStyle name="2x indented GHG Textfiels 3 2 5 2" xfId="3817" xr:uid="{00000000-0005-0000-0000-000007000000}"/>
    <cellStyle name="2x indented GHG Textfiels 3 2 5 2 2" xfId="9431" xr:uid="{00000000-0005-0000-0000-000007000000}"/>
    <cellStyle name="2x indented GHG Textfiels 3 2 5 2 2 2" xfId="19792" xr:uid="{00000000-0005-0000-0000-000007000000}"/>
    <cellStyle name="2x indented GHG Textfiels 3 2 5 2 3" xfId="14154" xr:uid="{00000000-0005-0000-0000-000007000000}"/>
    <cellStyle name="2x indented GHG Textfiels 3 2 5 3" xfId="6859" xr:uid="{00000000-0005-0000-0000-000007000000}"/>
    <cellStyle name="2x indented GHG Textfiels 3 2 5 3 2" xfId="17221" xr:uid="{00000000-0005-0000-0000-000007000000}"/>
    <cellStyle name="2x indented GHG Textfiels 3 2 5 4" xfId="5286" xr:uid="{00000000-0005-0000-0000-000007000000}"/>
    <cellStyle name="2x indented GHG Textfiels 3 2 5 4 2" xfId="14339" xr:uid="{00000000-0005-0000-0000-000007000000}"/>
    <cellStyle name="2x indented GHG Textfiels 3 2 5 5" xfId="14004" xr:uid="{00000000-0005-0000-0000-000007000000}"/>
    <cellStyle name="2x indented GHG Textfiels 3 2 6" xfId="2462" xr:uid="{00000000-0005-0000-0000-000007000000}"/>
    <cellStyle name="2x indented GHG Textfiels 3 2 6 2" xfId="8012" xr:uid="{00000000-0005-0000-0000-000007000000}"/>
    <cellStyle name="2x indented GHG Textfiels 3 2 6 2 2" xfId="18374" xr:uid="{00000000-0005-0000-0000-000007000000}"/>
    <cellStyle name="2x indented GHG Textfiels 3 2 6 3" xfId="14713" xr:uid="{00000000-0005-0000-0000-000007000000}"/>
    <cellStyle name="2x indented GHG Textfiels 3 2 7" xfId="773" xr:uid="{00000000-0005-0000-0000-000007000000}"/>
    <cellStyle name="2x indented GHG Textfiels 3 2 7 2" xfId="9343" xr:uid="{00000000-0005-0000-0000-000007000000}"/>
    <cellStyle name="2x indented GHG Textfiels 3 2 7 2 2" xfId="19704" xr:uid="{00000000-0005-0000-0000-000007000000}"/>
    <cellStyle name="2x indented GHG Textfiels 3 2 7 3" xfId="13738" xr:uid="{00000000-0005-0000-0000-000007000000}"/>
    <cellStyle name="2x indented GHG Textfiels 3 2 8" xfId="5200" xr:uid="{00000000-0005-0000-0000-000007000000}"/>
    <cellStyle name="2x indented GHG Textfiels 3 2 8 2" xfId="11591" xr:uid="{00000000-0005-0000-0000-000007000000}"/>
    <cellStyle name="2x indented GHG Textfiels 3 2 9" xfId="10597" xr:uid="{00000000-0005-0000-0000-000007000000}"/>
    <cellStyle name="2x indented GHG Textfiels 3 3" xfId="510" xr:uid="{00000000-0005-0000-0000-000007000000}"/>
    <cellStyle name="2x indented GHG Textfiels 3 3 10" xfId="14760" xr:uid="{00000000-0005-0000-0000-000007000000}"/>
    <cellStyle name="2x indented GHG Textfiels 3 3 2" xfId="1878" xr:uid="{00000000-0005-0000-0000-000007000000}"/>
    <cellStyle name="2x indented GHG Textfiels 3 3 2 2" xfId="2193" xr:uid="{00000000-0005-0000-0000-000007000000}"/>
    <cellStyle name="2x indented GHG Textfiels 3 3 2 2 2" xfId="3432" xr:uid="{00000000-0005-0000-0000-000007000000}"/>
    <cellStyle name="2x indented GHG Textfiels 3 3 2 2 2 2" xfId="8982" xr:uid="{00000000-0005-0000-0000-000007000000}"/>
    <cellStyle name="2x indented GHG Textfiels 3 3 2 2 2 2 2" xfId="19344" xr:uid="{00000000-0005-0000-0000-000007000000}"/>
    <cellStyle name="2x indented GHG Textfiels 3 3 2 2 2 3" xfId="13598" xr:uid="{00000000-0005-0000-0000-000007000000}"/>
    <cellStyle name="2x indented GHG Textfiels 3 3 2 2 3" xfId="4774" xr:uid="{00000000-0005-0000-0000-000007000000}"/>
    <cellStyle name="2x indented GHG Textfiels 3 3 2 2 3 2" xfId="10336" xr:uid="{00000000-0005-0000-0000-000007000000}"/>
    <cellStyle name="2x indented GHG Textfiels 3 3 2 2 3 2 2" xfId="20695" xr:uid="{00000000-0005-0000-0000-000007000000}"/>
    <cellStyle name="2x indented GHG Textfiels 3 3 2 2 3 3" xfId="14265" xr:uid="{00000000-0005-0000-0000-000007000000}"/>
    <cellStyle name="2x indented GHG Textfiels 3 3 2 2 4" xfId="7750" xr:uid="{00000000-0005-0000-0000-000007000000}"/>
    <cellStyle name="2x indented GHG Textfiels 3 3 2 2 4 2" xfId="18112" xr:uid="{00000000-0005-0000-0000-000007000000}"/>
    <cellStyle name="2x indented GHG Textfiels 3 3 2 2 5" xfId="6183" xr:uid="{00000000-0005-0000-0000-000007000000}"/>
    <cellStyle name="2x indented GHG Textfiels 3 3 2 2 5 2" xfId="16546" xr:uid="{00000000-0005-0000-0000-000007000000}"/>
    <cellStyle name="2x indented GHG Textfiels 3 3 2 2 6" xfId="10958" xr:uid="{00000000-0005-0000-0000-000007000000}"/>
    <cellStyle name="2x indented GHG Textfiels 3 3 2 3" xfId="3118" xr:uid="{00000000-0005-0000-0000-000007000000}"/>
    <cellStyle name="2x indented GHG Textfiels 3 3 2 3 2" xfId="8668" xr:uid="{00000000-0005-0000-0000-000007000000}"/>
    <cellStyle name="2x indented GHG Textfiels 3 3 2 3 2 2" xfId="19030" xr:uid="{00000000-0005-0000-0000-000007000000}"/>
    <cellStyle name="2x indented GHG Textfiels 3 3 2 3 3" xfId="11851" xr:uid="{00000000-0005-0000-0000-000007000000}"/>
    <cellStyle name="2x indented GHG Textfiels 3 3 2 4" xfId="4461" xr:uid="{00000000-0005-0000-0000-000007000000}"/>
    <cellStyle name="2x indented GHG Textfiels 3 3 2 4 2" xfId="10040" xr:uid="{00000000-0005-0000-0000-000007000000}"/>
    <cellStyle name="2x indented GHG Textfiels 3 3 2 4 2 2" xfId="20400" xr:uid="{00000000-0005-0000-0000-000007000000}"/>
    <cellStyle name="2x indented GHG Textfiels 3 3 2 4 3" xfId="14835" xr:uid="{00000000-0005-0000-0000-000007000000}"/>
    <cellStyle name="2x indented GHG Textfiels 3 3 2 5" xfId="7466" xr:uid="{00000000-0005-0000-0000-000007000000}"/>
    <cellStyle name="2x indented GHG Textfiels 3 3 2 5 2" xfId="17828" xr:uid="{00000000-0005-0000-0000-000007000000}"/>
    <cellStyle name="2x indented GHG Textfiels 3 3 2 6" xfId="5888" xr:uid="{00000000-0005-0000-0000-000007000000}"/>
    <cellStyle name="2x indented GHG Textfiels 3 3 2 6 2" xfId="10671" xr:uid="{00000000-0005-0000-0000-000007000000}"/>
    <cellStyle name="2x indented GHG Textfiels 3 3 2 7" xfId="11862" xr:uid="{00000000-0005-0000-0000-000007000000}"/>
    <cellStyle name="2x indented GHG Textfiels 3 3 3" xfId="1530" xr:uid="{00000000-0005-0000-0000-000007000000}"/>
    <cellStyle name="2x indented GHG Textfiels 3 3 3 2" xfId="2771" xr:uid="{00000000-0005-0000-0000-000007000000}"/>
    <cellStyle name="2x indented GHG Textfiels 3 3 3 2 2" xfId="8321" xr:uid="{00000000-0005-0000-0000-000007000000}"/>
    <cellStyle name="2x indented GHG Textfiels 3 3 3 2 2 2" xfId="18683" xr:uid="{00000000-0005-0000-0000-000007000000}"/>
    <cellStyle name="2x indented GHG Textfiels 3 3 3 2 3" xfId="11600" xr:uid="{00000000-0005-0000-0000-000007000000}"/>
    <cellStyle name="2x indented GHG Textfiels 3 3 3 3" xfId="4122" xr:uid="{00000000-0005-0000-0000-000007000000}"/>
    <cellStyle name="2x indented GHG Textfiels 3 3 3 3 2" xfId="9724" xr:uid="{00000000-0005-0000-0000-000007000000}"/>
    <cellStyle name="2x indented GHG Textfiels 3 3 3 3 2 2" xfId="20085" xr:uid="{00000000-0005-0000-0000-000007000000}"/>
    <cellStyle name="2x indented GHG Textfiels 3 3 3 3 3" xfId="15285" xr:uid="{00000000-0005-0000-0000-000007000000}"/>
    <cellStyle name="2x indented GHG Textfiels 3 3 3 4" xfId="7156" xr:uid="{00000000-0005-0000-0000-000007000000}"/>
    <cellStyle name="2x indented GHG Textfiels 3 3 3 4 2" xfId="17518" xr:uid="{00000000-0005-0000-0000-000007000000}"/>
    <cellStyle name="2x indented GHG Textfiels 3 3 3 5" xfId="5574" xr:uid="{00000000-0005-0000-0000-000007000000}"/>
    <cellStyle name="2x indented GHG Textfiels 3 3 3 5 2" xfId="15004" xr:uid="{00000000-0005-0000-0000-000007000000}"/>
    <cellStyle name="2x indented GHG Textfiels 3 3 3 6" xfId="12796" xr:uid="{00000000-0005-0000-0000-000007000000}"/>
    <cellStyle name="2x indented GHG Textfiels 3 3 4" xfId="1651" xr:uid="{00000000-0005-0000-0000-000007000000}"/>
    <cellStyle name="2x indented GHG Textfiels 3 3 4 2" xfId="2892" xr:uid="{00000000-0005-0000-0000-000007000000}"/>
    <cellStyle name="2x indented GHG Textfiels 3 3 4 2 2" xfId="8442" xr:uid="{00000000-0005-0000-0000-000007000000}"/>
    <cellStyle name="2x indented GHG Textfiels 3 3 4 2 2 2" xfId="18804" xr:uid="{00000000-0005-0000-0000-000007000000}"/>
    <cellStyle name="2x indented GHG Textfiels 3 3 4 2 3" xfId="11627" xr:uid="{00000000-0005-0000-0000-000007000000}"/>
    <cellStyle name="2x indented GHG Textfiels 3 3 4 3" xfId="4242" xr:uid="{00000000-0005-0000-0000-000007000000}"/>
    <cellStyle name="2x indented GHG Textfiels 3 3 4 3 2" xfId="9834" xr:uid="{00000000-0005-0000-0000-000007000000}"/>
    <cellStyle name="2x indented GHG Textfiels 3 3 4 3 2 2" xfId="20195" xr:uid="{00000000-0005-0000-0000-000007000000}"/>
    <cellStyle name="2x indented GHG Textfiels 3 3 4 3 3" xfId="12071" xr:uid="{00000000-0005-0000-0000-000007000000}"/>
    <cellStyle name="2x indented GHG Textfiels 3 3 4 4" xfId="7266" xr:uid="{00000000-0005-0000-0000-000007000000}"/>
    <cellStyle name="2x indented GHG Textfiels 3 3 4 4 2" xfId="17628" xr:uid="{00000000-0005-0000-0000-000007000000}"/>
    <cellStyle name="2x indented GHG Textfiels 3 3 4 5" xfId="5684" xr:uid="{00000000-0005-0000-0000-000007000000}"/>
    <cellStyle name="2x indented GHG Textfiels 3 3 4 5 2" xfId="11151" xr:uid="{00000000-0005-0000-0000-000007000000}"/>
    <cellStyle name="2x indented GHG Textfiels 3 3 4 6" xfId="11276" xr:uid="{00000000-0005-0000-0000-000007000000}"/>
    <cellStyle name="2x indented GHG Textfiels 3 3 5" xfId="1267" xr:uid="{00000000-0005-0000-0000-000007000000}"/>
    <cellStyle name="2x indented GHG Textfiels 3 3 5 2" xfId="6907" xr:uid="{00000000-0005-0000-0000-000007000000}"/>
    <cellStyle name="2x indented GHG Textfiels 3 3 5 2 2" xfId="17269" xr:uid="{00000000-0005-0000-0000-000007000000}"/>
    <cellStyle name="2x indented GHG Textfiels 3 3 5 3" xfId="15020" xr:uid="{00000000-0005-0000-0000-000007000000}"/>
    <cellStyle name="2x indented GHG Textfiels 3 3 6" xfId="2510" xr:uid="{00000000-0005-0000-0000-000007000000}"/>
    <cellStyle name="2x indented GHG Textfiels 3 3 6 2" xfId="8060" xr:uid="{00000000-0005-0000-0000-000007000000}"/>
    <cellStyle name="2x indented GHG Textfiels 3 3 6 2 2" xfId="18422" xr:uid="{00000000-0005-0000-0000-000007000000}"/>
    <cellStyle name="2x indented GHG Textfiels 3 3 6 3" xfId="16213" xr:uid="{00000000-0005-0000-0000-000007000000}"/>
    <cellStyle name="2x indented GHG Textfiels 3 3 7" xfId="967" xr:uid="{00000000-0005-0000-0000-000007000000}"/>
    <cellStyle name="2x indented GHG Textfiels 3 3 7 2" xfId="9479" xr:uid="{00000000-0005-0000-0000-000007000000}"/>
    <cellStyle name="2x indented GHG Textfiels 3 3 7 2 2" xfId="19840" xr:uid="{00000000-0005-0000-0000-000007000000}"/>
    <cellStyle name="2x indented GHG Textfiels 3 3 7 3" xfId="12222" xr:uid="{00000000-0005-0000-0000-000007000000}"/>
    <cellStyle name="2x indented GHG Textfiels 3 3 8" xfId="3865" xr:uid="{00000000-0005-0000-0000-000007000000}"/>
    <cellStyle name="2x indented GHG Textfiels 3 3 8 2" xfId="6632" xr:uid="{00000000-0005-0000-0000-000007000000}"/>
    <cellStyle name="2x indented GHG Textfiels 3 3 8 2 2" xfId="16994" xr:uid="{00000000-0005-0000-0000-000007000000}"/>
    <cellStyle name="2x indented GHG Textfiels 3 3 8 3" xfId="14909" xr:uid="{00000000-0005-0000-0000-000007000000}"/>
    <cellStyle name="2x indented GHG Textfiels 3 3 9" xfId="5333" xr:uid="{00000000-0005-0000-0000-000007000000}"/>
    <cellStyle name="2x indented GHG Textfiels 3 3 9 2" xfId="15984" xr:uid="{00000000-0005-0000-0000-000007000000}"/>
    <cellStyle name="2x indented GHG Textfiels 3 4" xfId="570" xr:uid="{00000000-0005-0000-0000-000007000000}"/>
    <cellStyle name="2x indented GHG Textfiels 3 4 2" xfId="2257" xr:uid="{00000000-0005-0000-0000-000007000000}"/>
    <cellStyle name="2x indented GHG Textfiels 3 4 2 2" xfId="3496" xr:uid="{00000000-0005-0000-0000-000007000000}"/>
    <cellStyle name="2x indented GHG Textfiels 3 4 2 2 2" xfId="9046" xr:uid="{00000000-0005-0000-0000-000007000000}"/>
    <cellStyle name="2x indented GHG Textfiels 3 4 2 2 2 2" xfId="19408" xr:uid="{00000000-0005-0000-0000-000007000000}"/>
    <cellStyle name="2x indented GHG Textfiels 3 4 2 2 3" xfId="14407" xr:uid="{00000000-0005-0000-0000-000007000000}"/>
    <cellStyle name="2x indented GHG Textfiels 3 4 2 3" xfId="4838" xr:uid="{00000000-0005-0000-0000-000007000000}"/>
    <cellStyle name="2x indented GHG Textfiels 3 4 2 3 2" xfId="10396" xr:uid="{00000000-0005-0000-0000-000007000000}"/>
    <cellStyle name="2x indented GHG Textfiels 3 4 2 3 2 2" xfId="20755" xr:uid="{00000000-0005-0000-0000-000007000000}"/>
    <cellStyle name="2x indented GHG Textfiels 3 4 2 3 3" xfId="15589" xr:uid="{00000000-0005-0000-0000-000007000000}"/>
    <cellStyle name="2x indented GHG Textfiels 3 4 2 4" xfId="7810" xr:uid="{00000000-0005-0000-0000-000007000000}"/>
    <cellStyle name="2x indented GHG Textfiels 3 4 2 4 2" xfId="18172" xr:uid="{00000000-0005-0000-0000-000007000000}"/>
    <cellStyle name="2x indented GHG Textfiels 3 4 2 5" xfId="6243" xr:uid="{00000000-0005-0000-0000-000007000000}"/>
    <cellStyle name="2x indented GHG Textfiels 3 4 2 5 2" xfId="16606" xr:uid="{00000000-0005-0000-0000-000007000000}"/>
    <cellStyle name="2x indented GHG Textfiels 3 4 2 6" xfId="12838" xr:uid="{00000000-0005-0000-0000-000007000000}"/>
    <cellStyle name="2x indented GHG Textfiels 3 4 3" xfId="1939" xr:uid="{00000000-0005-0000-0000-000007000000}"/>
    <cellStyle name="2x indented GHG Textfiels 3 4 3 2" xfId="3179" xr:uid="{00000000-0005-0000-0000-000007000000}"/>
    <cellStyle name="2x indented GHG Textfiels 3 4 3 2 2" xfId="8729" xr:uid="{00000000-0005-0000-0000-000007000000}"/>
    <cellStyle name="2x indented GHG Textfiels 3 4 3 2 2 2" xfId="19091" xr:uid="{00000000-0005-0000-0000-000007000000}"/>
    <cellStyle name="2x indented GHG Textfiels 3 4 3 2 3" xfId="12400" xr:uid="{00000000-0005-0000-0000-000007000000}"/>
    <cellStyle name="2x indented GHG Textfiels 3 4 3 3" xfId="4522" xr:uid="{00000000-0005-0000-0000-000007000000}"/>
    <cellStyle name="2x indented GHG Textfiels 3 4 3 3 2" xfId="10099" xr:uid="{00000000-0005-0000-0000-000007000000}"/>
    <cellStyle name="2x indented GHG Textfiels 3 4 3 3 2 2" xfId="20459" xr:uid="{00000000-0005-0000-0000-000007000000}"/>
    <cellStyle name="2x indented GHG Textfiels 3 4 3 3 3" xfId="14939" xr:uid="{00000000-0005-0000-0000-000007000000}"/>
    <cellStyle name="2x indented GHG Textfiels 3 4 3 4" xfId="7526" xr:uid="{00000000-0005-0000-0000-000007000000}"/>
    <cellStyle name="2x indented GHG Textfiels 3 4 3 4 2" xfId="17888" xr:uid="{00000000-0005-0000-0000-000007000000}"/>
    <cellStyle name="2x indented GHG Textfiels 3 4 3 5" xfId="5945" xr:uid="{00000000-0005-0000-0000-000007000000}"/>
    <cellStyle name="2x indented GHG Textfiels 3 4 3 5 2" xfId="16310" xr:uid="{00000000-0005-0000-0000-000007000000}"/>
    <cellStyle name="2x indented GHG Textfiels 3 4 3 6" xfId="10698" xr:uid="{00000000-0005-0000-0000-000007000000}"/>
    <cellStyle name="2x indented GHG Textfiels 3 4 4" xfId="1331" xr:uid="{00000000-0005-0000-0000-000007000000}"/>
    <cellStyle name="2x indented GHG Textfiels 3 4 4 2" xfId="6968" xr:uid="{00000000-0005-0000-0000-000007000000}"/>
    <cellStyle name="2x indented GHG Textfiels 3 4 4 2 2" xfId="17330" xr:uid="{00000000-0005-0000-0000-000007000000}"/>
    <cellStyle name="2x indented GHG Textfiels 3 4 4 3" xfId="11778" xr:uid="{00000000-0005-0000-0000-000007000000}"/>
    <cellStyle name="2x indented GHG Textfiels 3 4 5" xfId="2574" xr:uid="{00000000-0005-0000-0000-000007000000}"/>
    <cellStyle name="2x indented GHG Textfiels 3 4 5 2" xfId="8124" xr:uid="{00000000-0005-0000-0000-000007000000}"/>
    <cellStyle name="2x indented GHG Textfiels 3 4 5 2 2" xfId="18486" xr:uid="{00000000-0005-0000-0000-000007000000}"/>
    <cellStyle name="2x indented GHG Textfiels 3 4 5 3" xfId="12363" xr:uid="{00000000-0005-0000-0000-000007000000}"/>
    <cellStyle name="2x indented GHG Textfiels 3 4 6" xfId="1031" xr:uid="{00000000-0005-0000-0000-000007000000}"/>
    <cellStyle name="2x indented GHG Textfiels 3 4 6 2" xfId="9540" xr:uid="{00000000-0005-0000-0000-000007000000}"/>
    <cellStyle name="2x indented GHG Textfiels 3 4 6 2 2" xfId="19901" xr:uid="{00000000-0005-0000-0000-000007000000}"/>
    <cellStyle name="2x indented GHG Textfiels 3 4 6 3" xfId="15548" xr:uid="{00000000-0005-0000-0000-000007000000}"/>
    <cellStyle name="2x indented GHG Textfiels 3 4 7" xfId="3929" xr:uid="{00000000-0005-0000-0000-000007000000}"/>
    <cellStyle name="2x indented GHG Textfiels 3 4 7 2" xfId="6674" xr:uid="{00000000-0005-0000-0000-000007000000}"/>
    <cellStyle name="2x indented GHG Textfiels 3 4 7 2 2" xfId="17036" xr:uid="{00000000-0005-0000-0000-000007000000}"/>
    <cellStyle name="2x indented GHG Textfiels 3 4 7 3" xfId="12504" xr:uid="{00000000-0005-0000-0000-000007000000}"/>
    <cellStyle name="2x indented GHG Textfiels 3 4 8" xfId="5393" xr:uid="{00000000-0005-0000-0000-000007000000}"/>
    <cellStyle name="2x indented GHG Textfiels 3 4 8 2" xfId="12273" xr:uid="{00000000-0005-0000-0000-000007000000}"/>
    <cellStyle name="2x indented GHG Textfiels 3 4 9" xfId="10870" xr:uid="{00000000-0005-0000-0000-000007000000}"/>
    <cellStyle name="2x indented GHG Textfiels 3 5" xfId="632" xr:uid="{00000000-0005-0000-0000-000007000000}"/>
    <cellStyle name="2x indented GHG Textfiels 3 5 2" xfId="2319" xr:uid="{00000000-0005-0000-0000-000007000000}"/>
    <cellStyle name="2x indented GHG Textfiels 3 5 2 2" xfId="3558" xr:uid="{00000000-0005-0000-0000-000007000000}"/>
    <cellStyle name="2x indented GHG Textfiels 3 5 2 2 2" xfId="9108" xr:uid="{00000000-0005-0000-0000-000007000000}"/>
    <cellStyle name="2x indented GHG Textfiels 3 5 2 2 2 2" xfId="19470" xr:uid="{00000000-0005-0000-0000-000007000000}"/>
    <cellStyle name="2x indented GHG Textfiels 3 5 2 2 3" xfId="13040" xr:uid="{00000000-0005-0000-0000-000007000000}"/>
    <cellStyle name="2x indented GHG Textfiels 3 5 2 3" xfId="4900" xr:uid="{00000000-0005-0000-0000-000007000000}"/>
    <cellStyle name="2x indented GHG Textfiels 3 5 2 3 2" xfId="10455" xr:uid="{00000000-0005-0000-0000-000007000000}"/>
    <cellStyle name="2x indented GHG Textfiels 3 5 2 3 2 2" xfId="20814" xr:uid="{00000000-0005-0000-0000-000007000000}"/>
    <cellStyle name="2x indented GHG Textfiels 3 5 2 3 3" xfId="14439" xr:uid="{00000000-0005-0000-0000-000007000000}"/>
    <cellStyle name="2x indented GHG Textfiels 3 5 2 4" xfId="7869" xr:uid="{00000000-0005-0000-0000-000007000000}"/>
    <cellStyle name="2x indented GHG Textfiels 3 5 2 4 2" xfId="18231" xr:uid="{00000000-0005-0000-0000-000007000000}"/>
    <cellStyle name="2x indented GHG Textfiels 3 5 2 5" xfId="6302" xr:uid="{00000000-0005-0000-0000-000007000000}"/>
    <cellStyle name="2x indented GHG Textfiels 3 5 2 5 2" xfId="16665" xr:uid="{00000000-0005-0000-0000-000007000000}"/>
    <cellStyle name="2x indented GHG Textfiels 3 5 2 6" xfId="13036" xr:uid="{00000000-0005-0000-0000-000007000000}"/>
    <cellStyle name="2x indented GHG Textfiels 3 5 3" xfId="1997" xr:uid="{00000000-0005-0000-0000-000007000000}"/>
    <cellStyle name="2x indented GHG Textfiels 3 5 3 2" xfId="3236" xr:uid="{00000000-0005-0000-0000-000007000000}"/>
    <cellStyle name="2x indented GHG Textfiels 3 5 3 2 2" xfId="8786" xr:uid="{00000000-0005-0000-0000-000007000000}"/>
    <cellStyle name="2x indented GHG Textfiels 3 5 3 2 2 2" xfId="19148" xr:uid="{00000000-0005-0000-0000-000007000000}"/>
    <cellStyle name="2x indented GHG Textfiels 3 5 3 2 3" xfId="13398" xr:uid="{00000000-0005-0000-0000-000007000000}"/>
    <cellStyle name="2x indented GHG Textfiels 3 5 3 3" xfId="4578" xr:uid="{00000000-0005-0000-0000-000007000000}"/>
    <cellStyle name="2x indented GHG Textfiels 3 5 3 3 2" xfId="10152" xr:uid="{00000000-0005-0000-0000-000007000000}"/>
    <cellStyle name="2x indented GHG Textfiels 3 5 3 3 2 2" xfId="20512" xr:uid="{00000000-0005-0000-0000-000007000000}"/>
    <cellStyle name="2x indented GHG Textfiels 3 5 3 3 3" xfId="10627" xr:uid="{00000000-0005-0000-0000-000007000000}"/>
    <cellStyle name="2x indented GHG Textfiels 3 5 3 4" xfId="7580" xr:uid="{00000000-0005-0000-0000-000007000000}"/>
    <cellStyle name="2x indented GHG Textfiels 3 5 3 4 2" xfId="17942" xr:uid="{00000000-0005-0000-0000-000007000000}"/>
    <cellStyle name="2x indented GHG Textfiels 3 5 3 5" xfId="5998" xr:uid="{00000000-0005-0000-0000-000007000000}"/>
    <cellStyle name="2x indented GHG Textfiels 3 5 3 5 2" xfId="16363" xr:uid="{00000000-0005-0000-0000-000007000000}"/>
    <cellStyle name="2x indented GHG Textfiels 3 5 3 6" xfId="13994" xr:uid="{00000000-0005-0000-0000-000007000000}"/>
    <cellStyle name="2x indented GHG Textfiels 3 5 4" xfId="1393" xr:uid="{00000000-0005-0000-0000-000007000000}"/>
    <cellStyle name="2x indented GHG Textfiels 3 5 4 2" xfId="7030" xr:uid="{00000000-0005-0000-0000-000007000000}"/>
    <cellStyle name="2x indented GHG Textfiels 3 5 4 2 2" xfId="17392" xr:uid="{00000000-0005-0000-0000-000007000000}"/>
    <cellStyle name="2x indented GHG Textfiels 3 5 4 3" xfId="10867" xr:uid="{00000000-0005-0000-0000-000007000000}"/>
    <cellStyle name="2x indented GHG Textfiels 3 5 5" xfId="2636" xr:uid="{00000000-0005-0000-0000-000007000000}"/>
    <cellStyle name="2x indented GHG Textfiels 3 5 5 2" xfId="8186" xr:uid="{00000000-0005-0000-0000-000007000000}"/>
    <cellStyle name="2x indented GHG Textfiels 3 5 5 2 2" xfId="18548" xr:uid="{00000000-0005-0000-0000-000007000000}"/>
    <cellStyle name="2x indented GHG Textfiels 3 5 5 3" xfId="15576" xr:uid="{00000000-0005-0000-0000-000007000000}"/>
    <cellStyle name="2x indented GHG Textfiels 3 5 6" xfId="1093" xr:uid="{00000000-0005-0000-0000-000007000000}"/>
    <cellStyle name="2x indented GHG Textfiels 3 5 6 2" xfId="9602" xr:uid="{00000000-0005-0000-0000-000007000000}"/>
    <cellStyle name="2x indented GHG Textfiels 3 5 6 2 2" xfId="19963" xr:uid="{00000000-0005-0000-0000-000007000000}"/>
    <cellStyle name="2x indented GHG Textfiels 3 5 6 3" xfId="15628" xr:uid="{00000000-0005-0000-0000-000007000000}"/>
    <cellStyle name="2x indented GHG Textfiels 3 5 7" xfId="3991" xr:uid="{00000000-0005-0000-0000-000007000000}"/>
    <cellStyle name="2x indented GHG Textfiels 3 5 7 2" xfId="6733" xr:uid="{00000000-0005-0000-0000-000007000000}"/>
    <cellStyle name="2x indented GHG Textfiels 3 5 7 2 2" xfId="17095" xr:uid="{00000000-0005-0000-0000-000007000000}"/>
    <cellStyle name="2x indented GHG Textfiels 3 5 7 3" xfId="15485" xr:uid="{00000000-0005-0000-0000-000007000000}"/>
    <cellStyle name="2x indented GHG Textfiels 3 5 8" xfId="5452" xr:uid="{00000000-0005-0000-0000-000007000000}"/>
    <cellStyle name="2x indented GHG Textfiels 3 5 8 2" xfId="10756" xr:uid="{00000000-0005-0000-0000-000007000000}"/>
    <cellStyle name="2x indented GHG Textfiels 3 5 9" xfId="11137" xr:uid="{00000000-0005-0000-0000-000007000000}"/>
    <cellStyle name="2x indented GHG Textfiels 3 6" xfId="837" xr:uid="{00000000-0005-0000-0000-000007000000}"/>
    <cellStyle name="2x indented GHG Textfiels 3 6 2" xfId="1765" xr:uid="{00000000-0005-0000-0000-000007000000}"/>
    <cellStyle name="2x indented GHG Textfiels 3 6 2 2" xfId="7366" xr:uid="{00000000-0005-0000-0000-000007000000}"/>
    <cellStyle name="2x indented GHG Textfiels 3 6 2 2 2" xfId="17728" xr:uid="{00000000-0005-0000-0000-000007000000}"/>
    <cellStyle name="2x indented GHG Textfiels 3 6 2 3" xfId="14209" xr:uid="{00000000-0005-0000-0000-000007000000}"/>
    <cellStyle name="2x indented GHG Textfiels 3 6 3" xfId="3005" xr:uid="{00000000-0005-0000-0000-000007000000}"/>
    <cellStyle name="2x indented GHG Textfiels 3 6 3 2" xfId="8555" xr:uid="{00000000-0005-0000-0000-000007000000}"/>
    <cellStyle name="2x indented GHG Textfiels 3 6 3 2 2" xfId="18917" xr:uid="{00000000-0005-0000-0000-000007000000}"/>
    <cellStyle name="2x indented GHG Textfiels 3 6 3 3" xfId="14990" xr:uid="{00000000-0005-0000-0000-000007000000}"/>
    <cellStyle name="2x indented GHG Textfiels 3 6 4" xfId="4349" xr:uid="{00000000-0005-0000-0000-000007000000}"/>
    <cellStyle name="2x indented GHG Textfiels 3 6 4 2" xfId="9932" xr:uid="{00000000-0005-0000-0000-000007000000}"/>
    <cellStyle name="2x indented GHG Textfiels 3 6 4 2 2" xfId="20293" xr:uid="{00000000-0005-0000-0000-000007000000}"/>
    <cellStyle name="2x indented GHG Textfiels 3 6 4 3" xfId="12628" xr:uid="{00000000-0005-0000-0000-000007000000}"/>
    <cellStyle name="2x indented GHG Textfiels 3 6 5" xfId="6515" xr:uid="{00000000-0005-0000-0000-000007000000}"/>
    <cellStyle name="2x indented GHG Textfiels 3 6 5 2" xfId="16877" xr:uid="{00000000-0005-0000-0000-000007000000}"/>
    <cellStyle name="2x indented GHG Textfiels 3 6 6" xfId="5781" xr:uid="{00000000-0005-0000-0000-000007000000}"/>
    <cellStyle name="2x indented GHG Textfiels 3 6 6 2" xfId="12799" xr:uid="{00000000-0005-0000-0000-000007000000}"/>
    <cellStyle name="2x indented GHG Textfiels 3 6 7" xfId="11136" xr:uid="{00000000-0005-0000-0000-000007000000}"/>
    <cellStyle name="2x indented GHG Textfiels 3 7" xfId="1698" xr:uid="{00000000-0005-0000-0000-000007000000}"/>
    <cellStyle name="2x indented GHG Textfiels 3 7 2" xfId="2939" xr:uid="{00000000-0005-0000-0000-000007000000}"/>
    <cellStyle name="2x indented GHG Textfiels 3 7 2 2" xfId="8489" xr:uid="{00000000-0005-0000-0000-000007000000}"/>
    <cellStyle name="2x indented GHG Textfiels 3 7 2 2 2" xfId="18851" xr:uid="{00000000-0005-0000-0000-000007000000}"/>
    <cellStyle name="2x indented GHG Textfiels 3 7 2 3" xfId="14108" xr:uid="{00000000-0005-0000-0000-000007000000}"/>
    <cellStyle name="2x indented GHG Textfiels 3 7 3" xfId="4289" xr:uid="{00000000-0005-0000-0000-000007000000}"/>
    <cellStyle name="2x indented GHG Textfiels 3 7 3 2" xfId="9878" xr:uid="{00000000-0005-0000-0000-000007000000}"/>
    <cellStyle name="2x indented GHG Textfiels 3 7 3 2 2" xfId="20239" xr:uid="{00000000-0005-0000-0000-000007000000}"/>
    <cellStyle name="2x indented GHG Textfiels 3 7 3 3" xfId="11731" xr:uid="{00000000-0005-0000-0000-000007000000}"/>
    <cellStyle name="2x indented GHG Textfiels 3 7 4" xfId="7309" xr:uid="{00000000-0005-0000-0000-000007000000}"/>
    <cellStyle name="2x indented GHG Textfiels 3 7 4 2" xfId="17671" xr:uid="{00000000-0005-0000-0000-000007000000}"/>
    <cellStyle name="2x indented GHG Textfiels 3 7 5" xfId="5728" xr:uid="{00000000-0005-0000-0000-000007000000}"/>
    <cellStyle name="2x indented GHG Textfiels 3 7 5 2" xfId="15230" xr:uid="{00000000-0005-0000-0000-000007000000}"/>
    <cellStyle name="2x indented GHG Textfiels 3 7 6" xfId="11755" xr:uid="{00000000-0005-0000-0000-000007000000}"/>
    <cellStyle name="2x indented GHG Textfiels 3 8" xfId="1420" xr:uid="{00000000-0005-0000-0000-000007000000}"/>
    <cellStyle name="2x indented GHG Textfiels 3 8 2" xfId="2663" xr:uid="{00000000-0005-0000-0000-000007000000}"/>
    <cellStyle name="2x indented GHG Textfiels 3 8 2 2" xfId="8213" xr:uid="{00000000-0005-0000-0000-000007000000}"/>
    <cellStyle name="2x indented GHG Textfiels 3 8 2 2 2" xfId="18575" xr:uid="{00000000-0005-0000-0000-000007000000}"/>
    <cellStyle name="2x indented GHG Textfiels 3 8 2 3" xfId="13736" xr:uid="{00000000-0005-0000-0000-000007000000}"/>
    <cellStyle name="2x indented GHG Textfiels 3 8 3" xfId="4018" xr:uid="{00000000-0005-0000-0000-000007000000}"/>
    <cellStyle name="2x indented GHG Textfiels 3 8 3 2" xfId="9628" xr:uid="{00000000-0005-0000-0000-000007000000}"/>
    <cellStyle name="2x indented GHG Textfiels 3 8 3 2 2" xfId="19989" xr:uid="{00000000-0005-0000-0000-000007000000}"/>
    <cellStyle name="2x indented GHG Textfiels 3 8 3 3" xfId="16044" xr:uid="{00000000-0005-0000-0000-000007000000}"/>
    <cellStyle name="2x indented GHG Textfiels 3 8 4" xfId="7056" xr:uid="{00000000-0005-0000-0000-000007000000}"/>
    <cellStyle name="2x indented GHG Textfiels 3 8 4 2" xfId="17418" xr:uid="{00000000-0005-0000-0000-000007000000}"/>
    <cellStyle name="2x indented GHG Textfiels 3 8 5" xfId="5478" xr:uid="{00000000-0005-0000-0000-000007000000}"/>
    <cellStyle name="2x indented GHG Textfiels 3 8 5 2" xfId="15090" xr:uid="{00000000-0005-0000-0000-000007000000}"/>
    <cellStyle name="2x indented GHG Textfiels 3 8 6" xfId="10565" xr:uid="{00000000-0005-0000-0000-000007000000}"/>
    <cellStyle name="2x indented GHG Textfiels 3 9" xfId="1129" xr:uid="{00000000-0005-0000-0000-000007000000}"/>
    <cellStyle name="2x indented GHG Textfiels 3 9 2" xfId="3768" xr:uid="{00000000-0005-0000-0000-000007000000}"/>
    <cellStyle name="2x indented GHG Textfiels 3 9 2 2" xfId="9382" xr:uid="{00000000-0005-0000-0000-000007000000}"/>
    <cellStyle name="2x indented GHG Textfiels 3 9 2 2 2" xfId="19743" xr:uid="{00000000-0005-0000-0000-000007000000}"/>
    <cellStyle name="2x indented GHG Textfiels 3 9 2 3" xfId="11216" xr:uid="{00000000-0005-0000-0000-000007000000}"/>
    <cellStyle name="2x indented GHG Textfiels 3 9 3" xfId="6769" xr:uid="{00000000-0005-0000-0000-000007000000}"/>
    <cellStyle name="2x indented GHG Textfiels 3 9 3 2" xfId="17131" xr:uid="{00000000-0005-0000-0000-000007000000}"/>
    <cellStyle name="2x indented GHG Textfiels 3 9 4" xfId="5238" xr:uid="{00000000-0005-0000-0000-000007000000}"/>
    <cellStyle name="2x indented GHG Textfiels 3 9 4 2" xfId="12826" xr:uid="{00000000-0005-0000-0000-000007000000}"/>
    <cellStyle name="2x indented GHG Textfiels 3 9 5" xfId="12897" xr:uid="{00000000-0005-0000-0000-000007000000}"/>
    <cellStyle name="2x indented GHG Textfiels 4" xfId="393" xr:uid="{00000000-0005-0000-0000-000007000000}"/>
    <cellStyle name="2x indented GHG Textfiels 4 10" xfId="14806" xr:uid="{00000000-0005-0000-0000-000007000000}"/>
    <cellStyle name="2x indented GHG Textfiels 4 2" xfId="1718" xr:uid="{00000000-0005-0000-0000-000007000000}"/>
    <cellStyle name="2x indented GHG Textfiels 4 2 2" xfId="2095" xr:uid="{00000000-0005-0000-0000-000007000000}"/>
    <cellStyle name="2x indented GHG Textfiels 4 2 2 2" xfId="3334" xr:uid="{00000000-0005-0000-0000-000007000000}"/>
    <cellStyle name="2x indented GHG Textfiels 4 2 2 2 2" xfId="8884" xr:uid="{00000000-0005-0000-0000-000007000000}"/>
    <cellStyle name="2x indented GHG Textfiels 4 2 2 2 2 2" xfId="19246" xr:uid="{00000000-0005-0000-0000-000007000000}"/>
    <cellStyle name="2x indented GHG Textfiels 4 2 2 2 3" xfId="15644" xr:uid="{00000000-0005-0000-0000-000007000000}"/>
    <cellStyle name="2x indented GHG Textfiels 4 2 2 3" xfId="4676" xr:uid="{00000000-0005-0000-0000-000007000000}"/>
    <cellStyle name="2x indented GHG Textfiels 4 2 2 3 2" xfId="10242" xr:uid="{00000000-0005-0000-0000-000007000000}"/>
    <cellStyle name="2x indented GHG Textfiels 4 2 2 3 2 2" xfId="20602" xr:uid="{00000000-0005-0000-0000-000007000000}"/>
    <cellStyle name="2x indented GHG Textfiels 4 2 2 3 3" xfId="16072" xr:uid="{00000000-0005-0000-0000-000007000000}"/>
    <cellStyle name="2x indented GHG Textfiels 4 2 2 4" xfId="7667" xr:uid="{00000000-0005-0000-0000-000007000000}"/>
    <cellStyle name="2x indented GHG Textfiels 4 2 2 4 2" xfId="18029" xr:uid="{00000000-0005-0000-0000-000007000000}"/>
    <cellStyle name="2x indented GHG Textfiels 4 2 2 5" xfId="6089" xr:uid="{00000000-0005-0000-0000-000007000000}"/>
    <cellStyle name="2x indented GHG Textfiels 4 2 2 5 2" xfId="16453" xr:uid="{00000000-0005-0000-0000-000007000000}"/>
    <cellStyle name="2x indented GHG Textfiels 4 2 2 6" xfId="13080" xr:uid="{00000000-0005-0000-0000-000007000000}"/>
    <cellStyle name="2x indented GHG Textfiels 4 2 3" xfId="2959" xr:uid="{00000000-0005-0000-0000-000007000000}"/>
    <cellStyle name="2x indented GHG Textfiels 4 2 3 2" xfId="4306" xr:uid="{00000000-0005-0000-0000-000007000000}"/>
    <cellStyle name="2x indented GHG Textfiels 4 2 3 2 2" xfId="9894" xr:uid="{00000000-0005-0000-0000-000007000000}"/>
    <cellStyle name="2x indented GHG Textfiels 4 2 3 2 2 2" xfId="20255" xr:uid="{00000000-0005-0000-0000-000007000000}"/>
    <cellStyle name="2x indented GHG Textfiels 4 2 3 2 3" xfId="13401" xr:uid="{00000000-0005-0000-0000-000007000000}"/>
    <cellStyle name="2x indented GHG Textfiels 4 2 3 3" xfId="8509" xr:uid="{00000000-0005-0000-0000-000007000000}"/>
    <cellStyle name="2x indented GHG Textfiels 4 2 3 3 2" xfId="18871" xr:uid="{00000000-0005-0000-0000-000007000000}"/>
    <cellStyle name="2x indented GHG Textfiels 4 2 3 4" xfId="5743" xr:uid="{00000000-0005-0000-0000-000007000000}"/>
    <cellStyle name="2x indented GHG Textfiels 4 2 3 4 2" xfId="13823" xr:uid="{00000000-0005-0000-0000-000007000000}"/>
    <cellStyle name="2x indented GHG Textfiels 4 2 3 5" xfId="11249" xr:uid="{00000000-0005-0000-0000-000007000000}"/>
    <cellStyle name="2x indented GHG Textfiels 4 2 4" xfId="3714" xr:uid="{00000000-0005-0000-0000-000007000000}"/>
    <cellStyle name="2x indented GHG Textfiels 4 2 4 2" xfId="9297" xr:uid="{00000000-0005-0000-0000-000007000000}"/>
    <cellStyle name="2x indented GHG Textfiels 4 2 4 2 2" xfId="19658" xr:uid="{00000000-0005-0000-0000-000007000000}"/>
    <cellStyle name="2x indented GHG Textfiels 4 2 4 3" xfId="13032" xr:uid="{00000000-0005-0000-0000-000007000000}"/>
    <cellStyle name="2x indented GHG Textfiels 4 2 5" xfId="5154" xr:uid="{00000000-0005-0000-0000-000007000000}"/>
    <cellStyle name="2x indented GHG Textfiels 4 2 5 2" xfId="11403" xr:uid="{00000000-0005-0000-0000-000007000000}"/>
    <cellStyle name="2x indented GHG Textfiels 4 2 6" xfId="13718" xr:uid="{00000000-0005-0000-0000-000007000000}"/>
    <cellStyle name="2x indented GHG Textfiels 4 3" xfId="2026" xr:uid="{00000000-0005-0000-0000-000007000000}"/>
    <cellStyle name="2x indented GHG Textfiels 4 3 2" xfId="3265" xr:uid="{00000000-0005-0000-0000-000007000000}"/>
    <cellStyle name="2x indented GHG Textfiels 4 3 2 2" xfId="8815" xr:uid="{00000000-0005-0000-0000-000007000000}"/>
    <cellStyle name="2x indented GHG Textfiels 4 3 2 2 2" xfId="19177" xr:uid="{00000000-0005-0000-0000-000007000000}"/>
    <cellStyle name="2x indented GHG Textfiels 4 3 2 3" xfId="14729" xr:uid="{00000000-0005-0000-0000-000007000000}"/>
    <cellStyle name="2x indented GHG Textfiels 4 3 3" xfId="4607" xr:uid="{00000000-0005-0000-0000-000007000000}"/>
    <cellStyle name="2x indented GHG Textfiels 4 3 3 2" xfId="10180" xr:uid="{00000000-0005-0000-0000-000007000000}"/>
    <cellStyle name="2x indented GHG Textfiels 4 3 3 2 2" xfId="20540" xr:uid="{00000000-0005-0000-0000-000007000000}"/>
    <cellStyle name="2x indented GHG Textfiels 4 3 3 3" xfId="13844" xr:uid="{00000000-0005-0000-0000-000007000000}"/>
    <cellStyle name="2x indented GHG Textfiels 4 3 4" xfId="7608" xr:uid="{00000000-0005-0000-0000-000007000000}"/>
    <cellStyle name="2x indented GHG Textfiels 4 3 4 2" xfId="17970" xr:uid="{00000000-0005-0000-0000-000007000000}"/>
    <cellStyle name="2x indented GHG Textfiels 4 3 5" xfId="6026" xr:uid="{00000000-0005-0000-0000-000007000000}"/>
    <cellStyle name="2x indented GHG Textfiels 4 3 5 2" xfId="16391" xr:uid="{00000000-0005-0000-0000-000007000000}"/>
    <cellStyle name="2x indented GHG Textfiels 4 3 6" xfId="12379" xr:uid="{00000000-0005-0000-0000-000007000000}"/>
    <cellStyle name="2x indented GHG Textfiels 4 4" xfId="1506" xr:uid="{00000000-0005-0000-0000-000007000000}"/>
    <cellStyle name="2x indented GHG Textfiels 4 4 2" xfId="2748" xr:uid="{00000000-0005-0000-0000-000007000000}"/>
    <cellStyle name="2x indented GHG Textfiels 4 4 2 2" xfId="8298" xr:uid="{00000000-0005-0000-0000-000007000000}"/>
    <cellStyle name="2x indented GHG Textfiels 4 4 2 2 2" xfId="18660" xr:uid="{00000000-0005-0000-0000-000007000000}"/>
    <cellStyle name="2x indented GHG Textfiels 4 4 2 3" xfId="13163" xr:uid="{00000000-0005-0000-0000-000007000000}"/>
    <cellStyle name="2x indented GHG Textfiels 4 4 3" xfId="4101" xr:uid="{00000000-0005-0000-0000-000007000000}"/>
    <cellStyle name="2x indented GHG Textfiels 4 4 3 2" xfId="9704" xr:uid="{00000000-0005-0000-0000-000007000000}"/>
    <cellStyle name="2x indented GHG Textfiels 4 4 3 2 2" xfId="20065" xr:uid="{00000000-0005-0000-0000-000007000000}"/>
    <cellStyle name="2x indented GHG Textfiels 4 4 3 3" xfId="14683" xr:uid="{00000000-0005-0000-0000-000007000000}"/>
    <cellStyle name="2x indented GHG Textfiels 4 4 4" xfId="7134" xr:uid="{00000000-0005-0000-0000-000007000000}"/>
    <cellStyle name="2x indented GHG Textfiels 4 4 4 2" xfId="17496" xr:uid="{00000000-0005-0000-0000-000007000000}"/>
    <cellStyle name="2x indented GHG Textfiels 4 4 5" xfId="5554" xr:uid="{00000000-0005-0000-0000-000007000000}"/>
    <cellStyle name="2x indented GHG Textfiels 4 4 5 2" xfId="12947" xr:uid="{00000000-0005-0000-0000-000007000000}"/>
    <cellStyle name="2x indented GHG Textfiels 4 4 6" xfId="13843" xr:uid="{00000000-0005-0000-0000-000007000000}"/>
    <cellStyle name="2x indented GHG Textfiels 4 5" xfId="1114" xr:uid="{00000000-0005-0000-0000-000007000000}"/>
    <cellStyle name="2x indented GHG Textfiels 4 5 2" xfId="3630" xr:uid="{00000000-0005-0000-0000-000007000000}"/>
    <cellStyle name="2x indented GHG Textfiels 4 5 2 2" xfId="9184" xr:uid="{00000000-0005-0000-0000-000007000000}"/>
    <cellStyle name="2x indented GHG Textfiels 4 5 2 2 2" xfId="19545" xr:uid="{00000000-0005-0000-0000-000007000000}"/>
    <cellStyle name="2x indented GHG Textfiels 4 5 2 3" xfId="14956" xr:uid="{00000000-0005-0000-0000-000007000000}"/>
    <cellStyle name="2x indented GHG Textfiels 4 5 3" xfId="6754" xr:uid="{00000000-0005-0000-0000-000007000000}"/>
    <cellStyle name="2x indented GHG Textfiels 4 5 3 2" xfId="17116" xr:uid="{00000000-0005-0000-0000-000007000000}"/>
    <cellStyle name="2x indented GHG Textfiels 4 5 4" xfId="5025" xr:uid="{00000000-0005-0000-0000-000007000000}"/>
    <cellStyle name="2x indented GHG Textfiels 4 5 4 2" xfId="14120" xr:uid="{00000000-0005-0000-0000-000007000000}"/>
    <cellStyle name="2x indented GHG Textfiels 4 5 5" xfId="14225" xr:uid="{00000000-0005-0000-0000-000007000000}"/>
    <cellStyle name="2x indented GHG Textfiels 4 6" xfId="2358" xr:uid="{00000000-0005-0000-0000-000007000000}"/>
    <cellStyle name="2x indented GHG Textfiels 4 6 2" xfId="7908" xr:uid="{00000000-0005-0000-0000-000007000000}"/>
    <cellStyle name="2x indented GHG Textfiels 4 6 2 2" xfId="18270" xr:uid="{00000000-0005-0000-0000-000007000000}"/>
    <cellStyle name="2x indented GHG Textfiels 4 6 3" xfId="13324" xr:uid="{00000000-0005-0000-0000-000007000000}"/>
    <cellStyle name="2x indented GHG Textfiels 4 7" xfId="769" xr:uid="{00000000-0005-0000-0000-000007000000}"/>
    <cellStyle name="2x indented GHG Textfiels 4 7 2" xfId="6486" xr:uid="{00000000-0005-0000-0000-000007000000}"/>
    <cellStyle name="2x indented GHG Textfiels 4 7 2 2" xfId="16848" xr:uid="{00000000-0005-0000-0000-000007000000}"/>
    <cellStyle name="2x indented GHG Textfiels 4 7 3" xfId="13442" xr:uid="{00000000-0005-0000-0000-000007000000}"/>
    <cellStyle name="2x indented GHG Textfiels 4 8" xfId="3667" xr:uid="{00000000-0005-0000-0000-000007000000}"/>
    <cellStyle name="2x indented GHG Textfiels 4 8 2" xfId="11042" xr:uid="{00000000-0005-0000-0000-000007000000}"/>
    <cellStyle name="2x indented GHG Textfiels 4 8 3" xfId="13925" xr:uid="{00000000-0005-0000-0000-000007000000}"/>
    <cellStyle name="2x indented GHG Textfiels 4 9" xfId="5063" xr:uid="{00000000-0005-0000-0000-000007000000}"/>
    <cellStyle name="2x indented GHG Textfiels 4 9 2" xfId="12928" xr:uid="{00000000-0005-0000-0000-000007000000}"/>
    <cellStyle name="2x indented GHG Textfiels 5" xfId="464" xr:uid="{00000000-0005-0000-0000-000007000000}"/>
    <cellStyle name="2x indented GHG Textfiels 5 2" xfId="2087" xr:uid="{00000000-0005-0000-0000-000007000000}"/>
    <cellStyle name="2x indented GHG Textfiels 5 2 2" xfId="3326" xr:uid="{00000000-0005-0000-0000-000007000000}"/>
    <cellStyle name="2x indented GHG Textfiels 5 2 2 2" xfId="8876" xr:uid="{00000000-0005-0000-0000-000007000000}"/>
    <cellStyle name="2x indented GHG Textfiels 5 2 2 2 2" xfId="19238" xr:uid="{00000000-0005-0000-0000-000007000000}"/>
    <cellStyle name="2x indented GHG Textfiels 5 2 2 3" xfId="12877" xr:uid="{00000000-0005-0000-0000-000007000000}"/>
    <cellStyle name="2x indented GHG Textfiels 5 2 3" xfId="4668" xr:uid="{00000000-0005-0000-0000-000007000000}"/>
    <cellStyle name="2x indented GHG Textfiels 5 2 3 2" xfId="10236" xr:uid="{00000000-0005-0000-0000-000007000000}"/>
    <cellStyle name="2x indented GHG Textfiels 5 2 3 2 2" xfId="20596" xr:uid="{00000000-0005-0000-0000-000007000000}"/>
    <cellStyle name="2x indented GHG Textfiels 5 2 3 3" xfId="14170" xr:uid="{00000000-0005-0000-0000-000007000000}"/>
    <cellStyle name="2x indented GHG Textfiels 5 2 4" xfId="7662" xr:uid="{00000000-0005-0000-0000-000007000000}"/>
    <cellStyle name="2x indented GHG Textfiels 5 2 4 2" xfId="18024" xr:uid="{00000000-0005-0000-0000-000007000000}"/>
    <cellStyle name="2x indented GHG Textfiels 5 2 5" xfId="6083" xr:uid="{00000000-0005-0000-0000-000007000000}"/>
    <cellStyle name="2x indented GHG Textfiels 5 2 5 2" xfId="16447" xr:uid="{00000000-0005-0000-0000-000007000000}"/>
    <cellStyle name="2x indented GHG Textfiels 5 2 6" xfId="12745" xr:uid="{00000000-0005-0000-0000-000007000000}"/>
    <cellStyle name="2x indented GHG Textfiels 5 3" xfId="1496" xr:uid="{00000000-0005-0000-0000-000007000000}"/>
    <cellStyle name="2x indented GHG Textfiels 5 3 2" xfId="2738" xr:uid="{00000000-0005-0000-0000-000007000000}"/>
    <cellStyle name="2x indented GHG Textfiels 5 3 2 2" xfId="8288" xr:uid="{00000000-0005-0000-0000-000007000000}"/>
    <cellStyle name="2x indented GHG Textfiels 5 3 2 2 2" xfId="18650" xr:uid="{00000000-0005-0000-0000-000007000000}"/>
    <cellStyle name="2x indented GHG Textfiels 5 3 2 3" xfId="13430" xr:uid="{00000000-0005-0000-0000-000007000000}"/>
    <cellStyle name="2x indented GHG Textfiels 5 3 3" xfId="4092" xr:uid="{00000000-0005-0000-0000-000007000000}"/>
    <cellStyle name="2x indented GHG Textfiels 5 3 3 2" xfId="9698" xr:uid="{00000000-0005-0000-0000-000007000000}"/>
    <cellStyle name="2x indented GHG Textfiels 5 3 3 2 2" xfId="20059" xr:uid="{00000000-0005-0000-0000-000007000000}"/>
    <cellStyle name="2x indented GHG Textfiels 5 3 3 3" xfId="15652" xr:uid="{00000000-0005-0000-0000-000007000000}"/>
    <cellStyle name="2x indented GHG Textfiels 5 3 4" xfId="7126" xr:uid="{00000000-0005-0000-0000-000007000000}"/>
    <cellStyle name="2x indented GHG Textfiels 5 3 4 2" xfId="17488" xr:uid="{00000000-0005-0000-0000-000007000000}"/>
    <cellStyle name="2x indented GHG Textfiels 5 3 5" xfId="5548" xr:uid="{00000000-0005-0000-0000-000007000000}"/>
    <cellStyle name="2x indented GHG Textfiels 5 3 5 2" xfId="14598" xr:uid="{00000000-0005-0000-0000-000007000000}"/>
    <cellStyle name="2x indented GHG Textfiels 5 3 6" xfId="14254" xr:uid="{00000000-0005-0000-0000-000007000000}"/>
    <cellStyle name="2x indented GHG Textfiels 5 4" xfId="714" xr:uid="{00000000-0005-0000-0000-000007000000}"/>
    <cellStyle name="2x indented GHG Textfiels 5 4 2" xfId="3650" xr:uid="{00000000-0005-0000-0000-000007000000}"/>
    <cellStyle name="2x indented GHG Textfiels 5 4 2 2" xfId="9207" xr:uid="{00000000-0005-0000-0000-000007000000}"/>
    <cellStyle name="2x indented GHG Textfiels 5 4 2 2 2" xfId="19568" xr:uid="{00000000-0005-0000-0000-000007000000}"/>
    <cellStyle name="2x indented GHG Textfiels 5 4 2 3" xfId="15486" xr:uid="{00000000-0005-0000-0000-000007000000}"/>
    <cellStyle name="2x indented GHG Textfiels 5 4 3" xfId="6440" xr:uid="{00000000-0005-0000-0000-000007000000}"/>
    <cellStyle name="2x indented GHG Textfiels 5 4 3 2" xfId="16802" xr:uid="{00000000-0005-0000-0000-000007000000}"/>
    <cellStyle name="2x indented GHG Textfiels 5 4 4" xfId="5047" xr:uid="{00000000-0005-0000-0000-000007000000}"/>
    <cellStyle name="2x indented GHG Textfiels 5 4 4 2" xfId="11125" xr:uid="{00000000-0005-0000-0000-000007000000}"/>
    <cellStyle name="2x indented GHG Textfiels 5 4 5" xfId="11209" xr:uid="{00000000-0005-0000-0000-000007000000}"/>
    <cellStyle name="2x indented GHG Textfiels 5 5" xfId="2348" xr:uid="{00000000-0005-0000-0000-000007000000}"/>
    <cellStyle name="2x indented GHG Textfiels 5 5 2" xfId="7898" xr:uid="{00000000-0005-0000-0000-000007000000}"/>
    <cellStyle name="2x indented GHG Textfiels 5 5 2 2" xfId="18260" xr:uid="{00000000-0005-0000-0000-000007000000}"/>
    <cellStyle name="2x indented GHG Textfiels 5 5 3" xfId="15446" xr:uid="{00000000-0005-0000-0000-000007000000}"/>
    <cellStyle name="2x indented GHG Textfiels 5 6" xfId="437" xr:uid="{00000000-0005-0000-0000-000007000000}"/>
    <cellStyle name="2x indented GHG Textfiels 5 6 2" xfId="9186" xr:uid="{00000000-0005-0000-0000-000007000000}"/>
    <cellStyle name="2x indented GHG Textfiels 5 6 2 2" xfId="19547" xr:uid="{00000000-0005-0000-0000-000007000000}"/>
    <cellStyle name="2x indented GHG Textfiels 5 6 3" xfId="12905" xr:uid="{00000000-0005-0000-0000-000007000000}"/>
    <cellStyle name="2x indented GHG Textfiels 5 7" xfId="3632" xr:uid="{00000000-0005-0000-0000-000007000000}"/>
    <cellStyle name="2x indented GHG Textfiels 5 7 2" xfId="12538" xr:uid="{00000000-0005-0000-0000-000007000000}"/>
    <cellStyle name="2x indented GHG Textfiels 5 7 3" xfId="13893" xr:uid="{00000000-0005-0000-0000-000007000000}"/>
    <cellStyle name="2x indented GHG Textfiels 5 8" xfId="5027" xr:uid="{00000000-0005-0000-0000-000007000000}"/>
    <cellStyle name="2x indented GHG Textfiels 5 8 2" xfId="15743" xr:uid="{00000000-0005-0000-0000-000007000000}"/>
    <cellStyle name="2x indented GHG Textfiels 5 9" xfId="14961" xr:uid="{00000000-0005-0000-0000-000007000000}"/>
    <cellStyle name="2x indented GHG Textfiels 6" xfId="462" xr:uid="{00000000-0005-0000-0000-000007000000}"/>
    <cellStyle name="2x indented GHG Textfiels 6 2" xfId="2085" xr:uid="{00000000-0005-0000-0000-000007000000}"/>
    <cellStyle name="2x indented GHG Textfiels 6 2 2" xfId="3324" xr:uid="{00000000-0005-0000-0000-000007000000}"/>
    <cellStyle name="2x indented GHG Textfiels 6 2 2 2" xfId="8874" xr:uid="{00000000-0005-0000-0000-000007000000}"/>
    <cellStyle name="2x indented GHG Textfiels 6 2 2 2 2" xfId="19236" xr:uid="{00000000-0005-0000-0000-000007000000}"/>
    <cellStyle name="2x indented GHG Textfiels 6 2 2 3" xfId="11049" xr:uid="{00000000-0005-0000-0000-000007000000}"/>
    <cellStyle name="2x indented GHG Textfiels 6 2 3" xfId="4666" xr:uid="{00000000-0005-0000-0000-000007000000}"/>
    <cellStyle name="2x indented GHG Textfiels 6 2 3 2" xfId="10235" xr:uid="{00000000-0005-0000-0000-000007000000}"/>
    <cellStyle name="2x indented GHG Textfiels 6 2 3 2 2" xfId="20595" xr:uid="{00000000-0005-0000-0000-000007000000}"/>
    <cellStyle name="2x indented GHG Textfiels 6 2 3 3" xfId="12658" xr:uid="{00000000-0005-0000-0000-000007000000}"/>
    <cellStyle name="2x indented GHG Textfiels 6 2 4" xfId="7661" xr:uid="{00000000-0005-0000-0000-000007000000}"/>
    <cellStyle name="2x indented GHG Textfiels 6 2 4 2" xfId="18023" xr:uid="{00000000-0005-0000-0000-000007000000}"/>
    <cellStyle name="2x indented GHG Textfiels 6 2 5" xfId="6082" xr:uid="{00000000-0005-0000-0000-000007000000}"/>
    <cellStyle name="2x indented GHG Textfiels 6 2 5 2" xfId="16446" xr:uid="{00000000-0005-0000-0000-000007000000}"/>
    <cellStyle name="2x indented GHG Textfiels 6 2 6" xfId="16244" xr:uid="{00000000-0005-0000-0000-000007000000}"/>
    <cellStyle name="2x indented GHG Textfiels 6 3" xfId="1475" xr:uid="{00000000-0005-0000-0000-000007000000}"/>
    <cellStyle name="2x indented GHG Textfiels 6 3 2" xfId="2717" xr:uid="{00000000-0005-0000-0000-000007000000}"/>
    <cellStyle name="2x indented GHG Textfiels 6 3 2 2" xfId="8267" xr:uid="{00000000-0005-0000-0000-000007000000}"/>
    <cellStyle name="2x indented GHG Textfiels 6 3 2 2 2" xfId="18629" xr:uid="{00000000-0005-0000-0000-000007000000}"/>
    <cellStyle name="2x indented GHG Textfiels 6 3 2 3" xfId="13487" xr:uid="{00000000-0005-0000-0000-000007000000}"/>
    <cellStyle name="2x indented GHG Textfiels 6 3 3" xfId="4071" xr:uid="{00000000-0005-0000-0000-000007000000}"/>
    <cellStyle name="2x indented GHG Textfiels 6 3 3 2" xfId="9679" xr:uid="{00000000-0005-0000-0000-000007000000}"/>
    <cellStyle name="2x indented GHG Textfiels 6 3 3 2 2" xfId="20040" xr:uid="{00000000-0005-0000-0000-000007000000}"/>
    <cellStyle name="2x indented GHG Textfiels 6 3 3 3" xfId="15094" xr:uid="{00000000-0005-0000-0000-000007000000}"/>
    <cellStyle name="2x indented GHG Textfiels 6 3 4" xfId="7108" xr:uid="{00000000-0005-0000-0000-000007000000}"/>
    <cellStyle name="2x indented GHG Textfiels 6 3 4 2" xfId="17470" xr:uid="{00000000-0005-0000-0000-000007000000}"/>
    <cellStyle name="2x indented GHG Textfiels 6 3 5" xfId="5529" xr:uid="{00000000-0005-0000-0000-000007000000}"/>
    <cellStyle name="2x indented GHG Textfiels 6 3 5 2" xfId="15281" xr:uid="{00000000-0005-0000-0000-000007000000}"/>
    <cellStyle name="2x indented GHG Textfiels 6 3 6" xfId="12109" xr:uid="{00000000-0005-0000-0000-000007000000}"/>
    <cellStyle name="2x indented GHG Textfiels 6 4" xfId="655" xr:uid="{00000000-0005-0000-0000-000007000000}"/>
    <cellStyle name="2x indented GHG Textfiels 6 4 2" xfId="6394" xr:uid="{00000000-0005-0000-0000-000007000000}"/>
    <cellStyle name="2x indented GHG Textfiels 6 4 2 2" xfId="16756" xr:uid="{00000000-0005-0000-0000-000007000000}"/>
    <cellStyle name="2x indented GHG Textfiels 6 4 3" xfId="14263" xr:uid="{00000000-0005-0000-0000-000007000000}"/>
    <cellStyle name="2x indented GHG Textfiels 6 5" xfId="2346" xr:uid="{00000000-0005-0000-0000-000007000000}"/>
    <cellStyle name="2x indented GHG Textfiels 6 5 2" xfId="7896" xr:uid="{00000000-0005-0000-0000-000007000000}"/>
    <cellStyle name="2x indented GHG Textfiels 6 5 2 2" xfId="18258" xr:uid="{00000000-0005-0000-0000-000007000000}"/>
    <cellStyle name="2x indented GHG Textfiels 6 5 3" xfId="13912" xr:uid="{00000000-0005-0000-0000-000007000000}"/>
    <cellStyle name="2x indented GHG Textfiels 6 6" xfId="657" xr:uid="{00000000-0005-0000-0000-000007000000}"/>
    <cellStyle name="2x indented GHG Textfiels 6 6 2" xfId="9185" xr:uid="{00000000-0005-0000-0000-000007000000}"/>
    <cellStyle name="2x indented GHG Textfiels 6 6 2 2" xfId="19546" xr:uid="{00000000-0005-0000-0000-000007000000}"/>
    <cellStyle name="2x indented GHG Textfiels 6 6 3" xfId="11829" xr:uid="{00000000-0005-0000-0000-000007000000}"/>
    <cellStyle name="2x indented GHG Textfiels 6 7" xfId="3631" xr:uid="{00000000-0005-0000-0000-000007000000}"/>
    <cellStyle name="2x indented GHG Textfiels 6 7 2" xfId="6396" xr:uid="{00000000-0005-0000-0000-000007000000}"/>
    <cellStyle name="2x indented GHG Textfiels 6 7 2 2" xfId="16758" xr:uid="{00000000-0005-0000-0000-000007000000}"/>
    <cellStyle name="2x indented GHG Textfiels 6 7 3" xfId="13698" xr:uid="{00000000-0005-0000-0000-000007000000}"/>
    <cellStyle name="2x indented GHG Textfiels 6 8" xfId="5026" xr:uid="{00000000-0005-0000-0000-000007000000}"/>
    <cellStyle name="2x indented GHG Textfiels 6 8 2" xfId="11686" xr:uid="{00000000-0005-0000-0000-000007000000}"/>
    <cellStyle name="2x indented GHG Textfiels 6 9" xfId="13410" xr:uid="{00000000-0005-0000-0000-000007000000}"/>
    <cellStyle name="2x indented GHG Textfiels 7" xfId="695" xr:uid="{00000000-0005-0000-0000-000007000000}"/>
    <cellStyle name="2x indented GHG Textfiels 7 2" xfId="2098" xr:uid="{00000000-0005-0000-0000-000007000000}"/>
    <cellStyle name="2x indented GHG Textfiels 7 2 2" xfId="3337" xr:uid="{00000000-0005-0000-0000-000007000000}"/>
    <cellStyle name="2x indented GHG Textfiels 7 2 2 2" xfId="8887" xr:uid="{00000000-0005-0000-0000-000007000000}"/>
    <cellStyle name="2x indented GHG Textfiels 7 2 2 2 2" xfId="19249" xr:uid="{00000000-0005-0000-0000-000007000000}"/>
    <cellStyle name="2x indented GHG Textfiels 7 2 2 3" xfId="12046" xr:uid="{00000000-0005-0000-0000-000007000000}"/>
    <cellStyle name="2x indented GHG Textfiels 7 2 3" xfId="4679" xr:uid="{00000000-0005-0000-0000-000007000000}"/>
    <cellStyle name="2x indented GHG Textfiels 7 2 3 2" xfId="10245" xr:uid="{00000000-0005-0000-0000-000007000000}"/>
    <cellStyle name="2x indented GHG Textfiels 7 2 3 2 2" xfId="20605" xr:uid="{00000000-0005-0000-0000-000007000000}"/>
    <cellStyle name="2x indented GHG Textfiels 7 2 3 3" xfId="12599" xr:uid="{00000000-0005-0000-0000-000007000000}"/>
    <cellStyle name="2x indented GHG Textfiels 7 2 4" xfId="7669" xr:uid="{00000000-0005-0000-0000-000007000000}"/>
    <cellStyle name="2x indented GHG Textfiels 7 2 4 2" xfId="18031" xr:uid="{00000000-0005-0000-0000-000007000000}"/>
    <cellStyle name="2x indented GHG Textfiels 7 2 5" xfId="6092" xr:uid="{00000000-0005-0000-0000-000007000000}"/>
    <cellStyle name="2x indented GHG Textfiels 7 2 5 2" xfId="16456" xr:uid="{00000000-0005-0000-0000-000007000000}"/>
    <cellStyle name="2x indented GHG Textfiels 7 2 6" xfId="14603" xr:uid="{00000000-0005-0000-0000-000007000000}"/>
    <cellStyle name="2x indented GHG Textfiels 7 3" xfId="1674" xr:uid="{00000000-0005-0000-0000-000007000000}"/>
    <cellStyle name="2x indented GHG Textfiels 7 3 2" xfId="7289" xr:uid="{00000000-0005-0000-0000-000007000000}"/>
    <cellStyle name="2x indented GHG Textfiels 7 3 2 2" xfId="17651" xr:uid="{00000000-0005-0000-0000-000007000000}"/>
    <cellStyle name="2x indented GHG Textfiels 7 3 3" xfId="14358" xr:uid="{00000000-0005-0000-0000-000007000000}"/>
    <cellStyle name="2x indented GHG Textfiels 7 4" xfId="2915" xr:uid="{00000000-0005-0000-0000-000007000000}"/>
    <cellStyle name="2x indented GHG Textfiels 7 4 2" xfId="8465" xr:uid="{00000000-0005-0000-0000-000007000000}"/>
    <cellStyle name="2x indented GHG Textfiels 7 4 2 2" xfId="18827" xr:uid="{00000000-0005-0000-0000-000007000000}"/>
    <cellStyle name="2x indented GHG Textfiels 7 4 3" xfId="14772" xr:uid="{00000000-0005-0000-0000-000007000000}"/>
    <cellStyle name="2x indented GHG Textfiels 7 5" xfId="4265" xr:uid="{00000000-0005-0000-0000-000007000000}"/>
    <cellStyle name="2x indented GHG Textfiels 7 5 2" xfId="9857" xr:uid="{00000000-0005-0000-0000-000007000000}"/>
    <cellStyle name="2x indented GHG Textfiels 7 5 2 2" xfId="20218" xr:uid="{00000000-0005-0000-0000-000007000000}"/>
    <cellStyle name="2x indented GHG Textfiels 7 5 3" xfId="14625" xr:uid="{00000000-0005-0000-0000-000007000000}"/>
    <cellStyle name="2x indented GHG Textfiels 7 6" xfId="6427" xr:uid="{00000000-0005-0000-0000-000007000000}"/>
    <cellStyle name="2x indented GHG Textfiels 7 6 2" xfId="16789" xr:uid="{00000000-0005-0000-0000-000007000000}"/>
    <cellStyle name="2x indented GHG Textfiels 7 7" xfId="5707" xr:uid="{00000000-0005-0000-0000-000007000000}"/>
    <cellStyle name="2x indented GHG Textfiels 7 7 2" xfId="13968" xr:uid="{00000000-0005-0000-0000-000007000000}"/>
    <cellStyle name="2x indented GHG Textfiels 7 8" xfId="12850" xr:uid="{00000000-0005-0000-0000-000007000000}"/>
    <cellStyle name="2x indented GHG Textfiels 8" xfId="1757" xr:uid="{00000000-0005-0000-0000-000007000000}"/>
    <cellStyle name="2x indented GHG Textfiels 8 2" xfId="2997" xr:uid="{00000000-0005-0000-0000-000007000000}"/>
    <cellStyle name="2x indented GHG Textfiels 8 2 2" xfId="8547" xr:uid="{00000000-0005-0000-0000-000007000000}"/>
    <cellStyle name="2x indented GHG Textfiels 8 2 2 2" xfId="18909" xr:uid="{00000000-0005-0000-0000-000007000000}"/>
    <cellStyle name="2x indented GHG Textfiels 8 2 3" xfId="15520" xr:uid="{00000000-0005-0000-0000-000007000000}"/>
    <cellStyle name="2x indented GHG Textfiels 8 3" xfId="4341" xr:uid="{00000000-0005-0000-0000-000007000000}"/>
    <cellStyle name="2x indented GHG Textfiels 8 3 2" xfId="9926" xr:uid="{00000000-0005-0000-0000-000007000000}"/>
    <cellStyle name="2x indented GHG Textfiels 8 3 2 2" xfId="20287" xr:uid="{00000000-0005-0000-0000-000007000000}"/>
    <cellStyle name="2x indented GHG Textfiels 8 3 3" xfId="11765" xr:uid="{00000000-0005-0000-0000-000007000000}"/>
    <cellStyle name="2x indented GHG Textfiels 8 4" xfId="7360" xr:uid="{00000000-0005-0000-0000-000007000000}"/>
    <cellStyle name="2x indented GHG Textfiels 8 4 2" xfId="17722" xr:uid="{00000000-0005-0000-0000-000007000000}"/>
    <cellStyle name="2x indented GHG Textfiels 8 5" xfId="5775" xr:uid="{00000000-0005-0000-0000-000007000000}"/>
    <cellStyle name="2x indented GHG Textfiels 8 5 2" xfId="14962" xr:uid="{00000000-0005-0000-0000-000007000000}"/>
    <cellStyle name="2x indented GHG Textfiels 8 6" xfId="14341" xr:uid="{00000000-0005-0000-0000-000007000000}"/>
    <cellStyle name="2x indented GHG Textfiels 9" xfId="813" xr:uid="{00000000-0005-0000-0000-000007000000}"/>
    <cellStyle name="2x indented GHG Textfiels 9 2" xfId="3766" xr:uid="{00000000-0005-0000-0000-000007000000}"/>
    <cellStyle name="2x indented GHG Textfiels 9 2 2" xfId="9380" xr:uid="{00000000-0005-0000-0000-000007000000}"/>
    <cellStyle name="2x indented GHG Textfiels 9 2 2 2" xfId="19741" xr:uid="{00000000-0005-0000-0000-000007000000}"/>
    <cellStyle name="2x indented GHG Textfiels 9 2 3" xfId="12262" xr:uid="{00000000-0005-0000-0000-000007000000}"/>
    <cellStyle name="2x indented GHG Textfiels 9 3" xfId="6494" xr:uid="{00000000-0005-0000-0000-000007000000}"/>
    <cellStyle name="2x indented GHG Textfiels 9 3 2" xfId="16856" xr:uid="{00000000-0005-0000-0000-000007000000}"/>
    <cellStyle name="2x indented GHG Textfiels 9 4" xfId="5236" xr:uid="{00000000-0005-0000-0000-000007000000}"/>
    <cellStyle name="2x indented GHG Textfiels 9 4 2" xfId="14095" xr:uid="{00000000-0005-0000-0000-000007000000}"/>
    <cellStyle name="2x indented GHG Textfiels 9 5" xfId="12488" xr:uid="{00000000-0005-0000-0000-000007000000}"/>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xr:uid="{00000000-0005-0000-0000-00000E000000}"/>
    <cellStyle name="60% - Accent1 2" xfId="216" xr:uid="{00000000-0005-0000-0000-0000DC000000}"/>
    <cellStyle name="60% - Accent2 2" xfId="217" xr:uid="{00000000-0005-0000-0000-0000DD000000}"/>
    <cellStyle name="60% - Accent3 2" xfId="218" xr:uid="{00000000-0005-0000-0000-0000DE000000}"/>
    <cellStyle name="60% - Accent4 2" xfId="219" xr:uid="{00000000-0005-0000-0000-0000DF000000}"/>
    <cellStyle name="60% - Accent5 2" xfId="220" xr:uid="{00000000-0005-0000-0000-0000E0000000}"/>
    <cellStyle name="60% - Accent6 2" xfId="221" xr:uid="{00000000-0005-0000-0000-0000E1000000}"/>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xr:uid="{00000000-0005-0000-0000-000001000000}"/>
    <cellStyle name="Background table" xfId="7" xr:uid="{00000000-0005-0000-0000-000002000000}"/>
    <cellStyle name="Bad" xfId="175" builtinId="27" customBuiltin="1"/>
    <cellStyle name="Bad 3" xfId="8" xr:uid="{00000000-0005-0000-0000-000003000000}"/>
    <cellStyle name="Bold GHG Numbers (0.00)" xfId="241" xr:uid="{00000000-0005-0000-0000-00001F000000}"/>
    <cellStyle name="Bron" xfId="9" xr:uid="{00000000-0005-0000-0000-000004000000}"/>
    <cellStyle name="Calc cel" xfId="10" xr:uid="{00000000-0005-0000-0000-000005000000}"/>
    <cellStyle name="Calc cel 2" xfId="11" xr:uid="{00000000-0005-0000-0000-000006000000}"/>
    <cellStyle name="Calc cel 2 2" xfId="266" xr:uid="{00000000-0005-0000-0000-000023000000}"/>
    <cellStyle name="Calc cel 2 2 10" xfId="855" xr:uid="{00000000-0005-0000-0000-000023000000}"/>
    <cellStyle name="Calc cel 2 2 10 2" xfId="6531" xr:uid="{00000000-0005-0000-0000-000023000000}"/>
    <cellStyle name="Calc cel 2 2 10 2 2" xfId="16893" xr:uid="{00000000-0005-0000-0000-000023000000}"/>
    <cellStyle name="Calc cel 2 2 10 3" xfId="11194" xr:uid="{00000000-0005-0000-0000-000023000000}"/>
    <cellStyle name="Calc cel 2 2 11" xfId="476" xr:uid="{00000000-0005-0000-0000-000023000000}"/>
    <cellStyle name="Calc cel 2 2 11 2" xfId="6381" xr:uid="{00000000-0005-0000-0000-000023000000}"/>
    <cellStyle name="Calc cel 2 2 11 2 2" xfId="16743" xr:uid="{00000000-0005-0000-0000-000023000000}"/>
    <cellStyle name="Calc cel 2 2 11 3" xfId="13144" xr:uid="{00000000-0005-0000-0000-000023000000}"/>
    <cellStyle name="Calc cel 2 2 12" xfId="4956" xr:uid="{00000000-0005-0000-0000-000023000000}"/>
    <cellStyle name="Calc cel 2 2 12 2" xfId="10769" xr:uid="{00000000-0005-0000-0000-000023000000}"/>
    <cellStyle name="Calc cel 2 2 13" xfId="10913" xr:uid="{00000000-0005-0000-0000-000023000000}"/>
    <cellStyle name="Calc cel 2 2 2" xfId="360" xr:uid="{00000000-0005-0000-0000-000023000000}"/>
    <cellStyle name="Calc cel 2 2 2 10" xfId="747" xr:uid="{00000000-0005-0000-0000-000023000000}"/>
    <cellStyle name="Calc cel 2 2 2 10 2" xfId="6467" xr:uid="{00000000-0005-0000-0000-000023000000}"/>
    <cellStyle name="Calc cel 2 2 2 10 2 2" xfId="16829" xr:uid="{00000000-0005-0000-0000-000023000000}"/>
    <cellStyle name="Calc cel 2 2 2 10 3" xfId="13330" xr:uid="{00000000-0005-0000-0000-000023000000}"/>
    <cellStyle name="Calc cel 2 2 2 11" xfId="9232" xr:uid="{00000000-0005-0000-0000-000023000000}"/>
    <cellStyle name="Calc cel 2 2 2 11 2" xfId="19593" xr:uid="{00000000-0005-0000-0000-000023000000}"/>
    <cellStyle name="Calc cel 2 2 2 12" xfId="5077" xr:uid="{00000000-0005-0000-0000-000023000000}"/>
    <cellStyle name="Calc cel 2 2 2 12 2" xfId="14138" xr:uid="{00000000-0005-0000-0000-000023000000}"/>
    <cellStyle name="Calc cel 2 2 2 13" xfId="15662" xr:uid="{00000000-0005-0000-0000-000023000000}"/>
    <cellStyle name="Calc cel 2 2 2 2" xfId="413" xr:uid="{00000000-0005-0000-0000-000023000000}"/>
    <cellStyle name="Calc cel 2 2 2 2 10" xfId="15460" xr:uid="{00000000-0005-0000-0000-000023000000}"/>
    <cellStyle name="Calc cel 2 2 2 2 2" xfId="493" xr:uid="{00000000-0005-0000-0000-000023000000}"/>
    <cellStyle name="Calc cel 2 2 2 2 2 2" xfId="2140" xr:uid="{00000000-0005-0000-0000-000023000000}"/>
    <cellStyle name="Calc cel 2 2 2 2 2 2 2" xfId="3379" xr:uid="{00000000-0005-0000-0000-000023000000}"/>
    <cellStyle name="Calc cel 2 2 2 2 2 2 2 2" xfId="8929" xr:uid="{00000000-0005-0000-0000-000023000000}"/>
    <cellStyle name="Calc cel 2 2 2 2 2 2 2 2 2" xfId="19291" xr:uid="{00000000-0005-0000-0000-000023000000}"/>
    <cellStyle name="Calc cel 2 2 2 2 2 2 2 3" xfId="11530" xr:uid="{00000000-0005-0000-0000-000023000000}"/>
    <cellStyle name="Calc cel 2 2 2 2 2 2 3" xfId="4721" xr:uid="{00000000-0005-0000-0000-000023000000}"/>
    <cellStyle name="Calc cel 2 2 2 2 2 2 3 2" xfId="10286" xr:uid="{00000000-0005-0000-0000-000023000000}"/>
    <cellStyle name="Calc cel 2 2 2 2 2 2 3 2 2" xfId="20645" xr:uid="{00000000-0005-0000-0000-000023000000}"/>
    <cellStyle name="Calc cel 2 2 2 2 2 2 3 3" xfId="11474" xr:uid="{00000000-0005-0000-0000-000023000000}"/>
    <cellStyle name="Calc cel 2 2 2 2 2 2 4" xfId="7700" xr:uid="{00000000-0005-0000-0000-000023000000}"/>
    <cellStyle name="Calc cel 2 2 2 2 2 2 4 2" xfId="18062" xr:uid="{00000000-0005-0000-0000-000023000000}"/>
    <cellStyle name="Calc cel 2 2 2 2 2 2 5" xfId="6133" xr:uid="{00000000-0005-0000-0000-000023000000}"/>
    <cellStyle name="Calc cel 2 2 2 2 2 2 5 2" xfId="16496" xr:uid="{00000000-0005-0000-0000-000023000000}"/>
    <cellStyle name="Calc cel 2 2 2 2 2 2 6" xfId="16005" xr:uid="{00000000-0005-0000-0000-000023000000}"/>
    <cellStyle name="Calc cel 2 2 2 2 2 3" xfId="1821" xr:uid="{00000000-0005-0000-0000-000023000000}"/>
    <cellStyle name="Calc cel 2 2 2 2 2 3 2" xfId="7411" xr:uid="{00000000-0005-0000-0000-000023000000}"/>
    <cellStyle name="Calc cel 2 2 2 2 2 3 2 2" xfId="17773" xr:uid="{00000000-0005-0000-0000-000023000000}"/>
    <cellStyle name="Calc cel 2 2 2 2 2 3 3" xfId="15695" xr:uid="{00000000-0005-0000-0000-000023000000}"/>
    <cellStyle name="Calc cel 2 2 2 2 2 4" xfId="3061" xr:uid="{00000000-0005-0000-0000-000023000000}"/>
    <cellStyle name="Calc cel 2 2 2 2 2 4 2" xfId="8611" xr:uid="{00000000-0005-0000-0000-000023000000}"/>
    <cellStyle name="Calc cel 2 2 2 2 2 4 2 2" xfId="18973" xr:uid="{00000000-0005-0000-0000-000023000000}"/>
    <cellStyle name="Calc cel 2 2 2 2 2 4 3" xfId="12322" xr:uid="{00000000-0005-0000-0000-000023000000}"/>
    <cellStyle name="Calc cel 2 2 2 2 2 5" xfId="899" xr:uid="{00000000-0005-0000-0000-000023000000}"/>
    <cellStyle name="Calc cel 2 2 2 2 2 5 2" xfId="9987" xr:uid="{00000000-0005-0000-0000-000023000000}"/>
    <cellStyle name="Calc cel 2 2 2 2 2 5 2 2" xfId="20347" xr:uid="{00000000-0005-0000-0000-000023000000}"/>
    <cellStyle name="Calc cel 2 2 2 2 2 5 3" xfId="15232" xr:uid="{00000000-0005-0000-0000-000023000000}"/>
    <cellStyle name="Calc cel 2 2 2 2 2 6" xfId="4405" xr:uid="{00000000-0005-0000-0000-000023000000}"/>
    <cellStyle name="Calc cel 2 2 2 2 2 6 2" xfId="6574" xr:uid="{00000000-0005-0000-0000-000023000000}"/>
    <cellStyle name="Calc cel 2 2 2 2 2 6 2 2" xfId="16936" xr:uid="{00000000-0005-0000-0000-000023000000}"/>
    <cellStyle name="Calc cel 2 2 2 2 2 6 3" xfId="11524" xr:uid="{00000000-0005-0000-0000-000023000000}"/>
    <cellStyle name="Calc cel 2 2 2 2 2 7" xfId="5835" xr:uid="{00000000-0005-0000-0000-000023000000}"/>
    <cellStyle name="Calc cel 2 2 2 2 2 7 2" xfId="13441" xr:uid="{00000000-0005-0000-0000-000023000000}"/>
    <cellStyle name="Calc cel 2 2 2 2 2 8" xfId="15342" xr:uid="{00000000-0005-0000-0000-000023000000}"/>
    <cellStyle name="Calc cel 2 2 2 2 3" xfId="1738" xr:uid="{00000000-0005-0000-0000-000023000000}"/>
    <cellStyle name="Calc cel 2 2 2 2 3 2" xfId="2978" xr:uid="{00000000-0005-0000-0000-000023000000}"/>
    <cellStyle name="Calc cel 2 2 2 2 3 2 2" xfId="8528" xr:uid="{00000000-0005-0000-0000-000023000000}"/>
    <cellStyle name="Calc cel 2 2 2 2 3 2 2 2" xfId="18890" xr:uid="{00000000-0005-0000-0000-000023000000}"/>
    <cellStyle name="Calc cel 2 2 2 2 3 2 3" xfId="11768" xr:uid="{00000000-0005-0000-0000-000023000000}"/>
    <cellStyle name="Calc cel 2 2 2 2 3 3" xfId="4324" xr:uid="{00000000-0005-0000-0000-000023000000}"/>
    <cellStyle name="Calc cel 2 2 2 2 3 3 2" xfId="9911" xr:uid="{00000000-0005-0000-0000-000023000000}"/>
    <cellStyle name="Calc cel 2 2 2 2 3 3 2 2" xfId="20272" xr:uid="{00000000-0005-0000-0000-000023000000}"/>
    <cellStyle name="Calc cel 2 2 2 2 3 3 3" xfId="11108" xr:uid="{00000000-0005-0000-0000-000023000000}"/>
    <cellStyle name="Calc cel 2 2 2 2 3 4" xfId="7343" xr:uid="{00000000-0005-0000-0000-000023000000}"/>
    <cellStyle name="Calc cel 2 2 2 2 3 4 2" xfId="17705" xr:uid="{00000000-0005-0000-0000-000023000000}"/>
    <cellStyle name="Calc cel 2 2 2 2 3 5" xfId="5760" xr:uid="{00000000-0005-0000-0000-000023000000}"/>
    <cellStyle name="Calc cel 2 2 2 2 3 5 2" xfId="11393" xr:uid="{00000000-0005-0000-0000-000023000000}"/>
    <cellStyle name="Calc cel 2 2 2 2 3 6" xfId="15286" xr:uid="{00000000-0005-0000-0000-000023000000}"/>
    <cellStyle name="Calc cel 2 2 2 2 4" xfId="1528" xr:uid="{00000000-0005-0000-0000-000023000000}"/>
    <cellStyle name="Calc cel 2 2 2 2 4 2" xfId="2769" xr:uid="{00000000-0005-0000-0000-000023000000}"/>
    <cellStyle name="Calc cel 2 2 2 2 4 2 2" xfId="8319" xr:uid="{00000000-0005-0000-0000-000023000000}"/>
    <cellStyle name="Calc cel 2 2 2 2 4 2 2 2" xfId="18681" xr:uid="{00000000-0005-0000-0000-000023000000}"/>
    <cellStyle name="Calc cel 2 2 2 2 4 2 3" xfId="15350" xr:uid="{00000000-0005-0000-0000-000023000000}"/>
    <cellStyle name="Calc cel 2 2 2 2 4 3" xfId="4120" xr:uid="{00000000-0005-0000-0000-000023000000}"/>
    <cellStyle name="Calc cel 2 2 2 2 4 3 2" xfId="9722" xr:uid="{00000000-0005-0000-0000-000023000000}"/>
    <cellStyle name="Calc cel 2 2 2 2 4 3 2 2" xfId="20083" xr:uid="{00000000-0005-0000-0000-000023000000}"/>
    <cellStyle name="Calc cel 2 2 2 2 4 3 3" xfId="13578" xr:uid="{00000000-0005-0000-0000-000023000000}"/>
    <cellStyle name="Calc cel 2 2 2 2 4 4" xfId="7154" xr:uid="{00000000-0005-0000-0000-000023000000}"/>
    <cellStyle name="Calc cel 2 2 2 2 4 4 2" xfId="17516" xr:uid="{00000000-0005-0000-0000-000023000000}"/>
    <cellStyle name="Calc cel 2 2 2 2 4 5" xfId="5572" xr:uid="{00000000-0005-0000-0000-000023000000}"/>
    <cellStyle name="Calc cel 2 2 2 2 4 5 2" xfId="12289" xr:uid="{00000000-0005-0000-0000-000023000000}"/>
    <cellStyle name="Calc cel 2 2 2 2 4 6" xfId="12482" xr:uid="{00000000-0005-0000-0000-000023000000}"/>
    <cellStyle name="Calc cel 2 2 2 2 5" xfId="1560" xr:uid="{00000000-0005-0000-0000-000023000000}"/>
    <cellStyle name="Calc cel 2 2 2 2 5 2" xfId="2801" xr:uid="{00000000-0005-0000-0000-000023000000}"/>
    <cellStyle name="Calc cel 2 2 2 2 5 2 2" xfId="8351" xr:uid="{00000000-0005-0000-0000-000023000000}"/>
    <cellStyle name="Calc cel 2 2 2 2 5 2 2 2" xfId="18713" xr:uid="{00000000-0005-0000-0000-000023000000}"/>
    <cellStyle name="Calc cel 2 2 2 2 5 2 3" xfId="12296" xr:uid="{00000000-0005-0000-0000-000023000000}"/>
    <cellStyle name="Calc cel 2 2 2 2 5 3" xfId="4151" xr:uid="{00000000-0005-0000-0000-000023000000}"/>
    <cellStyle name="Calc cel 2 2 2 2 5 3 2" xfId="9750" xr:uid="{00000000-0005-0000-0000-000023000000}"/>
    <cellStyle name="Calc cel 2 2 2 2 5 3 2 2" xfId="20111" xr:uid="{00000000-0005-0000-0000-000023000000}"/>
    <cellStyle name="Calc cel 2 2 2 2 5 3 3" xfId="13506" xr:uid="{00000000-0005-0000-0000-000023000000}"/>
    <cellStyle name="Calc cel 2 2 2 2 5 4" xfId="7183" xr:uid="{00000000-0005-0000-0000-000023000000}"/>
    <cellStyle name="Calc cel 2 2 2 2 5 4 2" xfId="17545" xr:uid="{00000000-0005-0000-0000-000023000000}"/>
    <cellStyle name="Calc cel 2 2 2 2 5 5" xfId="5600" xr:uid="{00000000-0005-0000-0000-000023000000}"/>
    <cellStyle name="Calc cel 2 2 2 2 5 5 2" xfId="15526" xr:uid="{00000000-0005-0000-0000-000023000000}"/>
    <cellStyle name="Calc cel 2 2 2 2 5 6" xfId="15078" xr:uid="{00000000-0005-0000-0000-000023000000}"/>
    <cellStyle name="Calc cel 2 2 2 2 6" xfId="1200" xr:uid="{00000000-0005-0000-0000-000023000000}"/>
    <cellStyle name="Calc cel 2 2 2 2 6 2" xfId="3798" xr:uid="{00000000-0005-0000-0000-000023000000}"/>
    <cellStyle name="Calc cel 2 2 2 2 6 2 2" xfId="9412" xr:uid="{00000000-0005-0000-0000-000023000000}"/>
    <cellStyle name="Calc cel 2 2 2 2 6 2 2 2" xfId="19773" xr:uid="{00000000-0005-0000-0000-000023000000}"/>
    <cellStyle name="Calc cel 2 2 2 2 6 2 3" xfId="12072" xr:uid="{00000000-0005-0000-0000-000023000000}"/>
    <cellStyle name="Calc cel 2 2 2 2 6 3" xfId="6840" xr:uid="{00000000-0005-0000-0000-000023000000}"/>
    <cellStyle name="Calc cel 2 2 2 2 6 3 2" xfId="17202" xr:uid="{00000000-0005-0000-0000-000023000000}"/>
    <cellStyle name="Calc cel 2 2 2 2 6 4" xfId="5268" xr:uid="{00000000-0005-0000-0000-000023000000}"/>
    <cellStyle name="Calc cel 2 2 2 2 6 4 2" xfId="13355" xr:uid="{00000000-0005-0000-0000-000023000000}"/>
    <cellStyle name="Calc cel 2 2 2 2 6 5" xfId="11919" xr:uid="{00000000-0005-0000-0000-000023000000}"/>
    <cellStyle name="Calc cel 2 2 2 2 7" xfId="2443" xr:uid="{00000000-0005-0000-0000-000023000000}"/>
    <cellStyle name="Calc cel 2 2 2 2 7 2" xfId="7993" xr:uid="{00000000-0005-0000-0000-000023000000}"/>
    <cellStyle name="Calc cel 2 2 2 2 7 2 2" xfId="18355" xr:uid="{00000000-0005-0000-0000-000023000000}"/>
    <cellStyle name="Calc cel 2 2 2 2 7 3" xfId="11312" xr:uid="{00000000-0005-0000-0000-000023000000}"/>
    <cellStyle name="Calc cel 2 2 2 2 8" xfId="802" xr:uid="{00000000-0005-0000-0000-000023000000}"/>
    <cellStyle name="Calc cel 2 2 2 2 8 2" xfId="9311" xr:uid="{00000000-0005-0000-0000-000023000000}"/>
    <cellStyle name="Calc cel 2 2 2 2 8 2 2" xfId="19672" xr:uid="{00000000-0005-0000-0000-000023000000}"/>
    <cellStyle name="Calc cel 2 2 2 2 8 3" xfId="15694" xr:uid="{00000000-0005-0000-0000-000023000000}"/>
    <cellStyle name="Calc cel 2 2 2 2 9" xfId="5168" xr:uid="{00000000-0005-0000-0000-000023000000}"/>
    <cellStyle name="Calc cel 2 2 2 2 9 2" xfId="16028" xr:uid="{00000000-0005-0000-0000-000023000000}"/>
    <cellStyle name="Calc cel 2 2 2 3" xfId="400" xr:uid="{00000000-0005-0000-0000-000023000000}"/>
    <cellStyle name="Calc cel 2 2 2 3 2" xfId="2174" xr:uid="{00000000-0005-0000-0000-000023000000}"/>
    <cellStyle name="Calc cel 2 2 2 3 2 2" xfId="3413" xr:uid="{00000000-0005-0000-0000-000023000000}"/>
    <cellStyle name="Calc cel 2 2 2 3 2 2 2" xfId="8963" xr:uid="{00000000-0005-0000-0000-000023000000}"/>
    <cellStyle name="Calc cel 2 2 2 3 2 2 2 2" xfId="19325" xr:uid="{00000000-0005-0000-0000-000023000000}"/>
    <cellStyle name="Calc cel 2 2 2 3 2 2 3" xfId="14980" xr:uid="{00000000-0005-0000-0000-000023000000}"/>
    <cellStyle name="Calc cel 2 2 2 3 2 3" xfId="4755" xr:uid="{00000000-0005-0000-0000-000023000000}"/>
    <cellStyle name="Calc cel 2 2 2 3 2 3 2" xfId="10318" xr:uid="{00000000-0005-0000-0000-000023000000}"/>
    <cellStyle name="Calc cel 2 2 2 3 2 3 2 2" xfId="20677" xr:uid="{00000000-0005-0000-0000-000023000000}"/>
    <cellStyle name="Calc cel 2 2 2 3 2 3 3" xfId="11856" xr:uid="{00000000-0005-0000-0000-000023000000}"/>
    <cellStyle name="Calc cel 2 2 2 3 2 4" xfId="7732" xr:uid="{00000000-0005-0000-0000-000023000000}"/>
    <cellStyle name="Calc cel 2 2 2 3 2 4 2" xfId="18094" xr:uid="{00000000-0005-0000-0000-000023000000}"/>
    <cellStyle name="Calc cel 2 2 2 3 2 5" xfId="6165" xr:uid="{00000000-0005-0000-0000-000023000000}"/>
    <cellStyle name="Calc cel 2 2 2 3 2 5 2" xfId="16528" xr:uid="{00000000-0005-0000-0000-000023000000}"/>
    <cellStyle name="Calc cel 2 2 2 3 2 6" xfId="15429" xr:uid="{00000000-0005-0000-0000-000023000000}"/>
    <cellStyle name="Calc cel 2 2 2 3 3" xfId="1622" xr:uid="{00000000-0005-0000-0000-000023000000}"/>
    <cellStyle name="Calc cel 2 2 2 3 3 2" xfId="2863" xr:uid="{00000000-0005-0000-0000-000023000000}"/>
    <cellStyle name="Calc cel 2 2 2 3 3 2 2" xfId="8413" xr:uid="{00000000-0005-0000-0000-000023000000}"/>
    <cellStyle name="Calc cel 2 2 2 3 3 2 2 2" xfId="18775" xr:uid="{00000000-0005-0000-0000-000023000000}"/>
    <cellStyle name="Calc cel 2 2 2 3 3 2 3" xfId="11264" xr:uid="{00000000-0005-0000-0000-000023000000}"/>
    <cellStyle name="Calc cel 2 2 2 3 3 3" xfId="4213" xr:uid="{00000000-0005-0000-0000-000023000000}"/>
    <cellStyle name="Calc cel 2 2 2 3 3 3 2" xfId="9807" xr:uid="{00000000-0005-0000-0000-000023000000}"/>
    <cellStyle name="Calc cel 2 2 2 3 3 3 2 2" xfId="20168" xr:uid="{00000000-0005-0000-0000-000023000000}"/>
    <cellStyle name="Calc cel 2 2 2 3 3 3 3" xfId="10822" xr:uid="{00000000-0005-0000-0000-000023000000}"/>
    <cellStyle name="Calc cel 2 2 2 3 3 4" xfId="7239" xr:uid="{00000000-0005-0000-0000-000023000000}"/>
    <cellStyle name="Calc cel 2 2 2 3 3 4 2" xfId="17601" xr:uid="{00000000-0005-0000-0000-000023000000}"/>
    <cellStyle name="Calc cel 2 2 2 3 3 5" xfId="5657" xr:uid="{00000000-0005-0000-0000-000023000000}"/>
    <cellStyle name="Calc cel 2 2 2 3 3 5 2" xfId="12137" xr:uid="{00000000-0005-0000-0000-000023000000}"/>
    <cellStyle name="Calc cel 2 2 2 3 3 6" xfId="13133" xr:uid="{00000000-0005-0000-0000-000023000000}"/>
    <cellStyle name="Calc cel 2 2 2 3 4" xfId="1248" xr:uid="{00000000-0005-0000-0000-000023000000}"/>
    <cellStyle name="Calc cel 2 2 2 3 4 2" xfId="6888" xr:uid="{00000000-0005-0000-0000-000023000000}"/>
    <cellStyle name="Calc cel 2 2 2 3 4 2 2" xfId="17250" xr:uid="{00000000-0005-0000-0000-000023000000}"/>
    <cellStyle name="Calc cel 2 2 2 3 4 3" xfId="11798" xr:uid="{00000000-0005-0000-0000-000023000000}"/>
    <cellStyle name="Calc cel 2 2 2 3 5" xfId="2491" xr:uid="{00000000-0005-0000-0000-000023000000}"/>
    <cellStyle name="Calc cel 2 2 2 3 5 2" xfId="8041" xr:uid="{00000000-0005-0000-0000-000023000000}"/>
    <cellStyle name="Calc cel 2 2 2 3 5 2 2" xfId="18403" xr:uid="{00000000-0005-0000-0000-000023000000}"/>
    <cellStyle name="Calc cel 2 2 2 3 5 3" xfId="11620" xr:uid="{00000000-0005-0000-0000-000023000000}"/>
    <cellStyle name="Calc cel 2 2 2 3 6" xfId="948" xr:uid="{00000000-0005-0000-0000-000023000000}"/>
    <cellStyle name="Calc cel 2 2 2 3 6 2" xfId="9460" xr:uid="{00000000-0005-0000-0000-000023000000}"/>
    <cellStyle name="Calc cel 2 2 2 3 6 2 2" xfId="19821" xr:uid="{00000000-0005-0000-0000-000023000000}"/>
    <cellStyle name="Calc cel 2 2 2 3 6 3" xfId="12551" xr:uid="{00000000-0005-0000-0000-000023000000}"/>
    <cellStyle name="Calc cel 2 2 2 3 7" xfId="3846" xr:uid="{00000000-0005-0000-0000-000023000000}"/>
    <cellStyle name="Calc cel 2 2 2 3 7 2" xfId="6622" xr:uid="{00000000-0005-0000-0000-000023000000}"/>
    <cellStyle name="Calc cel 2 2 2 3 7 2 2" xfId="16984" xr:uid="{00000000-0005-0000-0000-000023000000}"/>
    <cellStyle name="Calc cel 2 2 2 3 7 3" xfId="14047" xr:uid="{00000000-0005-0000-0000-000023000000}"/>
    <cellStyle name="Calc cel 2 2 2 3 8" xfId="5315" xr:uid="{00000000-0005-0000-0000-000023000000}"/>
    <cellStyle name="Calc cel 2 2 2 3 8 2" xfId="14074" xr:uid="{00000000-0005-0000-0000-000023000000}"/>
    <cellStyle name="Calc cel 2 2 2 3 9" xfId="15948" xr:uid="{00000000-0005-0000-0000-000023000000}"/>
    <cellStyle name="Calc cel 2 2 2 4" xfId="551" xr:uid="{00000000-0005-0000-0000-000023000000}"/>
    <cellStyle name="Calc cel 2 2 2 4 2" xfId="2238" xr:uid="{00000000-0005-0000-0000-000023000000}"/>
    <cellStyle name="Calc cel 2 2 2 4 2 2" xfId="3477" xr:uid="{00000000-0005-0000-0000-000023000000}"/>
    <cellStyle name="Calc cel 2 2 2 4 2 2 2" xfId="9027" xr:uid="{00000000-0005-0000-0000-000023000000}"/>
    <cellStyle name="Calc cel 2 2 2 4 2 2 2 2" xfId="19389" xr:uid="{00000000-0005-0000-0000-000023000000}"/>
    <cellStyle name="Calc cel 2 2 2 4 2 2 3" xfId="11729" xr:uid="{00000000-0005-0000-0000-000023000000}"/>
    <cellStyle name="Calc cel 2 2 2 4 2 3" xfId="4819" xr:uid="{00000000-0005-0000-0000-000023000000}"/>
    <cellStyle name="Calc cel 2 2 2 4 2 3 2" xfId="10378" xr:uid="{00000000-0005-0000-0000-000023000000}"/>
    <cellStyle name="Calc cel 2 2 2 4 2 3 2 2" xfId="20737" xr:uid="{00000000-0005-0000-0000-000023000000}"/>
    <cellStyle name="Calc cel 2 2 2 4 2 3 3" xfId="12049" xr:uid="{00000000-0005-0000-0000-000023000000}"/>
    <cellStyle name="Calc cel 2 2 2 4 2 4" xfId="7792" xr:uid="{00000000-0005-0000-0000-000023000000}"/>
    <cellStyle name="Calc cel 2 2 2 4 2 4 2" xfId="18154" xr:uid="{00000000-0005-0000-0000-000023000000}"/>
    <cellStyle name="Calc cel 2 2 2 4 2 5" xfId="6225" xr:uid="{00000000-0005-0000-0000-000023000000}"/>
    <cellStyle name="Calc cel 2 2 2 4 2 5 2" xfId="16588" xr:uid="{00000000-0005-0000-0000-000023000000}"/>
    <cellStyle name="Calc cel 2 2 2 4 2 6" xfId="16128" xr:uid="{00000000-0005-0000-0000-000023000000}"/>
    <cellStyle name="Calc cel 2 2 2 4 3" xfId="1920" xr:uid="{00000000-0005-0000-0000-000023000000}"/>
    <cellStyle name="Calc cel 2 2 2 4 3 2" xfId="3160" xr:uid="{00000000-0005-0000-0000-000023000000}"/>
    <cellStyle name="Calc cel 2 2 2 4 3 2 2" xfId="8710" xr:uid="{00000000-0005-0000-0000-000023000000}"/>
    <cellStyle name="Calc cel 2 2 2 4 3 2 2 2" xfId="19072" xr:uid="{00000000-0005-0000-0000-000023000000}"/>
    <cellStyle name="Calc cel 2 2 2 4 3 2 3" xfId="13252" xr:uid="{00000000-0005-0000-0000-000023000000}"/>
    <cellStyle name="Calc cel 2 2 2 4 3 3" xfId="4503" xr:uid="{00000000-0005-0000-0000-000023000000}"/>
    <cellStyle name="Calc cel 2 2 2 4 3 3 2" xfId="10081" xr:uid="{00000000-0005-0000-0000-000023000000}"/>
    <cellStyle name="Calc cel 2 2 2 4 3 3 2 2" xfId="20441" xr:uid="{00000000-0005-0000-0000-000023000000}"/>
    <cellStyle name="Calc cel 2 2 2 4 3 3 3" xfId="11718" xr:uid="{00000000-0005-0000-0000-000023000000}"/>
    <cellStyle name="Calc cel 2 2 2 4 3 4" xfId="7508" xr:uid="{00000000-0005-0000-0000-000023000000}"/>
    <cellStyle name="Calc cel 2 2 2 4 3 4 2" xfId="17870" xr:uid="{00000000-0005-0000-0000-000023000000}"/>
    <cellStyle name="Calc cel 2 2 2 4 3 5" xfId="5927" xr:uid="{00000000-0005-0000-0000-000023000000}"/>
    <cellStyle name="Calc cel 2 2 2 4 3 5 2" xfId="16292" xr:uid="{00000000-0005-0000-0000-000023000000}"/>
    <cellStyle name="Calc cel 2 2 2 4 3 6" xfId="14468" xr:uid="{00000000-0005-0000-0000-000023000000}"/>
    <cellStyle name="Calc cel 2 2 2 4 4" xfId="1312" xr:uid="{00000000-0005-0000-0000-000023000000}"/>
    <cellStyle name="Calc cel 2 2 2 4 4 2" xfId="6949" xr:uid="{00000000-0005-0000-0000-000023000000}"/>
    <cellStyle name="Calc cel 2 2 2 4 4 2 2" xfId="17311" xr:uid="{00000000-0005-0000-0000-000023000000}"/>
    <cellStyle name="Calc cel 2 2 2 4 4 3" xfId="11126" xr:uid="{00000000-0005-0000-0000-000023000000}"/>
    <cellStyle name="Calc cel 2 2 2 4 5" xfId="2555" xr:uid="{00000000-0005-0000-0000-000023000000}"/>
    <cellStyle name="Calc cel 2 2 2 4 5 2" xfId="8105" xr:uid="{00000000-0005-0000-0000-000023000000}"/>
    <cellStyle name="Calc cel 2 2 2 4 5 2 2" xfId="18467" xr:uid="{00000000-0005-0000-0000-000023000000}"/>
    <cellStyle name="Calc cel 2 2 2 4 5 3" xfId="14516" xr:uid="{00000000-0005-0000-0000-000023000000}"/>
    <cellStyle name="Calc cel 2 2 2 4 6" xfId="1012" xr:uid="{00000000-0005-0000-0000-000023000000}"/>
    <cellStyle name="Calc cel 2 2 2 4 6 2" xfId="9521" xr:uid="{00000000-0005-0000-0000-000023000000}"/>
    <cellStyle name="Calc cel 2 2 2 4 6 2 2" xfId="19882" xr:uid="{00000000-0005-0000-0000-000023000000}"/>
    <cellStyle name="Calc cel 2 2 2 4 6 3" xfId="10994" xr:uid="{00000000-0005-0000-0000-000023000000}"/>
    <cellStyle name="Calc cel 2 2 2 4 7" xfId="3910" xr:uid="{00000000-0005-0000-0000-000023000000}"/>
    <cellStyle name="Calc cel 2 2 2 4 7 2" xfId="6656" xr:uid="{00000000-0005-0000-0000-000023000000}"/>
    <cellStyle name="Calc cel 2 2 2 4 7 2 2" xfId="17018" xr:uid="{00000000-0005-0000-0000-000023000000}"/>
    <cellStyle name="Calc cel 2 2 2 4 7 3" xfId="15633" xr:uid="{00000000-0005-0000-0000-000023000000}"/>
    <cellStyle name="Calc cel 2 2 2 4 8" xfId="5375" xr:uid="{00000000-0005-0000-0000-000023000000}"/>
    <cellStyle name="Calc cel 2 2 2 4 8 2" xfId="13586" xr:uid="{00000000-0005-0000-0000-000023000000}"/>
    <cellStyle name="Calc cel 2 2 2 4 9" xfId="13115" xr:uid="{00000000-0005-0000-0000-000023000000}"/>
    <cellStyle name="Calc cel 2 2 2 5" xfId="613" xr:uid="{00000000-0005-0000-0000-000023000000}"/>
    <cellStyle name="Calc cel 2 2 2 5 2" xfId="2300" xr:uid="{00000000-0005-0000-0000-000023000000}"/>
    <cellStyle name="Calc cel 2 2 2 5 2 2" xfId="3539" xr:uid="{00000000-0005-0000-0000-000023000000}"/>
    <cellStyle name="Calc cel 2 2 2 5 2 2 2" xfId="9089" xr:uid="{00000000-0005-0000-0000-000023000000}"/>
    <cellStyle name="Calc cel 2 2 2 5 2 2 2 2" xfId="19451" xr:uid="{00000000-0005-0000-0000-000023000000}"/>
    <cellStyle name="Calc cel 2 2 2 5 2 2 3" xfId="13009" xr:uid="{00000000-0005-0000-0000-000023000000}"/>
    <cellStyle name="Calc cel 2 2 2 5 2 3" xfId="4881" xr:uid="{00000000-0005-0000-0000-000023000000}"/>
    <cellStyle name="Calc cel 2 2 2 5 2 3 2" xfId="10437" xr:uid="{00000000-0005-0000-0000-000023000000}"/>
    <cellStyle name="Calc cel 2 2 2 5 2 3 2 2" xfId="20796" xr:uid="{00000000-0005-0000-0000-000023000000}"/>
    <cellStyle name="Calc cel 2 2 2 5 2 3 3" xfId="11061" xr:uid="{00000000-0005-0000-0000-000023000000}"/>
    <cellStyle name="Calc cel 2 2 2 5 2 4" xfId="7851" xr:uid="{00000000-0005-0000-0000-000023000000}"/>
    <cellStyle name="Calc cel 2 2 2 5 2 4 2" xfId="18213" xr:uid="{00000000-0005-0000-0000-000023000000}"/>
    <cellStyle name="Calc cel 2 2 2 5 2 5" xfId="6284" xr:uid="{00000000-0005-0000-0000-000023000000}"/>
    <cellStyle name="Calc cel 2 2 2 5 2 5 2" xfId="16647" xr:uid="{00000000-0005-0000-0000-000023000000}"/>
    <cellStyle name="Calc cel 2 2 2 5 2 6" xfId="14401" xr:uid="{00000000-0005-0000-0000-000023000000}"/>
    <cellStyle name="Calc cel 2 2 2 5 3" xfId="1978" xr:uid="{00000000-0005-0000-0000-000023000000}"/>
    <cellStyle name="Calc cel 2 2 2 5 3 2" xfId="3217" xr:uid="{00000000-0005-0000-0000-000023000000}"/>
    <cellStyle name="Calc cel 2 2 2 5 3 2 2" xfId="8767" xr:uid="{00000000-0005-0000-0000-000023000000}"/>
    <cellStyle name="Calc cel 2 2 2 5 3 2 2 2" xfId="19129" xr:uid="{00000000-0005-0000-0000-000023000000}"/>
    <cellStyle name="Calc cel 2 2 2 5 3 2 3" xfId="14507" xr:uid="{00000000-0005-0000-0000-000023000000}"/>
    <cellStyle name="Calc cel 2 2 2 5 3 3" xfId="4559" xr:uid="{00000000-0005-0000-0000-000023000000}"/>
    <cellStyle name="Calc cel 2 2 2 5 3 3 2" xfId="10134" xr:uid="{00000000-0005-0000-0000-000023000000}"/>
    <cellStyle name="Calc cel 2 2 2 5 3 3 2 2" xfId="20494" xr:uid="{00000000-0005-0000-0000-000023000000}"/>
    <cellStyle name="Calc cel 2 2 2 5 3 3 3" xfId="10511" xr:uid="{00000000-0005-0000-0000-000023000000}"/>
    <cellStyle name="Calc cel 2 2 2 5 3 4" xfId="7562" xr:uid="{00000000-0005-0000-0000-000023000000}"/>
    <cellStyle name="Calc cel 2 2 2 5 3 4 2" xfId="17924" xr:uid="{00000000-0005-0000-0000-000023000000}"/>
    <cellStyle name="Calc cel 2 2 2 5 3 5" xfId="5980" xr:uid="{00000000-0005-0000-0000-000023000000}"/>
    <cellStyle name="Calc cel 2 2 2 5 3 5 2" xfId="16345" xr:uid="{00000000-0005-0000-0000-000023000000}"/>
    <cellStyle name="Calc cel 2 2 2 5 3 6" xfId="12061" xr:uid="{00000000-0005-0000-0000-000023000000}"/>
    <cellStyle name="Calc cel 2 2 2 5 4" xfId="1374" xr:uid="{00000000-0005-0000-0000-000023000000}"/>
    <cellStyle name="Calc cel 2 2 2 5 4 2" xfId="7011" xr:uid="{00000000-0005-0000-0000-000023000000}"/>
    <cellStyle name="Calc cel 2 2 2 5 4 2 2" xfId="17373" xr:uid="{00000000-0005-0000-0000-000023000000}"/>
    <cellStyle name="Calc cel 2 2 2 5 4 3" xfId="13112" xr:uid="{00000000-0005-0000-0000-000023000000}"/>
    <cellStyle name="Calc cel 2 2 2 5 5" xfId="2617" xr:uid="{00000000-0005-0000-0000-000023000000}"/>
    <cellStyle name="Calc cel 2 2 2 5 5 2" xfId="8167" xr:uid="{00000000-0005-0000-0000-000023000000}"/>
    <cellStyle name="Calc cel 2 2 2 5 5 2 2" xfId="18529" xr:uid="{00000000-0005-0000-0000-000023000000}"/>
    <cellStyle name="Calc cel 2 2 2 5 5 3" xfId="10806" xr:uid="{00000000-0005-0000-0000-000023000000}"/>
    <cellStyle name="Calc cel 2 2 2 5 6" xfId="1074" xr:uid="{00000000-0005-0000-0000-000023000000}"/>
    <cellStyle name="Calc cel 2 2 2 5 6 2" xfId="9583" xr:uid="{00000000-0005-0000-0000-000023000000}"/>
    <cellStyle name="Calc cel 2 2 2 5 6 2 2" xfId="19944" xr:uid="{00000000-0005-0000-0000-000023000000}"/>
    <cellStyle name="Calc cel 2 2 2 5 6 3" xfId="10953" xr:uid="{00000000-0005-0000-0000-000023000000}"/>
    <cellStyle name="Calc cel 2 2 2 5 7" xfId="3972" xr:uid="{00000000-0005-0000-0000-000023000000}"/>
    <cellStyle name="Calc cel 2 2 2 5 7 2" xfId="6715" xr:uid="{00000000-0005-0000-0000-000023000000}"/>
    <cellStyle name="Calc cel 2 2 2 5 7 2 2" xfId="17077" xr:uid="{00000000-0005-0000-0000-000023000000}"/>
    <cellStyle name="Calc cel 2 2 2 5 7 3" xfId="13700" xr:uid="{00000000-0005-0000-0000-000023000000}"/>
    <cellStyle name="Calc cel 2 2 2 5 8" xfId="5434" xr:uid="{00000000-0005-0000-0000-000023000000}"/>
    <cellStyle name="Calc cel 2 2 2 5 8 2" xfId="11150" xr:uid="{00000000-0005-0000-0000-000023000000}"/>
    <cellStyle name="Calc cel 2 2 2 5 9" xfId="10928" xr:uid="{00000000-0005-0000-0000-000023000000}"/>
    <cellStyle name="Calc cel 2 2 2 6" xfId="879" xr:uid="{00000000-0005-0000-0000-000023000000}"/>
    <cellStyle name="Calc cel 2 2 2 6 2" xfId="1802" xr:uid="{00000000-0005-0000-0000-000023000000}"/>
    <cellStyle name="Calc cel 2 2 2 6 2 2" xfId="7392" xr:uid="{00000000-0005-0000-0000-000023000000}"/>
    <cellStyle name="Calc cel 2 2 2 6 2 2 2" xfId="17754" xr:uid="{00000000-0005-0000-0000-000023000000}"/>
    <cellStyle name="Calc cel 2 2 2 6 2 3" xfId="12412" xr:uid="{00000000-0005-0000-0000-000023000000}"/>
    <cellStyle name="Calc cel 2 2 2 6 3" xfId="3042" xr:uid="{00000000-0005-0000-0000-000023000000}"/>
    <cellStyle name="Calc cel 2 2 2 6 3 2" xfId="8592" xr:uid="{00000000-0005-0000-0000-000023000000}"/>
    <cellStyle name="Calc cel 2 2 2 6 3 2 2" xfId="18954" xr:uid="{00000000-0005-0000-0000-000023000000}"/>
    <cellStyle name="Calc cel 2 2 2 6 3 3" xfId="11527" xr:uid="{00000000-0005-0000-0000-000023000000}"/>
    <cellStyle name="Calc cel 2 2 2 6 4" xfId="4386" xr:uid="{00000000-0005-0000-0000-000023000000}"/>
    <cellStyle name="Calc cel 2 2 2 6 4 2" xfId="9968" xr:uid="{00000000-0005-0000-0000-000023000000}"/>
    <cellStyle name="Calc cel 2 2 2 6 4 2 2" xfId="20328" xr:uid="{00000000-0005-0000-0000-000023000000}"/>
    <cellStyle name="Calc cel 2 2 2 6 4 3" xfId="12155" xr:uid="{00000000-0005-0000-0000-000023000000}"/>
    <cellStyle name="Calc cel 2 2 2 6 5" xfId="6555" xr:uid="{00000000-0005-0000-0000-000023000000}"/>
    <cellStyle name="Calc cel 2 2 2 6 5 2" xfId="16917" xr:uid="{00000000-0005-0000-0000-000023000000}"/>
    <cellStyle name="Calc cel 2 2 2 6 6" xfId="5816" xr:uid="{00000000-0005-0000-0000-000023000000}"/>
    <cellStyle name="Calc cel 2 2 2 6 6 2" xfId="14207" xr:uid="{00000000-0005-0000-0000-000023000000}"/>
    <cellStyle name="Calc cel 2 2 2 6 7" xfId="16170" xr:uid="{00000000-0005-0000-0000-000023000000}"/>
    <cellStyle name="Calc cel 2 2 2 7" xfId="1688" xr:uid="{00000000-0005-0000-0000-000023000000}"/>
    <cellStyle name="Calc cel 2 2 2 7 2" xfId="2929" xr:uid="{00000000-0005-0000-0000-000023000000}"/>
    <cellStyle name="Calc cel 2 2 2 7 2 2" xfId="8479" xr:uid="{00000000-0005-0000-0000-000023000000}"/>
    <cellStyle name="Calc cel 2 2 2 7 2 2 2" xfId="18841" xr:uid="{00000000-0005-0000-0000-000023000000}"/>
    <cellStyle name="Calc cel 2 2 2 7 2 3" xfId="13461" xr:uid="{00000000-0005-0000-0000-000023000000}"/>
    <cellStyle name="Calc cel 2 2 2 7 3" xfId="4279" xr:uid="{00000000-0005-0000-0000-000023000000}"/>
    <cellStyle name="Calc cel 2 2 2 7 3 2" xfId="9869" xr:uid="{00000000-0005-0000-0000-000023000000}"/>
    <cellStyle name="Calc cel 2 2 2 7 3 2 2" xfId="20230" xr:uid="{00000000-0005-0000-0000-000023000000}"/>
    <cellStyle name="Calc cel 2 2 2 7 3 3" xfId="13512" xr:uid="{00000000-0005-0000-0000-000023000000}"/>
    <cellStyle name="Calc cel 2 2 2 7 4" xfId="7301" xr:uid="{00000000-0005-0000-0000-000023000000}"/>
    <cellStyle name="Calc cel 2 2 2 7 4 2" xfId="17663" xr:uid="{00000000-0005-0000-0000-000023000000}"/>
    <cellStyle name="Calc cel 2 2 2 7 5" xfId="5719" xr:uid="{00000000-0005-0000-0000-000023000000}"/>
    <cellStyle name="Calc cel 2 2 2 7 5 2" xfId="11548" xr:uid="{00000000-0005-0000-0000-000023000000}"/>
    <cellStyle name="Calc cel 2 2 2 7 6" xfId="13536" xr:uid="{00000000-0005-0000-0000-000023000000}"/>
    <cellStyle name="Calc cel 2 2 2 8" xfId="1177" xr:uid="{00000000-0005-0000-0000-000023000000}"/>
    <cellStyle name="Calc cel 2 2 2 8 2" xfId="3615" xr:uid="{00000000-0005-0000-0000-000023000000}"/>
    <cellStyle name="Calc cel 2 2 2 8 2 2" xfId="9159" xr:uid="{00000000-0005-0000-0000-000023000000}"/>
    <cellStyle name="Calc cel 2 2 2 8 2 2 2" xfId="19520" xr:uid="{00000000-0005-0000-0000-000023000000}"/>
    <cellStyle name="Calc cel 2 2 2 8 2 3" xfId="11012" xr:uid="{00000000-0005-0000-0000-000023000000}"/>
    <cellStyle name="Calc cel 2 2 2 8 3" xfId="6817" xr:uid="{00000000-0005-0000-0000-000023000000}"/>
    <cellStyle name="Calc cel 2 2 2 8 3 2" xfId="17179" xr:uid="{00000000-0005-0000-0000-000023000000}"/>
    <cellStyle name="Calc cel 2 2 2 8 4" xfId="5000" xr:uid="{00000000-0005-0000-0000-000023000000}"/>
    <cellStyle name="Calc cel 2 2 2 8 4 2" xfId="15854" xr:uid="{00000000-0005-0000-0000-000023000000}"/>
    <cellStyle name="Calc cel 2 2 2 8 5" xfId="12398" xr:uid="{00000000-0005-0000-0000-000023000000}"/>
    <cellStyle name="Calc cel 2 2 2 9" xfId="2420" xr:uid="{00000000-0005-0000-0000-000023000000}"/>
    <cellStyle name="Calc cel 2 2 2 9 2" xfId="7970" xr:uid="{00000000-0005-0000-0000-000023000000}"/>
    <cellStyle name="Calc cel 2 2 2 9 2 2" xfId="18332" xr:uid="{00000000-0005-0000-0000-000023000000}"/>
    <cellStyle name="Calc cel 2 2 2 9 3" xfId="12231" xr:uid="{00000000-0005-0000-0000-000023000000}"/>
    <cellStyle name="Calc cel 2 2 3" xfId="382" xr:uid="{00000000-0005-0000-0000-000023000000}"/>
    <cellStyle name="Calc cel 2 2 3 10" xfId="2399" xr:uid="{00000000-0005-0000-0000-000023000000}"/>
    <cellStyle name="Calc cel 2 2 3 10 2" xfId="7949" xr:uid="{00000000-0005-0000-0000-000023000000}"/>
    <cellStyle name="Calc cel 2 2 3 10 2 2" xfId="18311" xr:uid="{00000000-0005-0000-0000-000023000000}"/>
    <cellStyle name="Calc cel 2 2 3 10 3" xfId="15754" xr:uid="{00000000-0005-0000-0000-000023000000}"/>
    <cellStyle name="Calc cel 2 2 3 11" xfId="726" xr:uid="{00000000-0005-0000-0000-000023000000}"/>
    <cellStyle name="Calc cel 2 2 3 11 2" xfId="6446" xr:uid="{00000000-0005-0000-0000-000023000000}"/>
    <cellStyle name="Calc cel 2 2 3 11 2 2" xfId="16808" xr:uid="{00000000-0005-0000-0000-000023000000}"/>
    <cellStyle name="Calc cel 2 2 3 11 3" xfId="12408" xr:uid="{00000000-0005-0000-0000-000023000000}"/>
    <cellStyle name="Calc cel 2 2 3 12" xfId="9263" xr:uid="{00000000-0005-0000-0000-000023000000}"/>
    <cellStyle name="Calc cel 2 2 3 12 2" xfId="19624" xr:uid="{00000000-0005-0000-0000-000023000000}"/>
    <cellStyle name="Calc cel 2 2 3 13" xfId="5119" xr:uid="{00000000-0005-0000-0000-000023000000}"/>
    <cellStyle name="Calc cel 2 2 3 13 2" xfId="14452" xr:uid="{00000000-0005-0000-0000-000023000000}"/>
    <cellStyle name="Calc cel 2 2 3 14" xfId="10978" xr:uid="{00000000-0005-0000-0000-000023000000}"/>
    <cellStyle name="Calc cel 2 2 3 2" xfId="376" xr:uid="{00000000-0005-0000-0000-000023000000}"/>
    <cellStyle name="Calc cel 2 2 3 2 2" xfId="928" xr:uid="{00000000-0005-0000-0000-000023000000}"/>
    <cellStyle name="Calc cel 2 2 3 2 2 2" xfId="1849" xr:uid="{00000000-0005-0000-0000-000023000000}"/>
    <cellStyle name="Calc cel 2 2 3 2 2 2 2" xfId="7439" xr:uid="{00000000-0005-0000-0000-000023000000}"/>
    <cellStyle name="Calc cel 2 2 3 2 2 2 2 2" xfId="17801" xr:uid="{00000000-0005-0000-0000-000023000000}"/>
    <cellStyle name="Calc cel 2 2 3 2 2 2 3" xfId="14877" xr:uid="{00000000-0005-0000-0000-000023000000}"/>
    <cellStyle name="Calc cel 2 2 3 2 2 3" xfId="3089" xr:uid="{00000000-0005-0000-0000-000023000000}"/>
    <cellStyle name="Calc cel 2 2 3 2 2 3 2" xfId="8639" xr:uid="{00000000-0005-0000-0000-000023000000}"/>
    <cellStyle name="Calc cel 2 2 3 2 2 3 2 2" xfId="19001" xr:uid="{00000000-0005-0000-0000-000023000000}"/>
    <cellStyle name="Calc cel 2 2 3 2 2 3 3" xfId="15596" xr:uid="{00000000-0005-0000-0000-000023000000}"/>
    <cellStyle name="Calc cel 2 2 3 2 2 4" xfId="4433" xr:uid="{00000000-0005-0000-0000-000023000000}"/>
    <cellStyle name="Calc cel 2 2 3 2 2 4 2" xfId="10014" xr:uid="{00000000-0005-0000-0000-000023000000}"/>
    <cellStyle name="Calc cel 2 2 3 2 2 4 2 2" xfId="20374" xr:uid="{00000000-0005-0000-0000-000023000000}"/>
    <cellStyle name="Calc cel 2 2 3 2 2 4 3" xfId="11693" xr:uid="{00000000-0005-0000-0000-000023000000}"/>
    <cellStyle name="Calc cel 2 2 3 2 2 5" xfId="6602" xr:uid="{00000000-0005-0000-0000-000023000000}"/>
    <cellStyle name="Calc cel 2 2 3 2 2 5 2" xfId="16964" xr:uid="{00000000-0005-0000-0000-000023000000}"/>
    <cellStyle name="Calc cel 2 2 3 2 2 6" xfId="5862" xr:uid="{00000000-0005-0000-0000-000023000000}"/>
    <cellStyle name="Calc cel 2 2 3 2 2 6 2" xfId="13107" xr:uid="{00000000-0005-0000-0000-000023000000}"/>
    <cellStyle name="Calc cel 2 2 3 2 2 7" xfId="12611" xr:uid="{00000000-0005-0000-0000-000023000000}"/>
    <cellStyle name="Calc cel 2 2 3 2 3" xfId="2053" xr:uid="{00000000-0005-0000-0000-000023000000}"/>
    <cellStyle name="Calc cel 2 2 3 2 3 2" xfId="3292" xr:uid="{00000000-0005-0000-0000-000023000000}"/>
    <cellStyle name="Calc cel 2 2 3 2 3 2 2" xfId="8842" xr:uid="{00000000-0005-0000-0000-000023000000}"/>
    <cellStyle name="Calc cel 2 2 3 2 3 2 2 2" xfId="19204" xr:uid="{00000000-0005-0000-0000-000023000000}"/>
    <cellStyle name="Calc cel 2 2 3 2 3 2 3" xfId="12546" xr:uid="{00000000-0005-0000-0000-000023000000}"/>
    <cellStyle name="Calc cel 2 2 3 2 3 3" xfId="4634" xr:uid="{00000000-0005-0000-0000-000023000000}"/>
    <cellStyle name="Calc cel 2 2 3 2 3 3 2" xfId="10205" xr:uid="{00000000-0005-0000-0000-000023000000}"/>
    <cellStyle name="Calc cel 2 2 3 2 3 3 2 2" xfId="20565" xr:uid="{00000000-0005-0000-0000-000023000000}"/>
    <cellStyle name="Calc cel 2 2 3 2 3 3 3" xfId="15632" xr:uid="{00000000-0005-0000-0000-000023000000}"/>
    <cellStyle name="Calc cel 2 2 3 2 3 4" xfId="7633" xr:uid="{00000000-0005-0000-0000-000023000000}"/>
    <cellStyle name="Calc cel 2 2 3 2 3 4 2" xfId="17995" xr:uid="{00000000-0005-0000-0000-000023000000}"/>
    <cellStyle name="Calc cel 2 2 3 2 3 5" xfId="6052" xr:uid="{00000000-0005-0000-0000-000023000000}"/>
    <cellStyle name="Calc cel 2 2 3 2 3 5 2" xfId="16416" xr:uid="{00000000-0005-0000-0000-000023000000}"/>
    <cellStyle name="Calc cel 2 2 3 2 3 6" xfId="16035" xr:uid="{00000000-0005-0000-0000-000023000000}"/>
    <cellStyle name="Calc cel 2 2 3 2 4" xfId="1602" xr:uid="{00000000-0005-0000-0000-000023000000}"/>
    <cellStyle name="Calc cel 2 2 3 2 4 2" xfId="2843" xr:uid="{00000000-0005-0000-0000-000023000000}"/>
    <cellStyle name="Calc cel 2 2 3 2 4 2 2" xfId="8393" xr:uid="{00000000-0005-0000-0000-000023000000}"/>
    <cellStyle name="Calc cel 2 2 3 2 4 2 2 2" xfId="18755" xr:uid="{00000000-0005-0000-0000-000023000000}"/>
    <cellStyle name="Calc cel 2 2 3 2 4 2 3" xfId="13364" xr:uid="{00000000-0005-0000-0000-000023000000}"/>
    <cellStyle name="Calc cel 2 2 3 2 4 3" xfId="4193" xr:uid="{00000000-0005-0000-0000-000023000000}"/>
    <cellStyle name="Calc cel 2 2 3 2 4 3 2" xfId="9787" xr:uid="{00000000-0005-0000-0000-000023000000}"/>
    <cellStyle name="Calc cel 2 2 3 2 4 3 2 2" xfId="20148" xr:uid="{00000000-0005-0000-0000-000023000000}"/>
    <cellStyle name="Calc cel 2 2 3 2 4 3 3" xfId="15583" xr:uid="{00000000-0005-0000-0000-000023000000}"/>
    <cellStyle name="Calc cel 2 2 3 2 4 4" xfId="7219" xr:uid="{00000000-0005-0000-0000-000023000000}"/>
    <cellStyle name="Calc cel 2 2 3 2 4 4 2" xfId="17581" xr:uid="{00000000-0005-0000-0000-000023000000}"/>
    <cellStyle name="Calc cel 2 2 3 2 4 5" xfId="5637" xr:uid="{00000000-0005-0000-0000-000023000000}"/>
    <cellStyle name="Calc cel 2 2 3 2 4 5 2" xfId="10655" xr:uid="{00000000-0005-0000-0000-000023000000}"/>
    <cellStyle name="Calc cel 2 2 3 2 4 6" xfId="10679" xr:uid="{00000000-0005-0000-0000-000023000000}"/>
    <cellStyle name="Calc cel 2 2 3 2 5" xfId="1228" xr:uid="{00000000-0005-0000-0000-000023000000}"/>
    <cellStyle name="Calc cel 2 2 3 2 5 2" xfId="3826" xr:uid="{00000000-0005-0000-0000-000023000000}"/>
    <cellStyle name="Calc cel 2 2 3 2 5 2 2" xfId="9440" xr:uid="{00000000-0005-0000-0000-000023000000}"/>
    <cellStyle name="Calc cel 2 2 3 2 5 2 2 2" xfId="19801" xr:uid="{00000000-0005-0000-0000-000023000000}"/>
    <cellStyle name="Calc cel 2 2 3 2 5 2 3" xfId="15001" xr:uid="{00000000-0005-0000-0000-000023000000}"/>
    <cellStyle name="Calc cel 2 2 3 2 5 3" xfId="6868" xr:uid="{00000000-0005-0000-0000-000023000000}"/>
    <cellStyle name="Calc cel 2 2 3 2 5 3 2" xfId="17230" xr:uid="{00000000-0005-0000-0000-000023000000}"/>
    <cellStyle name="Calc cel 2 2 3 2 5 4" xfId="5295" xr:uid="{00000000-0005-0000-0000-000023000000}"/>
    <cellStyle name="Calc cel 2 2 3 2 5 4 2" xfId="16186" xr:uid="{00000000-0005-0000-0000-000023000000}"/>
    <cellStyle name="Calc cel 2 2 3 2 5 5" xfId="10767" xr:uid="{00000000-0005-0000-0000-000023000000}"/>
    <cellStyle name="Calc cel 2 2 3 2 6" xfId="2471" xr:uid="{00000000-0005-0000-0000-000023000000}"/>
    <cellStyle name="Calc cel 2 2 3 2 6 2" xfId="8021" xr:uid="{00000000-0005-0000-0000-000023000000}"/>
    <cellStyle name="Calc cel 2 2 3 2 6 2 2" xfId="18383" xr:uid="{00000000-0005-0000-0000-000023000000}"/>
    <cellStyle name="Calc cel 2 2 3 2 6 3" xfId="11379" xr:uid="{00000000-0005-0000-0000-000023000000}"/>
    <cellStyle name="Calc cel 2 2 3 2 7" xfId="782" xr:uid="{00000000-0005-0000-0000-000023000000}"/>
    <cellStyle name="Calc cel 2 2 3 2 7 2" xfId="9354" xr:uid="{00000000-0005-0000-0000-000023000000}"/>
    <cellStyle name="Calc cel 2 2 3 2 7 2 2" xfId="19715" xr:uid="{00000000-0005-0000-0000-000023000000}"/>
    <cellStyle name="Calc cel 2 2 3 2 7 3" xfId="13165" xr:uid="{00000000-0005-0000-0000-000023000000}"/>
    <cellStyle name="Calc cel 2 2 3 2 8" xfId="5211" xr:uid="{00000000-0005-0000-0000-000023000000}"/>
    <cellStyle name="Calc cel 2 2 3 2 8 2" xfId="11493" xr:uid="{00000000-0005-0000-0000-000023000000}"/>
    <cellStyle name="Calc cel 2 2 3 2 9" xfId="13008" xr:uid="{00000000-0005-0000-0000-000023000000}"/>
    <cellStyle name="Calc cel 2 2 3 3" xfId="516" xr:uid="{00000000-0005-0000-0000-000023000000}"/>
    <cellStyle name="Calc cel 2 2 3 3 10" xfId="12644" xr:uid="{00000000-0005-0000-0000-000023000000}"/>
    <cellStyle name="Calc cel 2 2 3 3 2" xfId="1888" xr:uid="{00000000-0005-0000-0000-000023000000}"/>
    <cellStyle name="Calc cel 2 2 3 3 2 2" xfId="2203" xr:uid="{00000000-0005-0000-0000-000023000000}"/>
    <cellStyle name="Calc cel 2 2 3 3 2 2 2" xfId="3442" xr:uid="{00000000-0005-0000-0000-000023000000}"/>
    <cellStyle name="Calc cel 2 2 3 3 2 2 2 2" xfId="8992" xr:uid="{00000000-0005-0000-0000-000023000000}"/>
    <cellStyle name="Calc cel 2 2 3 3 2 2 2 2 2" xfId="19354" xr:uid="{00000000-0005-0000-0000-000023000000}"/>
    <cellStyle name="Calc cel 2 2 3 3 2 2 2 3" xfId="11365" xr:uid="{00000000-0005-0000-0000-000023000000}"/>
    <cellStyle name="Calc cel 2 2 3 3 2 2 3" xfId="4784" xr:uid="{00000000-0005-0000-0000-000023000000}"/>
    <cellStyle name="Calc cel 2 2 3 3 2 2 3 2" xfId="10345" xr:uid="{00000000-0005-0000-0000-000023000000}"/>
    <cellStyle name="Calc cel 2 2 3 3 2 2 3 2 2" xfId="20704" xr:uid="{00000000-0005-0000-0000-000023000000}"/>
    <cellStyle name="Calc cel 2 2 3 3 2 2 3 3" xfId="12156" xr:uid="{00000000-0005-0000-0000-000023000000}"/>
    <cellStyle name="Calc cel 2 2 3 3 2 2 4" xfId="7759" xr:uid="{00000000-0005-0000-0000-000023000000}"/>
    <cellStyle name="Calc cel 2 2 3 3 2 2 4 2" xfId="18121" xr:uid="{00000000-0005-0000-0000-000023000000}"/>
    <cellStyle name="Calc cel 2 2 3 3 2 2 5" xfId="6192" xr:uid="{00000000-0005-0000-0000-000023000000}"/>
    <cellStyle name="Calc cel 2 2 3 3 2 2 5 2" xfId="16555" xr:uid="{00000000-0005-0000-0000-000023000000}"/>
    <cellStyle name="Calc cel 2 2 3 3 2 2 6" xfId="13962" xr:uid="{00000000-0005-0000-0000-000023000000}"/>
    <cellStyle name="Calc cel 2 2 3 3 2 3" xfId="3128" xr:uid="{00000000-0005-0000-0000-000023000000}"/>
    <cellStyle name="Calc cel 2 2 3 3 2 3 2" xfId="8678" xr:uid="{00000000-0005-0000-0000-000023000000}"/>
    <cellStyle name="Calc cel 2 2 3 3 2 3 2 2" xfId="19040" xr:uid="{00000000-0005-0000-0000-000023000000}"/>
    <cellStyle name="Calc cel 2 2 3 3 2 3 3" xfId="15834" xr:uid="{00000000-0005-0000-0000-000023000000}"/>
    <cellStyle name="Calc cel 2 2 3 3 2 4" xfId="4471" xr:uid="{00000000-0005-0000-0000-000023000000}"/>
    <cellStyle name="Calc cel 2 2 3 3 2 4 2" xfId="10050" xr:uid="{00000000-0005-0000-0000-000023000000}"/>
    <cellStyle name="Calc cel 2 2 3 3 2 4 2 2" xfId="20410" xr:uid="{00000000-0005-0000-0000-000023000000}"/>
    <cellStyle name="Calc cel 2 2 3 3 2 4 3" xfId="11165" xr:uid="{00000000-0005-0000-0000-000023000000}"/>
    <cellStyle name="Calc cel 2 2 3 3 2 5" xfId="7476" xr:uid="{00000000-0005-0000-0000-000023000000}"/>
    <cellStyle name="Calc cel 2 2 3 3 2 5 2" xfId="17838" xr:uid="{00000000-0005-0000-0000-000023000000}"/>
    <cellStyle name="Calc cel 2 2 3 3 2 6" xfId="5897" xr:uid="{00000000-0005-0000-0000-000023000000}"/>
    <cellStyle name="Calc cel 2 2 3 3 2 6 2" xfId="16262" xr:uid="{00000000-0005-0000-0000-000023000000}"/>
    <cellStyle name="Calc cel 2 2 3 3 2 7" xfId="14237" xr:uid="{00000000-0005-0000-0000-000023000000}"/>
    <cellStyle name="Calc cel 2 2 3 3 3" xfId="2069" xr:uid="{00000000-0005-0000-0000-000023000000}"/>
    <cellStyle name="Calc cel 2 2 3 3 3 2" xfId="3308" xr:uid="{00000000-0005-0000-0000-000023000000}"/>
    <cellStyle name="Calc cel 2 2 3 3 3 2 2" xfId="8858" xr:uid="{00000000-0005-0000-0000-000023000000}"/>
    <cellStyle name="Calc cel 2 2 3 3 3 2 2 2" xfId="19220" xr:uid="{00000000-0005-0000-0000-000023000000}"/>
    <cellStyle name="Calc cel 2 2 3 3 3 2 3" xfId="14804" xr:uid="{00000000-0005-0000-0000-000023000000}"/>
    <cellStyle name="Calc cel 2 2 3 3 3 3" xfId="4650" xr:uid="{00000000-0005-0000-0000-000023000000}"/>
    <cellStyle name="Calc cel 2 2 3 3 3 3 2" xfId="10220" xr:uid="{00000000-0005-0000-0000-000023000000}"/>
    <cellStyle name="Calc cel 2 2 3 3 3 3 2 2" xfId="20580" xr:uid="{00000000-0005-0000-0000-000023000000}"/>
    <cellStyle name="Calc cel 2 2 3 3 3 3 3" xfId="15977" xr:uid="{00000000-0005-0000-0000-000023000000}"/>
    <cellStyle name="Calc cel 2 2 3 3 3 4" xfId="7648" xr:uid="{00000000-0005-0000-0000-000023000000}"/>
    <cellStyle name="Calc cel 2 2 3 3 3 4 2" xfId="18010" xr:uid="{00000000-0005-0000-0000-000023000000}"/>
    <cellStyle name="Calc cel 2 2 3 3 3 5" xfId="6067" xr:uid="{00000000-0005-0000-0000-000023000000}"/>
    <cellStyle name="Calc cel 2 2 3 3 3 5 2" xfId="16431" xr:uid="{00000000-0005-0000-0000-000023000000}"/>
    <cellStyle name="Calc cel 2 2 3 3 3 6" xfId="13161" xr:uid="{00000000-0005-0000-0000-000023000000}"/>
    <cellStyle name="Calc cel 2 2 3 3 4" xfId="1662" xr:uid="{00000000-0005-0000-0000-000023000000}"/>
    <cellStyle name="Calc cel 2 2 3 3 4 2" xfId="2903" xr:uid="{00000000-0005-0000-0000-000023000000}"/>
    <cellStyle name="Calc cel 2 2 3 3 4 2 2" xfId="8453" xr:uid="{00000000-0005-0000-0000-000023000000}"/>
    <cellStyle name="Calc cel 2 2 3 3 4 2 2 2" xfId="18815" xr:uid="{00000000-0005-0000-0000-000023000000}"/>
    <cellStyle name="Calc cel 2 2 3 3 4 2 3" xfId="13368" xr:uid="{00000000-0005-0000-0000-000023000000}"/>
    <cellStyle name="Calc cel 2 2 3 3 4 3" xfId="4253" xr:uid="{00000000-0005-0000-0000-000023000000}"/>
    <cellStyle name="Calc cel 2 2 3 3 4 3 2" xfId="9845" xr:uid="{00000000-0005-0000-0000-000023000000}"/>
    <cellStyle name="Calc cel 2 2 3 3 4 3 2 2" xfId="20206" xr:uid="{00000000-0005-0000-0000-000023000000}"/>
    <cellStyle name="Calc cel 2 2 3 3 4 3 3" xfId="14455" xr:uid="{00000000-0005-0000-0000-000023000000}"/>
    <cellStyle name="Calc cel 2 2 3 3 4 4" xfId="7277" xr:uid="{00000000-0005-0000-0000-000023000000}"/>
    <cellStyle name="Calc cel 2 2 3 3 4 4 2" xfId="17639" xr:uid="{00000000-0005-0000-0000-000023000000}"/>
    <cellStyle name="Calc cel 2 2 3 3 4 5" xfId="5695" xr:uid="{00000000-0005-0000-0000-000023000000}"/>
    <cellStyle name="Calc cel 2 2 3 3 4 5 2" xfId="12698" xr:uid="{00000000-0005-0000-0000-000023000000}"/>
    <cellStyle name="Calc cel 2 2 3 3 4 6" xfId="14570" xr:uid="{00000000-0005-0000-0000-000023000000}"/>
    <cellStyle name="Calc cel 2 2 3 3 5" xfId="1277" xr:uid="{00000000-0005-0000-0000-000023000000}"/>
    <cellStyle name="Calc cel 2 2 3 3 5 2" xfId="6916" xr:uid="{00000000-0005-0000-0000-000023000000}"/>
    <cellStyle name="Calc cel 2 2 3 3 5 2 2" xfId="17278" xr:uid="{00000000-0005-0000-0000-000023000000}"/>
    <cellStyle name="Calc cel 2 2 3 3 5 3" xfId="13198" xr:uid="{00000000-0005-0000-0000-000023000000}"/>
    <cellStyle name="Calc cel 2 2 3 3 6" xfId="2520" xr:uid="{00000000-0005-0000-0000-000023000000}"/>
    <cellStyle name="Calc cel 2 2 3 3 6 2" xfId="8070" xr:uid="{00000000-0005-0000-0000-000023000000}"/>
    <cellStyle name="Calc cel 2 2 3 3 6 2 2" xfId="18432" xr:uid="{00000000-0005-0000-0000-000023000000}"/>
    <cellStyle name="Calc cel 2 2 3 3 6 3" xfId="11549" xr:uid="{00000000-0005-0000-0000-000023000000}"/>
    <cellStyle name="Calc cel 2 2 3 3 7" xfId="977" xr:uid="{00000000-0005-0000-0000-000023000000}"/>
    <cellStyle name="Calc cel 2 2 3 3 7 2" xfId="9488" xr:uid="{00000000-0005-0000-0000-000023000000}"/>
    <cellStyle name="Calc cel 2 2 3 3 7 2 2" xfId="19849" xr:uid="{00000000-0005-0000-0000-000023000000}"/>
    <cellStyle name="Calc cel 2 2 3 3 7 3" xfId="11587" xr:uid="{00000000-0005-0000-0000-000023000000}"/>
    <cellStyle name="Calc cel 2 2 3 3 8" xfId="3875" xr:uid="{00000000-0005-0000-0000-000023000000}"/>
    <cellStyle name="Calc cel 2 2 3 3 8 2" xfId="6636" xr:uid="{00000000-0005-0000-0000-000023000000}"/>
    <cellStyle name="Calc cel 2 2 3 3 8 2 2" xfId="16998" xr:uid="{00000000-0005-0000-0000-000023000000}"/>
    <cellStyle name="Calc cel 2 2 3 3 8 3" xfId="10731" xr:uid="{00000000-0005-0000-0000-000023000000}"/>
    <cellStyle name="Calc cel 2 2 3 3 9" xfId="5342" xr:uid="{00000000-0005-0000-0000-000023000000}"/>
    <cellStyle name="Calc cel 2 2 3 3 9 2" xfId="15855" xr:uid="{00000000-0005-0000-0000-000023000000}"/>
    <cellStyle name="Calc cel 2 2 3 4" xfId="580" xr:uid="{00000000-0005-0000-0000-000023000000}"/>
    <cellStyle name="Calc cel 2 2 3 4 2" xfId="2267" xr:uid="{00000000-0005-0000-0000-000023000000}"/>
    <cellStyle name="Calc cel 2 2 3 4 2 2" xfId="3506" xr:uid="{00000000-0005-0000-0000-000023000000}"/>
    <cellStyle name="Calc cel 2 2 3 4 2 2 2" xfId="9056" xr:uid="{00000000-0005-0000-0000-000023000000}"/>
    <cellStyle name="Calc cel 2 2 3 4 2 2 2 2" xfId="19418" xr:uid="{00000000-0005-0000-0000-000023000000}"/>
    <cellStyle name="Calc cel 2 2 3 4 2 2 3" xfId="15370" xr:uid="{00000000-0005-0000-0000-000023000000}"/>
    <cellStyle name="Calc cel 2 2 3 4 2 3" xfId="4848" xr:uid="{00000000-0005-0000-0000-000023000000}"/>
    <cellStyle name="Calc cel 2 2 3 4 2 3 2" xfId="10405" xr:uid="{00000000-0005-0000-0000-000023000000}"/>
    <cellStyle name="Calc cel 2 2 3 4 2 3 2 2" xfId="20764" xr:uid="{00000000-0005-0000-0000-000023000000}"/>
    <cellStyle name="Calc cel 2 2 3 4 2 3 3" xfId="13383" xr:uid="{00000000-0005-0000-0000-000023000000}"/>
    <cellStyle name="Calc cel 2 2 3 4 2 4" xfId="7819" xr:uid="{00000000-0005-0000-0000-000023000000}"/>
    <cellStyle name="Calc cel 2 2 3 4 2 4 2" xfId="18181" xr:uid="{00000000-0005-0000-0000-000023000000}"/>
    <cellStyle name="Calc cel 2 2 3 4 2 5" xfId="6252" xr:uid="{00000000-0005-0000-0000-000023000000}"/>
    <cellStyle name="Calc cel 2 2 3 4 2 5 2" xfId="16615" xr:uid="{00000000-0005-0000-0000-000023000000}"/>
    <cellStyle name="Calc cel 2 2 3 4 2 6" xfId="13395" xr:uid="{00000000-0005-0000-0000-000023000000}"/>
    <cellStyle name="Calc cel 2 2 3 4 3" xfId="1949" xr:uid="{00000000-0005-0000-0000-000023000000}"/>
    <cellStyle name="Calc cel 2 2 3 4 3 2" xfId="3189" xr:uid="{00000000-0005-0000-0000-000023000000}"/>
    <cellStyle name="Calc cel 2 2 3 4 3 2 2" xfId="8739" xr:uid="{00000000-0005-0000-0000-000023000000}"/>
    <cellStyle name="Calc cel 2 2 3 4 3 2 2 2" xfId="19101" xr:uid="{00000000-0005-0000-0000-000023000000}"/>
    <cellStyle name="Calc cel 2 2 3 4 3 2 3" xfId="10874" xr:uid="{00000000-0005-0000-0000-000023000000}"/>
    <cellStyle name="Calc cel 2 2 3 4 3 3" xfId="4532" xr:uid="{00000000-0005-0000-0000-000023000000}"/>
    <cellStyle name="Calc cel 2 2 3 4 3 3 2" xfId="10108" xr:uid="{00000000-0005-0000-0000-000023000000}"/>
    <cellStyle name="Calc cel 2 2 3 4 3 3 2 2" xfId="20468" xr:uid="{00000000-0005-0000-0000-000023000000}"/>
    <cellStyle name="Calc cel 2 2 3 4 3 3 3" xfId="14377" xr:uid="{00000000-0005-0000-0000-000023000000}"/>
    <cellStyle name="Calc cel 2 2 3 4 3 4" xfId="7535" xr:uid="{00000000-0005-0000-0000-000023000000}"/>
    <cellStyle name="Calc cel 2 2 3 4 3 4 2" xfId="17897" xr:uid="{00000000-0005-0000-0000-000023000000}"/>
    <cellStyle name="Calc cel 2 2 3 4 3 5" xfId="5954" xr:uid="{00000000-0005-0000-0000-000023000000}"/>
    <cellStyle name="Calc cel 2 2 3 4 3 5 2" xfId="16319" xr:uid="{00000000-0005-0000-0000-000023000000}"/>
    <cellStyle name="Calc cel 2 2 3 4 3 6" xfId="14448" xr:uid="{00000000-0005-0000-0000-000023000000}"/>
    <cellStyle name="Calc cel 2 2 3 4 4" xfId="1341" xr:uid="{00000000-0005-0000-0000-000023000000}"/>
    <cellStyle name="Calc cel 2 2 3 4 4 2" xfId="6978" xr:uid="{00000000-0005-0000-0000-000023000000}"/>
    <cellStyle name="Calc cel 2 2 3 4 4 2 2" xfId="17340" xr:uid="{00000000-0005-0000-0000-000023000000}"/>
    <cellStyle name="Calc cel 2 2 3 4 4 3" xfId="14153" xr:uid="{00000000-0005-0000-0000-000023000000}"/>
    <cellStyle name="Calc cel 2 2 3 4 5" xfId="2584" xr:uid="{00000000-0005-0000-0000-000023000000}"/>
    <cellStyle name="Calc cel 2 2 3 4 5 2" xfId="8134" xr:uid="{00000000-0005-0000-0000-000023000000}"/>
    <cellStyle name="Calc cel 2 2 3 4 5 2 2" xfId="18496" xr:uid="{00000000-0005-0000-0000-000023000000}"/>
    <cellStyle name="Calc cel 2 2 3 4 5 3" xfId="15796" xr:uid="{00000000-0005-0000-0000-000023000000}"/>
    <cellStyle name="Calc cel 2 2 3 4 6" xfId="1041" xr:uid="{00000000-0005-0000-0000-000023000000}"/>
    <cellStyle name="Calc cel 2 2 3 4 6 2" xfId="9550" xr:uid="{00000000-0005-0000-0000-000023000000}"/>
    <cellStyle name="Calc cel 2 2 3 4 6 2 2" xfId="19911" xr:uid="{00000000-0005-0000-0000-000023000000}"/>
    <cellStyle name="Calc cel 2 2 3 4 6 3" xfId="13274" xr:uid="{00000000-0005-0000-0000-000023000000}"/>
    <cellStyle name="Calc cel 2 2 3 4 7" xfId="3939" xr:uid="{00000000-0005-0000-0000-000023000000}"/>
    <cellStyle name="Calc cel 2 2 3 4 7 2" xfId="6683" xr:uid="{00000000-0005-0000-0000-000023000000}"/>
    <cellStyle name="Calc cel 2 2 3 4 7 2 2" xfId="17045" xr:uid="{00000000-0005-0000-0000-000023000000}"/>
    <cellStyle name="Calc cel 2 2 3 4 7 3" xfId="16132" xr:uid="{00000000-0005-0000-0000-000023000000}"/>
    <cellStyle name="Calc cel 2 2 3 4 8" xfId="5402" xr:uid="{00000000-0005-0000-0000-000023000000}"/>
    <cellStyle name="Calc cel 2 2 3 4 8 2" xfId="11152" xr:uid="{00000000-0005-0000-0000-000023000000}"/>
    <cellStyle name="Calc cel 2 2 3 4 9" xfId="10524" xr:uid="{00000000-0005-0000-0000-000023000000}"/>
    <cellStyle name="Calc cel 2 2 3 5" xfId="641" xr:uid="{00000000-0005-0000-0000-000023000000}"/>
    <cellStyle name="Calc cel 2 2 3 5 2" xfId="2328" xr:uid="{00000000-0005-0000-0000-000023000000}"/>
    <cellStyle name="Calc cel 2 2 3 5 2 2" xfId="3567" xr:uid="{00000000-0005-0000-0000-000023000000}"/>
    <cellStyle name="Calc cel 2 2 3 5 2 2 2" xfId="9117" xr:uid="{00000000-0005-0000-0000-000023000000}"/>
    <cellStyle name="Calc cel 2 2 3 5 2 2 2 2" xfId="19479" xr:uid="{00000000-0005-0000-0000-000023000000}"/>
    <cellStyle name="Calc cel 2 2 3 5 2 2 3" xfId="14062" xr:uid="{00000000-0005-0000-0000-000023000000}"/>
    <cellStyle name="Calc cel 2 2 3 5 2 3" xfId="4909" xr:uid="{00000000-0005-0000-0000-000023000000}"/>
    <cellStyle name="Calc cel 2 2 3 5 2 3 2" xfId="10464" xr:uid="{00000000-0005-0000-0000-000023000000}"/>
    <cellStyle name="Calc cel 2 2 3 5 2 3 2 2" xfId="20823" xr:uid="{00000000-0005-0000-0000-000023000000}"/>
    <cellStyle name="Calc cel 2 2 3 5 2 3 3" xfId="12782" xr:uid="{00000000-0005-0000-0000-000023000000}"/>
    <cellStyle name="Calc cel 2 2 3 5 2 4" xfId="7878" xr:uid="{00000000-0005-0000-0000-000023000000}"/>
    <cellStyle name="Calc cel 2 2 3 5 2 4 2" xfId="18240" xr:uid="{00000000-0005-0000-0000-000023000000}"/>
    <cellStyle name="Calc cel 2 2 3 5 2 5" xfId="6311" xr:uid="{00000000-0005-0000-0000-000023000000}"/>
    <cellStyle name="Calc cel 2 2 3 5 2 5 2" xfId="16674" xr:uid="{00000000-0005-0000-0000-000023000000}"/>
    <cellStyle name="Calc cel 2 2 3 5 2 6" xfId="12276" xr:uid="{00000000-0005-0000-0000-000023000000}"/>
    <cellStyle name="Calc cel 2 2 3 5 3" xfId="2006" xr:uid="{00000000-0005-0000-0000-000023000000}"/>
    <cellStyle name="Calc cel 2 2 3 5 3 2" xfId="3245" xr:uid="{00000000-0005-0000-0000-000023000000}"/>
    <cellStyle name="Calc cel 2 2 3 5 3 2 2" xfId="8795" xr:uid="{00000000-0005-0000-0000-000023000000}"/>
    <cellStyle name="Calc cel 2 2 3 5 3 2 2 2" xfId="19157" xr:uid="{00000000-0005-0000-0000-000023000000}"/>
    <cellStyle name="Calc cel 2 2 3 5 3 2 3" xfId="12507" xr:uid="{00000000-0005-0000-0000-000023000000}"/>
    <cellStyle name="Calc cel 2 2 3 5 3 3" xfId="4587" xr:uid="{00000000-0005-0000-0000-000023000000}"/>
    <cellStyle name="Calc cel 2 2 3 5 3 3 2" xfId="10161" xr:uid="{00000000-0005-0000-0000-000023000000}"/>
    <cellStyle name="Calc cel 2 2 3 5 3 3 2 2" xfId="20521" xr:uid="{00000000-0005-0000-0000-000023000000}"/>
    <cellStyle name="Calc cel 2 2 3 5 3 3 3" xfId="10802" xr:uid="{00000000-0005-0000-0000-000023000000}"/>
    <cellStyle name="Calc cel 2 2 3 5 3 4" xfId="7589" xr:uid="{00000000-0005-0000-0000-000023000000}"/>
    <cellStyle name="Calc cel 2 2 3 5 3 4 2" xfId="17951" xr:uid="{00000000-0005-0000-0000-000023000000}"/>
    <cellStyle name="Calc cel 2 2 3 5 3 5" xfId="6007" xr:uid="{00000000-0005-0000-0000-000023000000}"/>
    <cellStyle name="Calc cel 2 2 3 5 3 5 2" xfId="16372" xr:uid="{00000000-0005-0000-0000-000023000000}"/>
    <cellStyle name="Calc cel 2 2 3 5 3 6" xfId="15447" xr:uid="{00000000-0005-0000-0000-000023000000}"/>
    <cellStyle name="Calc cel 2 2 3 5 4" xfId="1402" xr:uid="{00000000-0005-0000-0000-000023000000}"/>
    <cellStyle name="Calc cel 2 2 3 5 4 2" xfId="7039" xr:uid="{00000000-0005-0000-0000-000023000000}"/>
    <cellStyle name="Calc cel 2 2 3 5 4 2 2" xfId="17401" xr:uid="{00000000-0005-0000-0000-000023000000}"/>
    <cellStyle name="Calc cel 2 2 3 5 4 3" xfId="10638" xr:uid="{00000000-0005-0000-0000-000023000000}"/>
    <cellStyle name="Calc cel 2 2 3 5 5" xfId="2645" xr:uid="{00000000-0005-0000-0000-000023000000}"/>
    <cellStyle name="Calc cel 2 2 3 5 5 2" xfId="8195" xr:uid="{00000000-0005-0000-0000-000023000000}"/>
    <cellStyle name="Calc cel 2 2 3 5 5 2 2" xfId="18557" xr:uid="{00000000-0005-0000-0000-000023000000}"/>
    <cellStyle name="Calc cel 2 2 3 5 5 3" xfId="11425" xr:uid="{00000000-0005-0000-0000-000023000000}"/>
    <cellStyle name="Calc cel 2 2 3 5 6" xfId="1102" xr:uid="{00000000-0005-0000-0000-000023000000}"/>
    <cellStyle name="Calc cel 2 2 3 5 6 2" xfId="9611" xr:uid="{00000000-0005-0000-0000-000023000000}"/>
    <cellStyle name="Calc cel 2 2 3 5 6 2 2" xfId="19972" xr:uid="{00000000-0005-0000-0000-000023000000}"/>
    <cellStyle name="Calc cel 2 2 3 5 6 3" xfId="14552" xr:uid="{00000000-0005-0000-0000-000023000000}"/>
    <cellStyle name="Calc cel 2 2 3 5 7" xfId="4000" xr:uid="{00000000-0005-0000-0000-000023000000}"/>
    <cellStyle name="Calc cel 2 2 3 5 7 2" xfId="6742" xr:uid="{00000000-0005-0000-0000-000023000000}"/>
    <cellStyle name="Calc cel 2 2 3 5 7 2 2" xfId="17104" xr:uid="{00000000-0005-0000-0000-000023000000}"/>
    <cellStyle name="Calc cel 2 2 3 5 7 3" xfId="15820" xr:uid="{00000000-0005-0000-0000-000023000000}"/>
    <cellStyle name="Calc cel 2 2 3 5 8" xfId="5461" xr:uid="{00000000-0005-0000-0000-000023000000}"/>
    <cellStyle name="Calc cel 2 2 3 5 8 2" xfId="14342" xr:uid="{00000000-0005-0000-0000-000023000000}"/>
    <cellStyle name="Calc cel 2 2 3 5 9" xfId="13973" xr:uid="{00000000-0005-0000-0000-000023000000}"/>
    <cellStyle name="Calc cel 2 2 3 6" xfId="858" xr:uid="{00000000-0005-0000-0000-000023000000}"/>
    <cellStyle name="Calc cel 2 2 3 6 2" xfId="1781" xr:uid="{00000000-0005-0000-0000-000023000000}"/>
    <cellStyle name="Calc cel 2 2 3 6 2 2" xfId="7372" xr:uid="{00000000-0005-0000-0000-000023000000}"/>
    <cellStyle name="Calc cel 2 2 3 6 2 2 2" xfId="17734" xr:uid="{00000000-0005-0000-0000-000023000000}"/>
    <cellStyle name="Calc cel 2 2 3 6 2 3" xfId="11716" xr:uid="{00000000-0005-0000-0000-000023000000}"/>
    <cellStyle name="Calc cel 2 2 3 6 3" xfId="3021" xr:uid="{00000000-0005-0000-0000-000023000000}"/>
    <cellStyle name="Calc cel 2 2 3 6 3 2" xfId="8571" xr:uid="{00000000-0005-0000-0000-000023000000}"/>
    <cellStyle name="Calc cel 2 2 3 6 3 2 2" xfId="18933" xr:uid="{00000000-0005-0000-0000-000023000000}"/>
    <cellStyle name="Calc cel 2 2 3 6 3 3" xfId="14504" xr:uid="{00000000-0005-0000-0000-000023000000}"/>
    <cellStyle name="Calc cel 2 2 3 6 4" xfId="4365" xr:uid="{00000000-0005-0000-0000-000023000000}"/>
    <cellStyle name="Calc cel 2 2 3 6 4 2" xfId="9947" xr:uid="{00000000-0005-0000-0000-000023000000}"/>
    <cellStyle name="Calc cel 2 2 3 6 4 2 2" xfId="20307" xr:uid="{00000000-0005-0000-0000-000023000000}"/>
    <cellStyle name="Calc cel 2 2 3 6 4 3" xfId="11282" xr:uid="{00000000-0005-0000-0000-000023000000}"/>
    <cellStyle name="Calc cel 2 2 3 6 5" xfId="6534" xr:uid="{00000000-0005-0000-0000-000023000000}"/>
    <cellStyle name="Calc cel 2 2 3 6 5 2" xfId="16896" xr:uid="{00000000-0005-0000-0000-000023000000}"/>
    <cellStyle name="Calc cel 2 2 3 6 6" xfId="5795" xr:uid="{00000000-0005-0000-0000-000023000000}"/>
    <cellStyle name="Calc cel 2 2 3 6 6 2" xfId="13375" xr:uid="{00000000-0005-0000-0000-000023000000}"/>
    <cellStyle name="Calc cel 2 2 3 6 7" xfId="13090" xr:uid="{00000000-0005-0000-0000-000023000000}"/>
    <cellStyle name="Calc cel 2 2 3 7" xfId="1513" xr:uid="{00000000-0005-0000-0000-000023000000}"/>
    <cellStyle name="Calc cel 2 2 3 7 2" xfId="2754" xr:uid="{00000000-0005-0000-0000-000023000000}"/>
    <cellStyle name="Calc cel 2 2 3 7 2 2" xfId="8304" xr:uid="{00000000-0005-0000-0000-000023000000}"/>
    <cellStyle name="Calc cel 2 2 3 7 2 2 2" xfId="18666" xr:uid="{00000000-0005-0000-0000-000023000000}"/>
    <cellStyle name="Calc cel 2 2 3 7 2 3" xfId="15291" xr:uid="{00000000-0005-0000-0000-000023000000}"/>
    <cellStyle name="Calc cel 2 2 3 7 3" xfId="4107" xr:uid="{00000000-0005-0000-0000-000023000000}"/>
    <cellStyle name="Calc cel 2 2 3 7 3 2" xfId="9710" xr:uid="{00000000-0005-0000-0000-000023000000}"/>
    <cellStyle name="Calc cel 2 2 3 7 3 2 2" xfId="20071" xr:uid="{00000000-0005-0000-0000-000023000000}"/>
    <cellStyle name="Calc cel 2 2 3 7 3 3" xfId="12264" xr:uid="{00000000-0005-0000-0000-000023000000}"/>
    <cellStyle name="Calc cel 2 2 3 7 4" xfId="7140" xr:uid="{00000000-0005-0000-0000-000023000000}"/>
    <cellStyle name="Calc cel 2 2 3 7 4 2" xfId="17502" xr:uid="{00000000-0005-0000-0000-000023000000}"/>
    <cellStyle name="Calc cel 2 2 3 7 5" xfId="5560" xr:uid="{00000000-0005-0000-0000-000023000000}"/>
    <cellStyle name="Calc cel 2 2 3 7 5 2" xfId="16118" xr:uid="{00000000-0005-0000-0000-000023000000}"/>
    <cellStyle name="Calc cel 2 2 3 7 6" xfId="13150" xr:uid="{00000000-0005-0000-0000-000023000000}"/>
    <cellStyle name="Calc cel 2 2 3 8" xfId="1426" xr:uid="{00000000-0005-0000-0000-000023000000}"/>
    <cellStyle name="Calc cel 2 2 3 8 2" xfId="2669" xr:uid="{00000000-0005-0000-0000-000023000000}"/>
    <cellStyle name="Calc cel 2 2 3 8 2 2" xfId="8219" xr:uid="{00000000-0005-0000-0000-000023000000}"/>
    <cellStyle name="Calc cel 2 2 3 8 2 2 2" xfId="18581" xr:uid="{00000000-0005-0000-0000-000023000000}"/>
    <cellStyle name="Calc cel 2 2 3 8 2 3" xfId="15297" xr:uid="{00000000-0005-0000-0000-000023000000}"/>
    <cellStyle name="Calc cel 2 2 3 8 3" xfId="4024" xr:uid="{00000000-0005-0000-0000-000023000000}"/>
    <cellStyle name="Calc cel 2 2 3 8 3 2" xfId="9634" xr:uid="{00000000-0005-0000-0000-000023000000}"/>
    <cellStyle name="Calc cel 2 2 3 8 3 2 2" xfId="19995" xr:uid="{00000000-0005-0000-0000-000023000000}"/>
    <cellStyle name="Calc cel 2 2 3 8 3 3" xfId="12724" xr:uid="{00000000-0005-0000-0000-000023000000}"/>
    <cellStyle name="Calc cel 2 2 3 8 4" xfId="7062" xr:uid="{00000000-0005-0000-0000-000023000000}"/>
    <cellStyle name="Calc cel 2 2 3 8 4 2" xfId="17424" xr:uid="{00000000-0005-0000-0000-000023000000}"/>
    <cellStyle name="Calc cel 2 2 3 8 5" xfId="5484" xr:uid="{00000000-0005-0000-0000-000023000000}"/>
    <cellStyle name="Calc cel 2 2 3 8 5 2" xfId="12915" xr:uid="{00000000-0005-0000-0000-000023000000}"/>
    <cellStyle name="Calc cel 2 2 3 8 6" xfId="10559" xr:uid="{00000000-0005-0000-0000-000023000000}"/>
    <cellStyle name="Calc cel 2 2 3 9" xfId="1156" xr:uid="{00000000-0005-0000-0000-000023000000}"/>
    <cellStyle name="Calc cel 2 2 3 9 2" xfId="3619" xr:uid="{00000000-0005-0000-0000-000023000000}"/>
    <cellStyle name="Calc cel 2 2 3 9 2 2" xfId="9163" xr:uid="{00000000-0005-0000-0000-000023000000}"/>
    <cellStyle name="Calc cel 2 2 3 9 2 2 2" xfId="19524" xr:uid="{00000000-0005-0000-0000-000023000000}"/>
    <cellStyle name="Calc cel 2 2 3 9 2 3" xfId="14109" xr:uid="{00000000-0005-0000-0000-000023000000}"/>
    <cellStyle name="Calc cel 2 2 3 9 3" xfId="6796" xr:uid="{00000000-0005-0000-0000-000023000000}"/>
    <cellStyle name="Calc cel 2 2 3 9 3 2" xfId="17158" xr:uid="{00000000-0005-0000-0000-000023000000}"/>
    <cellStyle name="Calc cel 2 2 3 9 4" xfId="5004" xr:uid="{00000000-0005-0000-0000-000023000000}"/>
    <cellStyle name="Calc cel 2 2 3 9 4 2" xfId="16141" xr:uid="{00000000-0005-0000-0000-000023000000}"/>
    <cellStyle name="Calc cel 2 2 3 9 5" xfId="12535" xr:uid="{00000000-0005-0000-0000-000023000000}"/>
    <cellStyle name="Calc cel 2 2 4" xfId="294" xr:uid="{00000000-0005-0000-0000-000023000000}"/>
    <cellStyle name="Calc cel 2 2 4 10" xfId="10611" xr:uid="{00000000-0005-0000-0000-000023000000}"/>
    <cellStyle name="Calc cel 2 2 4 2" xfId="1481" xr:uid="{00000000-0005-0000-0000-000023000000}"/>
    <cellStyle name="Calc cel 2 2 4 2 2" xfId="2088" xr:uid="{00000000-0005-0000-0000-000023000000}"/>
    <cellStyle name="Calc cel 2 2 4 2 2 2" xfId="3327" xr:uid="{00000000-0005-0000-0000-000023000000}"/>
    <cellStyle name="Calc cel 2 2 4 2 2 2 2" xfId="8877" xr:uid="{00000000-0005-0000-0000-000023000000}"/>
    <cellStyle name="Calc cel 2 2 4 2 2 2 2 2" xfId="19239" xr:uid="{00000000-0005-0000-0000-000023000000}"/>
    <cellStyle name="Calc cel 2 2 4 2 2 2 3" xfId="15425" xr:uid="{00000000-0005-0000-0000-000023000000}"/>
    <cellStyle name="Calc cel 2 2 4 2 2 3" xfId="4669" xr:uid="{00000000-0005-0000-0000-000023000000}"/>
    <cellStyle name="Calc cel 2 2 4 2 2 3 2" xfId="10237" xr:uid="{00000000-0005-0000-0000-000023000000}"/>
    <cellStyle name="Calc cel 2 2 4 2 2 3 2 2" xfId="20597" xr:uid="{00000000-0005-0000-0000-000023000000}"/>
    <cellStyle name="Calc cel 2 2 4 2 2 3 3" xfId="11448" xr:uid="{00000000-0005-0000-0000-000023000000}"/>
    <cellStyle name="Calc cel 2 2 4 2 2 4" xfId="7663" xr:uid="{00000000-0005-0000-0000-000023000000}"/>
    <cellStyle name="Calc cel 2 2 4 2 2 4 2" xfId="18025" xr:uid="{00000000-0005-0000-0000-000023000000}"/>
    <cellStyle name="Calc cel 2 2 4 2 2 5" xfId="6084" xr:uid="{00000000-0005-0000-0000-000023000000}"/>
    <cellStyle name="Calc cel 2 2 4 2 2 5 2" xfId="16448" xr:uid="{00000000-0005-0000-0000-000023000000}"/>
    <cellStyle name="Calc cel 2 2 4 2 2 6" xfId="10848" xr:uid="{00000000-0005-0000-0000-000023000000}"/>
    <cellStyle name="Calc cel 2 2 4 2 3" xfId="2723" xr:uid="{00000000-0005-0000-0000-000023000000}"/>
    <cellStyle name="Calc cel 2 2 4 2 3 2" xfId="4077" xr:uid="{00000000-0005-0000-0000-000023000000}"/>
    <cellStyle name="Calc cel 2 2 4 2 3 2 2" xfId="9683" xr:uid="{00000000-0005-0000-0000-000023000000}"/>
    <cellStyle name="Calc cel 2 2 4 2 3 2 2 2" xfId="20044" xr:uid="{00000000-0005-0000-0000-000023000000}"/>
    <cellStyle name="Calc cel 2 2 4 2 3 2 3" xfId="12919" xr:uid="{00000000-0005-0000-0000-000023000000}"/>
    <cellStyle name="Calc cel 2 2 4 2 3 3" xfId="8273" xr:uid="{00000000-0005-0000-0000-000023000000}"/>
    <cellStyle name="Calc cel 2 2 4 2 3 3 2" xfId="18635" xr:uid="{00000000-0005-0000-0000-000023000000}"/>
    <cellStyle name="Calc cel 2 2 4 2 3 4" xfId="5533" xr:uid="{00000000-0005-0000-0000-000023000000}"/>
    <cellStyle name="Calc cel 2 2 4 2 3 4 2" xfId="11356" xr:uid="{00000000-0005-0000-0000-000023000000}"/>
    <cellStyle name="Calc cel 2 2 4 2 3 5" xfId="11037" xr:uid="{00000000-0005-0000-0000-000023000000}"/>
    <cellStyle name="Calc cel 2 2 4 2 4" xfId="3732" xr:uid="{00000000-0005-0000-0000-000023000000}"/>
    <cellStyle name="Calc cel 2 2 4 2 4 2" xfId="9331" xr:uid="{00000000-0005-0000-0000-000023000000}"/>
    <cellStyle name="Calc cel 2 2 4 2 4 2 2" xfId="19692" xr:uid="{00000000-0005-0000-0000-000023000000}"/>
    <cellStyle name="Calc cel 2 2 4 2 4 3" xfId="12674" xr:uid="{00000000-0005-0000-0000-000023000000}"/>
    <cellStyle name="Calc cel 2 2 4 2 5" xfId="5188" xr:uid="{00000000-0005-0000-0000-000023000000}"/>
    <cellStyle name="Calc cel 2 2 4 2 5 2" xfId="14645" xr:uid="{00000000-0005-0000-0000-000023000000}"/>
    <cellStyle name="Calc cel 2 2 4 2 6" xfId="10683" xr:uid="{00000000-0005-0000-0000-000023000000}"/>
    <cellStyle name="Calc cel 2 2 4 3" xfId="1708" xr:uid="{00000000-0005-0000-0000-000023000000}"/>
    <cellStyle name="Calc cel 2 2 4 3 2" xfId="2949" xr:uid="{00000000-0005-0000-0000-000023000000}"/>
    <cellStyle name="Calc cel 2 2 4 3 2 2" xfId="8499" xr:uid="{00000000-0005-0000-0000-000023000000}"/>
    <cellStyle name="Calc cel 2 2 4 3 2 2 2" xfId="18861" xr:uid="{00000000-0005-0000-0000-000023000000}"/>
    <cellStyle name="Calc cel 2 2 4 3 2 3" xfId="15731" xr:uid="{00000000-0005-0000-0000-000023000000}"/>
    <cellStyle name="Calc cel 2 2 4 3 3" xfId="4297" xr:uid="{00000000-0005-0000-0000-000023000000}"/>
    <cellStyle name="Calc cel 2 2 4 3 3 2" xfId="9886" xr:uid="{00000000-0005-0000-0000-000023000000}"/>
    <cellStyle name="Calc cel 2 2 4 3 3 2 2" xfId="20247" xr:uid="{00000000-0005-0000-0000-000023000000}"/>
    <cellStyle name="Calc cel 2 2 4 3 3 3" xfId="12594" xr:uid="{00000000-0005-0000-0000-000023000000}"/>
    <cellStyle name="Calc cel 2 2 4 3 4" xfId="7319" xr:uid="{00000000-0005-0000-0000-000023000000}"/>
    <cellStyle name="Calc cel 2 2 4 3 4 2" xfId="17681" xr:uid="{00000000-0005-0000-0000-000023000000}"/>
    <cellStyle name="Calc cel 2 2 4 3 5" xfId="5736" xr:uid="{00000000-0005-0000-0000-000023000000}"/>
    <cellStyle name="Calc cel 2 2 4 3 5 2" xfId="11800" xr:uid="{00000000-0005-0000-0000-000023000000}"/>
    <cellStyle name="Calc cel 2 2 4 3 6" xfId="14129" xr:uid="{00000000-0005-0000-0000-000023000000}"/>
    <cellStyle name="Calc cel 2 2 4 4" xfId="1537" xr:uid="{00000000-0005-0000-0000-000023000000}"/>
    <cellStyle name="Calc cel 2 2 4 4 2" xfId="2778" xr:uid="{00000000-0005-0000-0000-000023000000}"/>
    <cellStyle name="Calc cel 2 2 4 4 2 2" xfId="8328" xr:uid="{00000000-0005-0000-0000-000023000000}"/>
    <cellStyle name="Calc cel 2 2 4 4 2 2 2" xfId="18690" xr:uid="{00000000-0005-0000-0000-000023000000}"/>
    <cellStyle name="Calc cel 2 2 4 4 2 3" xfId="13345" xr:uid="{00000000-0005-0000-0000-000023000000}"/>
    <cellStyle name="Calc cel 2 2 4 4 3" xfId="4129" xr:uid="{00000000-0005-0000-0000-000023000000}"/>
    <cellStyle name="Calc cel 2 2 4 4 3 2" xfId="9729" xr:uid="{00000000-0005-0000-0000-000023000000}"/>
    <cellStyle name="Calc cel 2 2 4 4 3 2 2" xfId="20090" xr:uid="{00000000-0005-0000-0000-000023000000}"/>
    <cellStyle name="Calc cel 2 2 4 4 3 3" xfId="11166" xr:uid="{00000000-0005-0000-0000-000023000000}"/>
    <cellStyle name="Calc cel 2 2 4 4 4" xfId="7160" xr:uid="{00000000-0005-0000-0000-000023000000}"/>
    <cellStyle name="Calc cel 2 2 4 4 4 2" xfId="17522" xr:uid="{00000000-0005-0000-0000-000023000000}"/>
    <cellStyle name="Calc cel 2 2 4 4 5" xfId="5579" xr:uid="{00000000-0005-0000-0000-000023000000}"/>
    <cellStyle name="Calc cel 2 2 4 4 5 2" xfId="11375" xr:uid="{00000000-0005-0000-0000-000023000000}"/>
    <cellStyle name="Calc cel 2 2 4 4 6" xfId="11906" xr:uid="{00000000-0005-0000-0000-000023000000}"/>
    <cellStyle name="Calc cel 2 2 4 5" xfId="713" xr:uid="{00000000-0005-0000-0000-000023000000}"/>
    <cellStyle name="Calc cel 2 2 4 5 2" xfId="3706" xr:uid="{00000000-0005-0000-0000-000023000000}"/>
    <cellStyle name="Calc cel 2 2 4 5 2 2" xfId="9288" xr:uid="{00000000-0005-0000-0000-000023000000}"/>
    <cellStyle name="Calc cel 2 2 4 5 2 2 2" xfId="19649" xr:uid="{00000000-0005-0000-0000-000023000000}"/>
    <cellStyle name="Calc cel 2 2 4 5 2 3" xfId="13916" xr:uid="{00000000-0005-0000-0000-000023000000}"/>
    <cellStyle name="Calc cel 2 2 4 5 3" xfId="6439" xr:uid="{00000000-0005-0000-0000-000023000000}"/>
    <cellStyle name="Calc cel 2 2 4 5 3 2" xfId="16801" xr:uid="{00000000-0005-0000-0000-000023000000}"/>
    <cellStyle name="Calc cel 2 2 4 5 4" xfId="5145" xr:uid="{00000000-0005-0000-0000-000023000000}"/>
    <cellStyle name="Calc cel 2 2 4 5 4 2" xfId="14737" xr:uid="{00000000-0005-0000-0000-000023000000}"/>
    <cellStyle name="Calc cel 2 2 4 5 5" xfId="10963" xr:uid="{00000000-0005-0000-0000-000023000000}"/>
    <cellStyle name="Calc cel 2 2 4 6" xfId="2349" xr:uid="{00000000-0005-0000-0000-000023000000}"/>
    <cellStyle name="Calc cel 2 2 4 6 2" xfId="7899" xr:uid="{00000000-0005-0000-0000-000023000000}"/>
    <cellStyle name="Calc cel 2 2 4 6 2 2" xfId="18261" xr:uid="{00000000-0005-0000-0000-000023000000}"/>
    <cellStyle name="Calc cel 2 2 4 6 3" xfId="14273" xr:uid="{00000000-0005-0000-0000-000023000000}"/>
    <cellStyle name="Calc cel 2 2 4 7" xfId="678" xr:uid="{00000000-0005-0000-0000-000023000000}"/>
    <cellStyle name="Calc cel 2 2 4 7 2" xfId="6415" xr:uid="{00000000-0005-0000-0000-000023000000}"/>
    <cellStyle name="Calc cel 2 2 4 7 2 2" xfId="16777" xr:uid="{00000000-0005-0000-0000-000023000000}"/>
    <cellStyle name="Calc cel 2 2 4 7 3" xfId="12667" xr:uid="{00000000-0005-0000-0000-000023000000}"/>
    <cellStyle name="Calc cel 2 2 4 8" xfId="3684" xr:uid="{00000000-0005-0000-0000-000023000000}"/>
    <cellStyle name="Calc cel 2 2 4 8 2" xfId="15306" xr:uid="{00000000-0005-0000-0000-000023000000}"/>
    <cellStyle name="Calc cel 2 2 4 8 3" xfId="13940" xr:uid="{00000000-0005-0000-0000-000023000000}"/>
    <cellStyle name="Calc cel 2 2 4 9" xfId="5095" xr:uid="{00000000-0005-0000-0000-000023000000}"/>
    <cellStyle name="Calc cel 2 2 4 9 2" xfId="13095" xr:uid="{00000000-0005-0000-0000-000023000000}"/>
    <cellStyle name="Calc cel 2 2 5" xfId="530" xr:uid="{00000000-0005-0000-0000-000023000000}"/>
    <cellStyle name="Calc cel 2 2 5 2" xfId="2217" xr:uid="{00000000-0005-0000-0000-000023000000}"/>
    <cellStyle name="Calc cel 2 2 5 2 2" xfId="3456" xr:uid="{00000000-0005-0000-0000-000023000000}"/>
    <cellStyle name="Calc cel 2 2 5 2 2 2" xfId="9006" xr:uid="{00000000-0005-0000-0000-000023000000}"/>
    <cellStyle name="Calc cel 2 2 5 2 2 2 2" xfId="19368" xr:uid="{00000000-0005-0000-0000-000023000000}"/>
    <cellStyle name="Calc cel 2 2 5 2 2 3" xfId="15260" xr:uid="{00000000-0005-0000-0000-000023000000}"/>
    <cellStyle name="Calc cel 2 2 5 2 3" xfId="4798" xr:uid="{00000000-0005-0000-0000-000023000000}"/>
    <cellStyle name="Calc cel 2 2 5 2 3 2" xfId="10358" xr:uid="{00000000-0005-0000-0000-000023000000}"/>
    <cellStyle name="Calc cel 2 2 5 2 3 2 2" xfId="20717" xr:uid="{00000000-0005-0000-0000-000023000000}"/>
    <cellStyle name="Calc cel 2 2 5 2 3 3" xfId="11086" xr:uid="{00000000-0005-0000-0000-000023000000}"/>
    <cellStyle name="Calc cel 2 2 5 2 4" xfId="7772" xr:uid="{00000000-0005-0000-0000-000023000000}"/>
    <cellStyle name="Calc cel 2 2 5 2 4 2" xfId="18134" xr:uid="{00000000-0005-0000-0000-000023000000}"/>
    <cellStyle name="Calc cel 2 2 5 2 5" xfId="6205" xr:uid="{00000000-0005-0000-0000-000023000000}"/>
    <cellStyle name="Calc cel 2 2 5 2 5 2" xfId="16568" xr:uid="{00000000-0005-0000-0000-000023000000}"/>
    <cellStyle name="Calc cel 2 2 5 2 6" xfId="15498" xr:uid="{00000000-0005-0000-0000-000023000000}"/>
    <cellStyle name="Calc cel 2 2 5 3" xfId="1574" xr:uid="{00000000-0005-0000-0000-000023000000}"/>
    <cellStyle name="Calc cel 2 2 5 3 2" xfId="2815" xr:uid="{00000000-0005-0000-0000-000023000000}"/>
    <cellStyle name="Calc cel 2 2 5 3 2 2" xfId="8365" xr:uid="{00000000-0005-0000-0000-000023000000}"/>
    <cellStyle name="Calc cel 2 2 5 3 2 2 2" xfId="18727" xr:uid="{00000000-0005-0000-0000-000023000000}"/>
    <cellStyle name="Calc cel 2 2 5 3 2 3" xfId="15521" xr:uid="{00000000-0005-0000-0000-000023000000}"/>
    <cellStyle name="Calc cel 2 2 5 3 3" xfId="4165" xr:uid="{00000000-0005-0000-0000-000023000000}"/>
    <cellStyle name="Calc cel 2 2 5 3 3 2" xfId="9762" xr:uid="{00000000-0005-0000-0000-000023000000}"/>
    <cellStyle name="Calc cel 2 2 5 3 3 2 2" xfId="20123" xr:uid="{00000000-0005-0000-0000-000023000000}"/>
    <cellStyle name="Calc cel 2 2 5 3 3 3" xfId="12291" xr:uid="{00000000-0005-0000-0000-000023000000}"/>
    <cellStyle name="Calc cel 2 2 5 3 4" xfId="7195" xr:uid="{00000000-0005-0000-0000-000023000000}"/>
    <cellStyle name="Calc cel 2 2 5 3 4 2" xfId="17557" xr:uid="{00000000-0005-0000-0000-000023000000}"/>
    <cellStyle name="Calc cel 2 2 5 3 5" xfId="5612" xr:uid="{00000000-0005-0000-0000-000023000000}"/>
    <cellStyle name="Calc cel 2 2 5 3 5 2" xfId="15968" xr:uid="{00000000-0005-0000-0000-000023000000}"/>
    <cellStyle name="Calc cel 2 2 5 3 6" xfId="13761" xr:uid="{00000000-0005-0000-0000-000023000000}"/>
    <cellStyle name="Calc cel 2 2 5 4" xfId="1291" xr:uid="{00000000-0005-0000-0000-000023000000}"/>
    <cellStyle name="Calc cel 2 2 5 4 2" xfId="3889" xr:uid="{00000000-0005-0000-0000-000023000000}"/>
    <cellStyle name="Calc cel 2 2 5 4 2 2" xfId="9501" xr:uid="{00000000-0005-0000-0000-000023000000}"/>
    <cellStyle name="Calc cel 2 2 5 4 2 2 2" xfId="19862" xr:uid="{00000000-0005-0000-0000-000023000000}"/>
    <cellStyle name="Calc cel 2 2 5 4 2 3" xfId="14301" xr:uid="{00000000-0005-0000-0000-000023000000}"/>
    <cellStyle name="Calc cel 2 2 5 4 3" xfId="6929" xr:uid="{00000000-0005-0000-0000-000023000000}"/>
    <cellStyle name="Calc cel 2 2 5 4 3 2" xfId="17291" xr:uid="{00000000-0005-0000-0000-000023000000}"/>
    <cellStyle name="Calc cel 2 2 5 4 4" xfId="5355" xr:uid="{00000000-0005-0000-0000-000023000000}"/>
    <cellStyle name="Calc cel 2 2 5 4 4 2" xfId="15801" xr:uid="{00000000-0005-0000-0000-000023000000}"/>
    <cellStyle name="Calc cel 2 2 5 4 5" xfId="10959" xr:uid="{00000000-0005-0000-0000-000023000000}"/>
    <cellStyle name="Calc cel 2 2 5 5" xfId="2534" xr:uid="{00000000-0005-0000-0000-000023000000}"/>
    <cellStyle name="Calc cel 2 2 5 5 2" xfId="8084" xr:uid="{00000000-0005-0000-0000-000023000000}"/>
    <cellStyle name="Calc cel 2 2 5 5 2 2" xfId="18446" xr:uid="{00000000-0005-0000-0000-000023000000}"/>
    <cellStyle name="Calc cel 2 2 5 5 3" xfId="13849" xr:uid="{00000000-0005-0000-0000-000023000000}"/>
    <cellStyle name="Calc cel 2 2 5 6" xfId="991" xr:uid="{00000000-0005-0000-0000-000023000000}"/>
    <cellStyle name="Calc cel 2 2 5 6 2" xfId="9277" xr:uid="{00000000-0005-0000-0000-000023000000}"/>
    <cellStyle name="Calc cel 2 2 5 6 2 2" xfId="19638" xr:uid="{00000000-0005-0000-0000-000023000000}"/>
    <cellStyle name="Calc cel 2 2 5 6 3" xfId="15825" xr:uid="{00000000-0005-0000-0000-000023000000}"/>
    <cellStyle name="Calc cel 2 2 5 7" xfId="3695" xr:uid="{00000000-0005-0000-0000-000023000000}"/>
    <cellStyle name="Calc cel 2 2 5 7 2" xfId="14002" xr:uid="{00000000-0005-0000-0000-000023000000}"/>
    <cellStyle name="Calc cel 2 2 5 7 3" xfId="13949" xr:uid="{00000000-0005-0000-0000-000023000000}"/>
    <cellStyle name="Calc cel 2 2 5 8" xfId="5134" xr:uid="{00000000-0005-0000-0000-000023000000}"/>
    <cellStyle name="Calc cel 2 2 5 8 2" xfId="12372" xr:uid="{00000000-0005-0000-0000-000023000000}"/>
    <cellStyle name="Calc cel 2 2 5 9" xfId="10999" xr:uid="{00000000-0005-0000-0000-000023000000}"/>
    <cellStyle name="Calc cel 2 2 6" xfId="593" xr:uid="{00000000-0005-0000-0000-000023000000}"/>
    <cellStyle name="Calc cel 2 2 6 2" xfId="2280" xr:uid="{00000000-0005-0000-0000-000023000000}"/>
    <cellStyle name="Calc cel 2 2 6 2 2" xfId="3519" xr:uid="{00000000-0005-0000-0000-000023000000}"/>
    <cellStyle name="Calc cel 2 2 6 2 2 2" xfId="9069" xr:uid="{00000000-0005-0000-0000-000023000000}"/>
    <cellStyle name="Calc cel 2 2 6 2 2 2 2" xfId="19431" xr:uid="{00000000-0005-0000-0000-000023000000}"/>
    <cellStyle name="Calc cel 2 2 6 2 2 3" xfId="13286" xr:uid="{00000000-0005-0000-0000-000023000000}"/>
    <cellStyle name="Calc cel 2 2 6 2 3" xfId="4861" xr:uid="{00000000-0005-0000-0000-000023000000}"/>
    <cellStyle name="Calc cel 2 2 6 2 3 2" xfId="10417" xr:uid="{00000000-0005-0000-0000-000023000000}"/>
    <cellStyle name="Calc cel 2 2 6 2 3 2 2" xfId="20776" xr:uid="{00000000-0005-0000-0000-000023000000}"/>
    <cellStyle name="Calc cel 2 2 6 2 3 3" xfId="14332" xr:uid="{00000000-0005-0000-0000-000023000000}"/>
    <cellStyle name="Calc cel 2 2 6 2 4" xfId="7831" xr:uid="{00000000-0005-0000-0000-000023000000}"/>
    <cellStyle name="Calc cel 2 2 6 2 4 2" xfId="18193" xr:uid="{00000000-0005-0000-0000-000023000000}"/>
    <cellStyle name="Calc cel 2 2 6 2 5" xfId="6264" xr:uid="{00000000-0005-0000-0000-000023000000}"/>
    <cellStyle name="Calc cel 2 2 6 2 5 2" xfId="16627" xr:uid="{00000000-0005-0000-0000-000023000000}"/>
    <cellStyle name="Calc cel 2 2 6 2 6" xfId="10753" xr:uid="{00000000-0005-0000-0000-000023000000}"/>
    <cellStyle name="Calc cel 2 2 6 3" xfId="1962" xr:uid="{00000000-0005-0000-0000-000023000000}"/>
    <cellStyle name="Calc cel 2 2 6 3 2" xfId="3202" xr:uid="{00000000-0005-0000-0000-000023000000}"/>
    <cellStyle name="Calc cel 2 2 6 3 2 2" xfId="8752" xr:uid="{00000000-0005-0000-0000-000023000000}"/>
    <cellStyle name="Calc cel 2 2 6 3 2 2 2" xfId="19114" xr:uid="{00000000-0005-0000-0000-000023000000}"/>
    <cellStyle name="Calc cel 2 2 6 3 2 3" xfId="13845" xr:uid="{00000000-0005-0000-0000-000023000000}"/>
    <cellStyle name="Calc cel 2 2 6 3 3" xfId="4545" xr:uid="{00000000-0005-0000-0000-000023000000}"/>
    <cellStyle name="Calc cel 2 2 6 3 3 2" xfId="10120" xr:uid="{00000000-0005-0000-0000-000023000000}"/>
    <cellStyle name="Calc cel 2 2 6 3 3 2 2" xfId="20480" xr:uid="{00000000-0005-0000-0000-000023000000}"/>
    <cellStyle name="Calc cel 2 2 6 3 3 3" xfId="13352" xr:uid="{00000000-0005-0000-0000-000023000000}"/>
    <cellStyle name="Calc cel 2 2 6 3 4" xfId="7547" xr:uid="{00000000-0005-0000-0000-000023000000}"/>
    <cellStyle name="Calc cel 2 2 6 3 4 2" xfId="17909" xr:uid="{00000000-0005-0000-0000-000023000000}"/>
    <cellStyle name="Calc cel 2 2 6 3 5" xfId="5966" xr:uid="{00000000-0005-0000-0000-000023000000}"/>
    <cellStyle name="Calc cel 2 2 6 3 5 2" xfId="16331" xr:uid="{00000000-0005-0000-0000-000023000000}"/>
    <cellStyle name="Calc cel 2 2 6 3 6" xfId="15051" xr:uid="{00000000-0005-0000-0000-000023000000}"/>
    <cellStyle name="Calc cel 2 2 6 4" xfId="1354" xr:uid="{00000000-0005-0000-0000-000023000000}"/>
    <cellStyle name="Calc cel 2 2 6 4 2" xfId="6991" xr:uid="{00000000-0005-0000-0000-000023000000}"/>
    <cellStyle name="Calc cel 2 2 6 4 2 2" xfId="17353" xr:uid="{00000000-0005-0000-0000-000023000000}"/>
    <cellStyle name="Calc cel 2 2 6 4 3" xfId="14093" xr:uid="{00000000-0005-0000-0000-000023000000}"/>
    <cellStyle name="Calc cel 2 2 6 5" xfId="2597" xr:uid="{00000000-0005-0000-0000-000023000000}"/>
    <cellStyle name="Calc cel 2 2 6 5 2" xfId="8147" xr:uid="{00000000-0005-0000-0000-000023000000}"/>
    <cellStyle name="Calc cel 2 2 6 5 2 2" xfId="18509" xr:uid="{00000000-0005-0000-0000-000023000000}"/>
    <cellStyle name="Calc cel 2 2 6 5 3" xfId="11682" xr:uid="{00000000-0005-0000-0000-000023000000}"/>
    <cellStyle name="Calc cel 2 2 6 6" xfId="1054" xr:uid="{00000000-0005-0000-0000-000023000000}"/>
    <cellStyle name="Calc cel 2 2 6 6 2" xfId="9563" xr:uid="{00000000-0005-0000-0000-000023000000}"/>
    <cellStyle name="Calc cel 2 2 6 6 2 2" xfId="19924" xr:uid="{00000000-0005-0000-0000-000023000000}"/>
    <cellStyle name="Calc cel 2 2 6 6 3" xfId="11177" xr:uid="{00000000-0005-0000-0000-000023000000}"/>
    <cellStyle name="Calc cel 2 2 6 7" xfId="3952" xr:uid="{00000000-0005-0000-0000-000023000000}"/>
    <cellStyle name="Calc cel 2 2 6 7 2" xfId="6695" xr:uid="{00000000-0005-0000-0000-000023000000}"/>
    <cellStyle name="Calc cel 2 2 6 7 2 2" xfId="17057" xr:uid="{00000000-0005-0000-0000-000023000000}"/>
    <cellStyle name="Calc cel 2 2 6 7 3" xfId="16073" xr:uid="{00000000-0005-0000-0000-000023000000}"/>
    <cellStyle name="Calc cel 2 2 6 8" xfId="5414" xr:uid="{00000000-0005-0000-0000-000023000000}"/>
    <cellStyle name="Calc cel 2 2 6 8 2" xfId="12625" xr:uid="{00000000-0005-0000-0000-000023000000}"/>
    <cellStyle name="Calc cel 2 2 6 9" xfId="14523" xr:uid="{00000000-0005-0000-0000-000023000000}"/>
    <cellStyle name="Calc cel 2 2 7" xfId="715" xr:uid="{00000000-0005-0000-0000-000023000000}"/>
    <cellStyle name="Calc cel 2 2 7 2" xfId="1456" xr:uid="{00000000-0005-0000-0000-000023000000}"/>
    <cellStyle name="Calc cel 2 2 7 2 2" xfId="2698" xr:uid="{00000000-0005-0000-0000-000023000000}"/>
    <cellStyle name="Calc cel 2 2 7 2 2 2" xfId="8248" xr:uid="{00000000-0005-0000-0000-000023000000}"/>
    <cellStyle name="Calc cel 2 2 7 2 2 2 2" xfId="18610" xr:uid="{00000000-0005-0000-0000-000023000000}"/>
    <cellStyle name="Calc cel 2 2 7 2 2 3" xfId="14253" xr:uid="{00000000-0005-0000-0000-000023000000}"/>
    <cellStyle name="Calc cel 2 2 7 2 3" xfId="4052" xr:uid="{00000000-0005-0000-0000-000023000000}"/>
    <cellStyle name="Calc cel 2 2 7 2 3 2" xfId="9661" xr:uid="{00000000-0005-0000-0000-000023000000}"/>
    <cellStyle name="Calc cel 2 2 7 2 3 2 2" xfId="20022" xr:uid="{00000000-0005-0000-0000-000023000000}"/>
    <cellStyle name="Calc cel 2 2 7 2 3 3" xfId="11836" xr:uid="{00000000-0005-0000-0000-000023000000}"/>
    <cellStyle name="Calc cel 2 2 7 2 4" xfId="7090" xr:uid="{00000000-0005-0000-0000-000023000000}"/>
    <cellStyle name="Calc cel 2 2 7 2 4 2" xfId="17452" xr:uid="{00000000-0005-0000-0000-000023000000}"/>
    <cellStyle name="Calc cel 2 2 7 2 5" xfId="5511" xr:uid="{00000000-0005-0000-0000-000023000000}"/>
    <cellStyle name="Calc cel 2 2 7 2 5 2" xfId="14971" xr:uid="{00000000-0005-0000-0000-000023000000}"/>
    <cellStyle name="Calc cel 2 2 7 2 6" xfId="10519" xr:uid="{00000000-0005-0000-0000-000023000000}"/>
    <cellStyle name="Calc cel 2 2 7 3" xfId="1689" xr:uid="{00000000-0005-0000-0000-000023000000}"/>
    <cellStyle name="Calc cel 2 2 7 3 2" xfId="7302" xr:uid="{00000000-0005-0000-0000-000023000000}"/>
    <cellStyle name="Calc cel 2 2 7 3 2 2" xfId="17664" xr:uid="{00000000-0005-0000-0000-000023000000}"/>
    <cellStyle name="Calc cel 2 2 7 3 3" xfId="12376" xr:uid="{00000000-0005-0000-0000-000023000000}"/>
    <cellStyle name="Calc cel 2 2 7 4" xfId="2930" xr:uid="{00000000-0005-0000-0000-000023000000}"/>
    <cellStyle name="Calc cel 2 2 7 4 2" xfId="8480" xr:uid="{00000000-0005-0000-0000-000023000000}"/>
    <cellStyle name="Calc cel 2 2 7 4 2 2" xfId="18842" xr:uid="{00000000-0005-0000-0000-000023000000}"/>
    <cellStyle name="Calc cel 2 2 7 4 3" xfId="12300" xr:uid="{00000000-0005-0000-0000-000023000000}"/>
    <cellStyle name="Calc cel 2 2 7 5" xfId="4280" xr:uid="{00000000-0005-0000-0000-000023000000}"/>
    <cellStyle name="Calc cel 2 2 7 5 2" xfId="9870" xr:uid="{00000000-0005-0000-0000-000023000000}"/>
    <cellStyle name="Calc cel 2 2 7 5 2 2" xfId="20231" xr:uid="{00000000-0005-0000-0000-000023000000}"/>
    <cellStyle name="Calc cel 2 2 7 5 3" xfId="12352" xr:uid="{00000000-0005-0000-0000-000023000000}"/>
    <cellStyle name="Calc cel 2 2 7 6" xfId="6441" xr:uid="{00000000-0005-0000-0000-000023000000}"/>
    <cellStyle name="Calc cel 2 2 7 6 2" xfId="16803" xr:uid="{00000000-0005-0000-0000-000023000000}"/>
    <cellStyle name="Calc cel 2 2 7 7" xfId="5720" xr:uid="{00000000-0005-0000-0000-000023000000}"/>
    <cellStyle name="Calc cel 2 2 7 7 2" xfId="15433" xr:uid="{00000000-0005-0000-0000-000023000000}"/>
    <cellStyle name="Calc cel 2 2 7 8" xfId="12803" xr:uid="{00000000-0005-0000-0000-000023000000}"/>
    <cellStyle name="Calc cel 2 2 8" xfId="1903" xr:uid="{00000000-0005-0000-0000-000023000000}"/>
    <cellStyle name="Calc cel 2 2 8 2" xfId="3143" xr:uid="{00000000-0005-0000-0000-000023000000}"/>
    <cellStyle name="Calc cel 2 2 8 2 2" xfId="8693" xr:uid="{00000000-0005-0000-0000-000023000000}"/>
    <cellStyle name="Calc cel 2 2 8 2 2 2" xfId="19055" xr:uid="{00000000-0005-0000-0000-000023000000}"/>
    <cellStyle name="Calc cel 2 2 8 2 3" xfId="13453" xr:uid="{00000000-0005-0000-0000-000023000000}"/>
    <cellStyle name="Calc cel 2 2 8 3" xfId="4486" xr:uid="{00000000-0005-0000-0000-000023000000}"/>
    <cellStyle name="Calc cel 2 2 8 3 2" xfId="10065" xr:uid="{00000000-0005-0000-0000-000023000000}"/>
    <cellStyle name="Calc cel 2 2 8 3 2 2" xfId="20425" xr:uid="{00000000-0005-0000-0000-000023000000}"/>
    <cellStyle name="Calc cel 2 2 8 3 3" xfId="11303" xr:uid="{00000000-0005-0000-0000-000023000000}"/>
    <cellStyle name="Calc cel 2 2 8 4" xfId="7491" xr:uid="{00000000-0005-0000-0000-000023000000}"/>
    <cellStyle name="Calc cel 2 2 8 4 2" xfId="17853" xr:uid="{00000000-0005-0000-0000-000023000000}"/>
    <cellStyle name="Calc cel 2 2 8 5" xfId="5911" xr:uid="{00000000-0005-0000-0000-000023000000}"/>
    <cellStyle name="Calc cel 2 2 8 5 2" xfId="16276" xr:uid="{00000000-0005-0000-0000-000023000000}"/>
    <cellStyle name="Calc cel 2 2 8 6" xfId="12909" xr:uid="{00000000-0005-0000-0000-000023000000}"/>
    <cellStyle name="Calc cel 2 2 9" xfId="699" xr:uid="{00000000-0005-0000-0000-000023000000}"/>
    <cellStyle name="Calc cel 2 2 9 2" xfId="3772" xr:uid="{00000000-0005-0000-0000-000023000000}"/>
    <cellStyle name="Calc cel 2 2 9 2 2" xfId="9386" xr:uid="{00000000-0005-0000-0000-000023000000}"/>
    <cellStyle name="Calc cel 2 2 9 2 2 2" xfId="19747" xr:uid="{00000000-0005-0000-0000-000023000000}"/>
    <cellStyle name="Calc cel 2 2 9 2 3" xfId="11645" xr:uid="{00000000-0005-0000-0000-000023000000}"/>
    <cellStyle name="Calc cel 2 2 9 3" xfId="6432" xr:uid="{00000000-0005-0000-0000-000023000000}"/>
    <cellStyle name="Calc cel 2 2 9 3 2" xfId="16794" xr:uid="{00000000-0005-0000-0000-000023000000}"/>
    <cellStyle name="Calc cel 2 2 9 4" xfId="5242" xr:uid="{00000000-0005-0000-0000-000023000000}"/>
    <cellStyle name="Calc cel 2 2 9 4 2" xfId="13171" xr:uid="{00000000-0005-0000-0000-000023000000}"/>
    <cellStyle name="Calc cel 2 2 9 5" xfId="13204" xr:uid="{00000000-0005-0000-0000-000023000000}"/>
    <cellStyle name="Calc cel 2 3" xfId="204" xr:uid="{00000000-0005-0000-0000-000022000000}"/>
    <cellStyle name="Calc cel 2 3 10" xfId="6336" xr:uid="{00000000-0005-0000-0000-000022000000}"/>
    <cellStyle name="Calc cel 2 3 10 2" xfId="15147" xr:uid="{00000000-0005-0000-0000-000022000000}"/>
    <cellStyle name="Calc cel 2 3 10 3" xfId="16699" xr:uid="{00000000-0005-0000-0000-000022000000}"/>
    <cellStyle name="Calc cel 2 3 11" xfId="4938" xr:uid="{00000000-0005-0000-0000-000022000000}"/>
    <cellStyle name="Calc cel 2 3 11 2" xfId="10962" xr:uid="{00000000-0005-0000-0000-000022000000}"/>
    <cellStyle name="Calc cel 2 3 11 3" xfId="15119" xr:uid="{00000000-0005-0000-0000-000022000000}"/>
    <cellStyle name="Calc cel 2 3 2" xfId="356" xr:uid="{00000000-0005-0000-0000-000022000000}"/>
    <cellStyle name="Calc cel 2 3 2 10" xfId="2468" xr:uid="{00000000-0005-0000-0000-000022000000}"/>
    <cellStyle name="Calc cel 2 3 2 10 2" xfId="8018" xr:uid="{00000000-0005-0000-0000-000022000000}"/>
    <cellStyle name="Calc cel 2 3 2 10 2 2" xfId="18380" xr:uid="{00000000-0005-0000-0000-000022000000}"/>
    <cellStyle name="Calc cel 2 3 2 10 3" xfId="12590" xr:uid="{00000000-0005-0000-0000-000022000000}"/>
    <cellStyle name="Calc cel 2 3 2 11" xfId="829" xr:uid="{00000000-0005-0000-0000-000022000000}"/>
    <cellStyle name="Calc cel 2 3 2 11 2" xfId="6508" xr:uid="{00000000-0005-0000-0000-000022000000}"/>
    <cellStyle name="Calc cel 2 3 2 11 2 2" xfId="16870" xr:uid="{00000000-0005-0000-0000-000022000000}"/>
    <cellStyle name="Calc cel 2 3 2 11 3" xfId="15203" xr:uid="{00000000-0005-0000-0000-000022000000}"/>
    <cellStyle name="Calc cel 2 3 2 12" xfId="9260" xr:uid="{00000000-0005-0000-0000-000022000000}"/>
    <cellStyle name="Calc cel 2 3 2 12 2" xfId="19621" xr:uid="{00000000-0005-0000-0000-000022000000}"/>
    <cellStyle name="Calc cel 2 3 2 13" xfId="5114" xr:uid="{00000000-0005-0000-0000-000022000000}"/>
    <cellStyle name="Calc cel 2 3 2 13 2" xfId="15440" xr:uid="{00000000-0005-0000-0000-000022000000}"/>
    <cellStyle name="Calc cel 2 3 2 14" xfId="13856" xr:uid="{00000000-0005-0000-0000-000022000000}"/>
    <cellStyle name="Calc cel 2 3 2 2" xfId="402" xr:uid="{00000000-0005-0000-0000-000022000000}"/>
    <cellStyle name="Calc cel 2 3 2 2 10" xfId="13627" xr:uid="{00000000-0005-0000-0000-000022000000}"/>
    <cellStyle name="Calc cel 2 3 2 2 2" xfId="2200" xr:uid="{00000000-0005-0000-0000-000022000000}"/>
    <cellStyle name="Calc cel 2 3 2 2 2 2" xfId="3439" xr:uid="{00000000-0005-0000-0000-000022000000}"/>
    <cellStyle name="Calc cel 2 3 2 2 2 2 2" xfId="8989" xr:uid="{00000000-0005-0000-0000-000022000000}"/>
    <cellStyle name="Calc cel 2 3 2 2 2 2 2 2" xfId="19351" xr:uid="{00000000-0005-0000-0000-000022000000}"/>
    <cellStyle name="Calc cel 2 3 2 2 2 2 3" xfId="14933" xr:uid="{00000000-0005-0000-0000-000022000000}"/>
    <cellStyle name="Calc cel 2 3 2 2 2 3" xfId="4781" xr:uid="{00000000-0005-0000-0000-000022000000}"/>
    <cellStyle name="Calc cel 2 3 2 2 2 3 2" xfId="10342" xr:uid="{00000000-0005-0000-0000-000022000000}"/>
    <cellStyle name="Calc cel 2 3 2 2 2 3 2 2" xfId="20701" xr:uid="{00000000-0005-0000-0000-000022000000}"/>
    <cellStyle name="Calc cel 2 3 2 2 2 3 3" xfId="15233" xr:uid="{00000000-0005-0000-0000-000022000000}"/>
    <cellStyle name="Calc cel 2 3 2 2 2 4" xfId="7756" xr:uid="{00000000-0005-0000-0000-000022000000}"/>
    <cellStyle name="Calc cel 2 3 2 2 2 4 2" xfId="18118" xr:uid="{00000000-0005-0000-0000-000022000000}"/>
    <cellStyle name="Calc cel 2 3 2 2 2 5" xfId="6189" xr:uid="{00000000-0005-0000-0000-000022000000}"/>
    <cellStyle name="Calc cel 2 3 2 2 2 5 2" xfId="16552" xr:uid="{00000000-0005-0000-0000-000022000000}"/>
    <cellStyle name="Calc cel 2 3 2 2 2 6" xfId="14495" xr:uid="{00000000-0005-0000-0000-000022000000}"/>
    <cellStyle name="Calc cel 2 3 2 2 3" xfId="2066" xr:uid="{00000000-0005-0000-0000-000022000000}"/>
    <cellStyle name="Calc cel 2 3 2 2 3 2" xfId="3305" xr:uid="{00000000-0005-0000-0000-000022000000}"/>
    <cellStyle name="Calc cel 2 3 2 2 3 2 2" xfId="8855" xr:uid="{00000000-0005-0000-0000-000022000000}"/>
    <cellStyle name="Calc cel 2 3 2 2 3 2 2 2" xfId="19217" xr:uid="{00000000-0005-0000-0000-000022000000}"/>
    <cellStyle name="Calc cel 2 3 2 2 3 2 3" xfId="13302" xr:uid="{00000000-0005-0000-0000-000022000000}"/>
    <cellStyle name="Calc cel 2 3 2 2 3 3" xfId="4647" xr:uid="{00000000-0005-0000-0000-000022000000}"/>
    <cellStyle name="Calc cel 2 3 2 2 3 3 2" xfId="10217" xr:uid="{00000000-0005-0000-0000-000022000000}"/>
    <cellStyle name="Calc cel 2 3 2 2 3 3 2 2" xfId="20577" xr:uid="{00000000-0005-0000-0000-000022000000}"/>
    <cellStyle name="Calc cel 2 3 2 2 3 3 3" xfId="14630" xr:uid="{00000000-0005-0000-0000-000022000000}"/>
    <cellStyle name="Calc cel 2 3 2 2 3 4" xfId="7645" xr:uid="{00000000-0005-0000-0000-000022000000}"/>
    <cellStyle name="Calc cel 2 3 2 2 3 4 2" xfId="18007" xr:uid="{00000000-0005-0000-0000-000022000000}"/>
    <cellStyle name="Calc cel 2 3 2 2 3 5" xfId="6064" xr:uid="{00000000-0005-0000-0000-000022000000}"/>
    <cellStyle name="Calc cel 2 3 2 2 3 5 2" xfId="16428" xr:uid="{00000000-0005-0000-0000-000022000000}"/>
    <cellStyle name="Calc cel 2 3 2 2 3 6" xfId="11651" xr:uid="{00000000-0005-0000-0000-000022000000}"/>
    <cellStyle name="Calc cel 2 3 2 2 4" xfId="1885" xr:uid="{00000000-0005-0000-0000-000022000000}"/>
    <cellStyle name="Calc cel 2 3 2 2 4 2" xfId="3125" xr:uid="{00000000-0005-0000-0000-000022000000}"/>
    <cellStyle name="Calc cel 2 3 2 2 4 2 2" xfId="8675" xr:uid="{00000000-0005-0000-0000-000022000000}"/>
    <cellStyle name="Calc cel 2 3 2 2 4 2 2 2" xfId="19037" xr:uid="{00000000-0005-0000-0000-000022000000}"/>
    <cellStyle name="Calc cel 2 3 2 2 4 2 3" xfId="11498" xr:uid="{00000000-0005-0000-0000-000022000000}"/>
    <cellStyle name="Calc cel 2 3 2 2 4 3" xfId="4468" xr:uid="{00000000-0005-0000-0000-000022000000}"/>
    <cellStyle name="Calc cel 2 3 2 2 4 3 2" xfId="10047" xr:uid="{00000000-0005-0000-0000-000022000000}"/>
    <cellStyle name="Calc cel 2 3 2 2 4 3 2 2" xfId="20407" xr:uid="{00000000-0005-0000-0000-000022000000}"/>
    <cellStyle name="Calc cel 2 3 2 2 4 3 3" xfId="11359" xr:uid="{00000000-0005-0000-0000-000022000000}"/>
    <cellStyle name="Calc cel 2 3 2 2 4 4" xfId="7473" xr:uid="{00000000-0005-0000-0000-000022000000}"/>
    <cellStyle name="Calc cel 2 3 2 2 4 4 2" xfId="17835" xr:uid="{00000000-0005-0000-0000-000022000000}"/>
    <cellStyle name="Calc cel 2 3 2 2 4 5" xfId="5894" xr:uid="{00000000-0005-0000-0000-000022000000}"/>
    <cellStyle name="Calc cel 2 3 2 2 4 5 2" xfId="10656" xr:uid="{00000000-0005-0000-0000-000022000000}"/>
    <cellStyle name="Calc cel 2 3 2 2 4 6" xfId="13668" xr:uid="{00000000-0005-0000-0000-000022000000}"/>
    <cellStyle name="Calc cel 2 3 2 2 5" xfId="1274" xr:uid="{00000000-0005-0000-0000-000022000000}"/>
    <cellStyle name="Calc cel 2 3 2 2 5 2" xfId="3872" xr:uid="{00000000-0005-0000-0000-000022000000}"/>
    <cellStyle name="Calc cel 2 3 2 2 5 2 2" xfId="9485" xr:uid="{00000000-0005-0000-0000-000022000000}"/>
    <cellStyle name="Calc cel 2 3 2 2 5 2 2 2" xfId="19846" xr:uid="{00000000-0005-0000-0000-000022000000}"/>
    <cellStyle name="Calc cel 2 3 2 2 5 2 3" xfId="10820" xr:uid="{00000000-0005-0000-0000-000022000000}"/>
    <cellStyle name="Calc cel 2 3 2 2 5 3" xfId="6913" xr:uid="{00000000-0005-0000-0000-000022000000}"/>
    <cellStyle name="Calc cel 2 3 2 2 5 3 2" xfId="17275" xr:uid="{00000000-0005-0000-0000-000022000000}"/>
    <cellStyle name="Calc cel 2 3 2 2 5 4" xfId="5339" xr:uid="{00000000-0005-0000-0000-000022000000}"/>
    <cellStyle name="Calc cel 2 3 2 2 5 4 2" xfId="11518" xr:uid="{00000000-0005-0000-0000-000022000000}"/>
    <cellStyle name="Calc cel 2 3 2 2 5 5" xfId="11679" xr:uid="{00000000-0005-0000-0000-000022000000}"/>
    <cellStyle name="Calc cel 2 3 2 2 6" xfId="2517" xr:uid="{00000000-0005-0000-0000-000022000000}"/>
    <cellStyle name="Calc cel 2 3 2 2 6 2" xfId="8067" xr:uid="{00000000-0005-0000-0000-000022000000}"/>
    <cellStyle name="Calc cel 2 3 2 2 6 2 2" xfId="18429" xr:uid="{00000000-0005-0000-0000-000022000000}"/>
    <cellStyle name="Calc cel 2 3 2 2 6 3" xfId="12990" xr:uid="{00000000-0005-0000-0000-000022000000}"/>
    <cellStyle name="Calc cel 2 3 2 2 7" xfId="974" xr:uid="{00000000-0005-0000-0000-000022000000}"/>
    <cellStyle name="Calc cel 2 3 2 2 7 2" xfId="9349" xr:uid="{00000000-0005-0000-0000-000022000000}"/>
    <cellStyle name="Calc cel 2 3 2 2 7 2 2" xfId="19710" xr:uid="{00000000-0005-0000-0000-000022000000}"/>
    <cellStyle name="Calc cel 2 3 2 2 7 3" xfId="12752" xr:uid="{00000000-0005-0000-0000-000022000000}"/>
    <cellStyle name="Calc cel 2 3 2 2 8" xfId="3747" xr:uid="{00000000-0005-0000-0000-000022000000}"/>
    <cellStyle name="Calc cel 2 3 2 2 8 2" xfId="14126" xr:uid="{00000000-0005-0000-0000-000022000000}"/>
    <cellStyle name="Calc cel 2 3 2 2 8 3" xfId="14000" xr:uid="{00000000-0005-0000-0000-000022000000}"/>
    <cellStyle name="Calc cel 2 3 2 2 9" xfId="5206" xr:uid="{00000000-0005-0000-0000-000022000000}"/>
    <cellStyle name="Calc cel 2 3 2 2 9 2" xfId="14596" xr:uid="{00000000-0005-0000-0000-000022000000}"/>
    <cellStyle name="Calc cel 2 3 2 3" xfId="577" xr:uid="{00000000-0005-0000-0000-000022000000}"/>
    <cellStyle name="Calc cel 2 3 2 3 2" xfId="2264" xr:uid="{00000000-0005-0000-0000-000022000000}"/>
    <cellStyle name="Calc cel 2 3 2 3 2 2" xfId="3503" xr:uid="{00000000-0005-0000-0000-000022000000}"/>
    <cellStyle name="Calc cel 2 3 2 3 2 2 2" xfId="9053" xr:uid="{00000000-0005-0000-0000-000022000000}"/>
    <cellStyle name="Calc cel 2 3 2 3 2 2 2 2" xfId="19415" xr:uid="{00000000-0005-0000-0000-000022000000}"/>
    <cellStyle name="Calc cel 2 3 2 3 2 2 3" xfId="10881" xr:uid="{00000000-0005-0000-0000-000022000000}"/>
    <cellStyle name="Calc cel 2 3 2 3 2 3" xfId="4845" xr:uid="{00000000-0005-0000-0000-000022000000}"/>
    <cellStyle name="Calc cel 2 3 2 3 2 3 2" xfId="10402" xr:uid="{00000000-0005-0000-0000-000022000000}"/>
    <cellStyle name="Calc cel 2 3 2 3 2 3 2 2" xfId="20761" xr:uid="{00000000-0005-0000-0000-000022000000}"/>
    <cellStyle name="Calc cel 2 3 2 3 2 3 3" xfId="12414" xr:uid="{00000000-0005-0000-0000-000022000000}"/>
    <cellStyle name="Calc cel 2 3 2 3 2 4" xfId="7816" xr:uid="{00000000-0005-0000-0000-000022000000}"/>
    <cellStyle name="Calc cel 2 3 2 3 2 4 2" xfId="18178" xr:uid="{00000000-0005-0000-0000-000022000000}"/>
    <cellStyle name="Calc cel 2 3 2 3 2 5" xfId="6249" xr:uid="{00000000-0005-0000-0000-000022000000}"/>
    <cellStyle name="Calc cel 2 3 2 3 2 5 2" xfId="16612" xr:uid="{00000000-0005-0000-0000-000022000000}"/>
    <cellStyle name="Calc cel 2 3 2 3 2 6" xfId="12031" xr:uid="{00000000-0005-0000-0000-000022000000}"/>
    <cellStyle name="Calc cel 2 3 2 3 3" xfId="1946" xr:uid="{00000000-0005-0000-0000-000022000000}"/>
    <cellStyle name="Calc cel 2 3 2 3 3 2" xfId="3186" xr:uid="{00000000-0005-0000-0000-000022000000}"/>
    <cellStyle name="Calc cel 2 3 2 3 3 2 2" xfId="8736" xr:uid="{00000000-0005-0000-0000-000022000000}"/>
    <cellStyle name="Calc cel 2 3 2 3 3 2 2 2" xfId="19098" xr:uid="{00000000-0005-0000-0000-000022000000}"/>
    <cellStyle name="Calc cel 2 3 2 3 3 2 3" xfId="13360" xr:uid="{00000000-0005-0000-0000-000022000000}"/>
    <cellStyle name="Calc cel 2 3 2 3 3 3" xfId="4529" xr:uid="{00000000-0005-0000-0000-000022000000}"/>
    <cellStyle name="Calc cel 2 3 2 3 3 3 2" xfId="10105" xr:uid="{00000000-0005-0000-0000-000022000000}"/>
    <cellStyle name="Calc cel 2 3 2 3 3 3 2 2" xfId="20465" xr:uid="{00000000-0005-0000-0000-000022000000}"/>
    <cellStyle name="Calc cel 2 3 2 3 3 3 3" xfId="14045" xr:uid="{00000000-0005-0000-0000-000022000000}"/>
    <cellStyle name="Calc cel 2 3 2 3 3 4" xfId="7532" xr:uid="{00000000-0005-0000-0000-000022000000}"/>
    <cellStyle name="Calc cel 2 3 2 3 3 4 2" xfId="17894" xr:uid="{00000000-0005-0000-0000-000022000000}"/>
    <cellStyle name="Calc cel 2 3 2 3 3 5" xfId="5951" xr:uid="{00000000-0005-0000-0000-000022000000}"/>
    <cellStyle name="Calc cel 2 3 2 3 3 5 2" xfId="16316" xr:uid="{00000000-0005-0000-0000-000022000000}"/>
    <cellStyle name="Calc cel 2 3 2 3 3 6" xfId="13027" xr:uid="{00000000-0005-0000-0000-000022000000}"/>
    <cellStyle name="Calc cel 2 3 2 3 4" xfId="1338" xr:uid="{00000000-0005-0000-0000-000022000000}"/>
    <cellStyle name="Calc cel 2 3 2 3 4 2" xfId="6975" xr:uid="{00000000-0005-0000-0000-000022000000}"/>
    <cellStyle name="Calc cel 2 3 2 3 4 2 2" xfId="17337" xr:uid="{00000000-0005-0000-0000-000022000000}"/>
    <cellStyle name="Calc cel 2 3 2 3 4 3" xfId="13801" xr:uid="{00000000-0005-0000-0000-000022000000}"/>
    <cellStyle name="Calc cel 2 3 2 3 5" xfId="2581" xr:uid="{00000000-0005-0000-0000-000022000000}"/>
    <cellStyle name="Calc cel 2 3 2 3 5 2" xfId="8131" xr:uid="{00000000-0005-0000-0000-000022000000}"/>
    <cellStyle name="Calc cel 2 3 2 3 5 2 2" xfId="18493" xr:uid="{00000000-0005-0000-0000-000022000000}"/>
    <cellStyle name="Calc cel 2 3 2 3 5 3" xfId="11454" xr:uid="{00000000-0005-0000-0000-000022000000}"/>
    <cellStyle name="Calc cel 2 3 2 3 6" xfId="1038" xr:uid="{00000000-0005-0000-0000-000022000000}"/>
    <cellStyle name="Calc cel 2 3 2 3 6 2" xfId="9547" xr:uid="{00000000-0005-0000-0000-000022000000}"/>
    <cellStyle name="Calc cel 2 3 2 3 6 2 2" xfId="19908" xr:uid="{00000000-0005-0000-0000-000022000000}"/>
    <cellStyle name="Calc cel 2 3 2 3 6 3" xfId="11979" xr:uid="{00000000-0005-0000-0000-000022000000}"/>
    <cellStyle name="Calc cel 2 3 2 3 7" xfId="3936" xr:uid="{00000000-0005-0000-0000-000022000000}"/>
    <cellStyle name="Calc cel 2 3 2 3 7 2" xfId="6680" xr:uid="{00000000-0005-0000-0000-000022000000}"/>
    <cellStyle name="Calc cel 2 3 2 3 7 2 2" xfId="17042" xr:uid="{00000000-0005-0000-0000-000022000000}"/>
    <cellStyle name="Calc cel 2 3 2 3 7 3" xfId="14775" xr:uid="{00000000-0005-0000-0000-000022000000}"/>
    <cellStyle name="Calc cel 2 3 2 3 8" xfId="5399" xr:uid="{00000000-0005-0000-0000-000022000000}"/>
    <cellStyle name="Calc cel 2 3 2 3 8 2" xfId="14293" xr:uid="{00000000-0005-0000-0000-000022000000}"/>
    <cellStyle name="Calc cel 2 3 2 3 9" xfId="10649" xr:uid="{00000000-0005-0000-0000-000022000000}"/>
    <cellStyle name="Calc cel 2 3 2 4" xfId="638" xr:uid="{00000000-0005-0000-0000-000022000000}"/>
    <cellStyle name="Calc cel 2 3 2 4 2" xfId="2325" xr:uid="{00000000-0005-0000-0000-000022000000}"/>
    <cellStyle name="Calc cel 2 3 2 4 2 2" xfId="3564" xr:uid="{00000000-0005-0000-0000-000022000000}"/>
    <cellStyle name="Calc cel 2 3 2 4 2 2 2" xfId="9114" xr:uid="{00000000-0005-0000-0000-000022000000}"/>
    <cellStyle name="Calc cel 2 3 2 4 2 2 2 2" xfId="19476" xr:uid="{00000000-0005-0000-0000-000022000000}"/>
    <cellStyle name="Calc cel 2 3 2 4 2 2 3" xfId="12466" xr:uid="{00000000-0005-0000-0000-000022000000}"/>
    <cellStyle name="Calc cel 2 3 2 4 2 3" xfId="4906" xr:uid="{00000000-0005-0000-0000-000022000000}"/>
    <cellStyle name="Calc cel 2 3 2 4 2 3 2" xfId="10461" xr:uid="{00000000-0005-0000-0000-000022000000}"/>
    <cellStyle name="Calc cel 2 3 2 4 2 3 2 2" xfId="20820" xr:uid="{00000000-0005-0000-0000-000022000000}"/>
    <cellStyle name="Calc cel 2 3 2 4 2 3 3" xfId="12527" xr:uid="{00000000-0005-0000-0000-000022000000}"/>
    <cellStyle name="Calc cel 2 3 2 4 2 4" xfId="7875" xr:uid="{00000000-0005-0000-0000-000022000000}"/>
    <cellStyle name="Calc cel 2 3 2 4 2 4 2" xfId="18237" xr:uid="{00000000-0005-0000-0000-000022000000}"/>
    <cellStyle name="Calc cel 2 3 2 4 2 5" xfId="6308" xr:uid="{00000000-0005-0000-0000-000022000000}"/>
    <cellStyle name="Calc cel 2 3 2 4 2 5 2" xfId="16671" xr:uid="{00000000-0005-0000-0000-000022000000}"/>
    <cellStyle name="Calc cel 2 3 2 4 2 6" xfId="14991" xr:uid="{00000000-0005-0000-0000-000022000000}"/>
    <cellStyle name="Calc cel 2 3 2 4 3" xfId="2003" xr:uid="{00000000-0005-0000-0000-000022000000}"/>
    <cellStyle name="Calc cel 2 3 2 4 3 2" xfId="3242" xr:uid="{00000000-0005-0000-0000-000022000000}"/>
    <cellStyle name="Calc cel 2 3 2 4 3 2 2" xfId="8792" xr:uid="{00000000-0005-0000-0000-000022000000}"/>
    <cellStyle name="Calc cel 2 3 2 4 3 2 2 2" xfId="19154" xr:uid="{00000000-0005-0000-0000-000022000000}"/>
    <cellStyle name="Calc cel 2 3 2 4 3 2 3" xfId="15981" xr:uid="{00000000-0005-0000-0000-000022000000}"/>
    <cellStyle name="Calc cel 2 3 2 4 3 3" xfId="4584" xr:uid="{00000000-0005-0000-0000-000022000000}"/>
    <cellStyle name="Calc cel 2 3 2 4 3 3 2" xfId="10158" xr:uid="{00000000-0005-0000-0000-000022000000}"/>
    <cellStyle name="Calc cel 2 3 2 4 3 3 2 2" xfId="20518" xr:uid="{00000000-0005-0000-0000-000022000000}"/>
    <cellStyle name="Calc cel 2 3 2 4 3 3 3" xfId="10626" xr:uid="{00000000-0005-0000-0000-000022000000}"/>
    <cellStyle name="Calc cel 2 3 2 4 3 4" xfId="7586" xr:uid="{00000000-0005-0000-0000-000022000000}"/>
    <cellStyle name="Calc cel 2 3 2 4 3 4 2" xfId="17948" xr:uid="{00000000-0005-0000-0000-000022000000}"/>
    <cellStyle name="Calc cel 2 3 2 4 3 5" xfId="6004" xr:uid="{00000000-0005-0000-0000-000022000000}"/>
    <cellStyle name="Calc cel 2 3 2 4 3 5 2" xfId="16369" xr:uid="{00000000-0005-0000-0000-000022000000}"/>
    <cellStyle name="Calc cel 2 3 2 4 3 6" xfId="15330" xr:uid="{00000000-0005-0000-0000-000022000000}"/>
    <cellStyle name="Calc cel 2 3 2 4 4" xfId="1399" xr:uid="{00000000-0005-0000-0000-000022000000}"/>
    <cellStyle name="Calc cel 2 3 2 4 4 2" xfId="7036" xr:uid="{00000000-0005-0000-0000-000022000000}"/>
    <cellStyle name="Calc cel 2 3 2 4 4 2 2" xfId="17398" xr:uid="{00000000-0005-0000-0000-000022000000}"/>
    <cellStyle name="Calc cel 2 3 2 4 4 3" xfId="10714" xr:uid="{00000000-0005-0000-0000-000022000000}"/>
    <cellStyle name="Calc cel 2 3 2 4 5" xfId="2642" xr:uid="{00000000-0005-0000-0000-000022000000}"/>
    <cellStyle name="Calc cel 2 3 2 4 5 2" xfId="8192" xr:uid="{00000000-0005-0000-0000-000022000000}"/>
    <cellStyle name="Calc cel 2 3 2 4 5 2 2" xfId="18554" xr:uid="{00000000-0005-0000-0000-000022000000}"/>
    <cellStyle name="Calc cel 2 3 2 4 5 3" xfId="13795" xr:uid="{00000000-0005-0000-0000-000022000000}"/>
    <cellStyle name="Calc cel 2 3 2 4 6" xfId="1099" xr:uid="{00000000-0005-0000-0000-000022000000}"/>
    <cellStyle name="Calc cel 2 3 2 4 6 2" xfId="9608" xr:uid="{00000000-0005-0000-0000-000022000000}"/>
    <cellStyle name="Calc cel 2 3 2 4 6 2 2" xfId="19969" xr:uid="{00000000-0005-0000-0000-000022000000}"/>
    <cellStyle name="Calc cel 2 3 2 4 6 3" xfId="13184" xr:uid="{00000000-0005-0000-0000-000022000000}"/>
    <cellStyle name="Calc cel 2 3 2 4 7" xfId="3997" xr:uid="{00000000-0005-0000-0000-000022000000}"/>
    <cellStyle name="Calc cel 2 3 2 4 7 2" xfId="6739" xr:uid="{00000000-0005-0000-0000-000022000000}"/>
    <cellStyle name="Calc cel 2 3 2 4 7 2 2" xfId="17101" xr:uid="{00000000-0005-0000-0000-000022000000}"/>
    <cellStyle name="Calc cel 2 3 2 4 7 3" xfId="11479" xr:uid="{00000000-0005-0000-0000-000022000000}"/>
    <cellStyle name="Calc cel 2 3 2 4 8" xfId="5458" xr:uid="{00000000-0005-0000-0000-000022000000}"/>
    <cellStyle name="Calc cel 2 3 2 4 8 2" xfId="12997" xr:uid="{00000000-0005-0000-0000-000022000000}"/>
    <cellStyle name="Calc cel 2 3 2 4 9" xfId="14494" xr:uid="{00000000-0005-0000-0000-000022000000}"/>
    <cellStyle name="Calc cel 2 3 2 5" xfId="925" xr:uid="{00000000-0005-0000-0000-000022000000}"/>
    <cellStyle name="Calc cel 2 3 2 5 2" xfId="2158" xr:uid="{00000000-0005-0000-0000-000022000000}"/>
    <cellStyle name="Calc cel 2 3 2 5 2 2" xfId="3397" xr:uid="{00000000-0005-0000-0000-000022000000}"/>
    <cellStyle name="Calc cel 2 3 2 5 2 2 2" xfId="8947" xr:uid="{00000000-0005-0000-0000-000022000000}"/>
    <cellStyle name="Calc cel 2 3 2 5 2 2 2 2" xfId="19309" xr:uid="{00000000-0005-0000-0000-000022000000}"/>
    <cellStyle name="Calc cel 2 3 2 5 2 2 3" xfId="13486" xr:uid="{00000000-0005-0000-0000-000022000000}"/>
    <cellStyle name="Calc cel 2 3 2 5 2 3" xfId="4739" xr:uid="{00000000-0005-0000-0000-000022000000}"/>
    <cellStyle name="Calc cel 2 3 2 5 2 3 2" xfId="10302" xr:uid="{00000000-0005-0000-0000-000022000000}"/>
    <cellStyle name="Calc cel 2 3 2 5 2 3 2 2" xfId="20661" xr:uid="{00000000-0005-0000-0000-000022000000}"/>
    <cellStyle name="Calc cel 2 3 2 5 2 3 3" xfId="14393" xr:uid="{00000000-0005-0000-0000-000022000000}"/>
    <cellStyle name="Calc cel 2 3 2 5 2 4" xfId="7716" xr:uid="{00000000-0005-0000-0000-000022000000}"/>
    <cellStyle name="Calc cel 2 3 2 5 2 4 2" xfId="18078" xr:uid="{00000000-0005-0000-0000-000022000000}"/>
    <cellStyle name="Calc cel 2 3 2 5 2 5" xfId="6149" xr:uid="{00000000-0005-0000-0000-000022000000}"/>
    <cellStyle name="Calc cel 2 3 2 5 2 5 2" xfId="16512" xr:uid="{00000000-0005-0000-0000-000022000000}"/>
    <cellStyle name="Calc cel 2 3 2 5 2 6" xfId="15706" xr:uid="{00000000-0005-0000-0000-000022000000}"/>
    <cellStyle name="Calc cel 2 3 2 5 3" xfId="1846" xr:uid="{00000000-0005-0000-0000-000022000000}"/>
    <cellStyle name="Calc cel 2 3 2 5 3 2" xfId="7436" xr:uid="{00000000-0005-0000-0000-000022000000}"/>
    <cellStyle name="Calc cel 2 3 2 5 3 2 2" xfId="17798" xr:uid="{00000000-0005-0000-0000-000022000000}"/>
    <cellStyle name="Calc cel 2 3 2 5 3 3" xfId="15941" xr:uid="{00000000-0005-0000-0000-000022000000}"/>
    <cellStyle name="Calc cel 2 3 2 5 4" xfId="3086" xr:uid="{00000000-0005-0000-0000-000022000000}"/>
    <cellStyle name="Calc cel 2 3 2 5 4 2" xfId="8636" xr:uid="{00000000-0005-0000-0000-000022000000}"/>
    <cellStyle name="Calc cel 2 3 2 5 4 2 2" xfId="18998" xr:uid="{00000000-0005-0000-0000-000022000000}"/>
    <cellStyle name="Calc cel 2 3 2 5 4 3" xfId="15396" xr:uid="{00000000-0005-0000-0000-000022000000}"/>
    <cellStyle name="Calc cel 2 3 2 5 5" xfId="4430" xr:uid="{00000000-0005-0000-0000-000022000000}"/>
    <cellStyle name="Calc cel 2 3 2 5 5 2" xfId="10011" xr:uid="{00000000-0005-0000-0000-000022000000}"/>
    <cellStyle name="Calc cel 2 3 2 5 5 2 2" xfId="20371" xr:uid="{00000000-0005-0000-0000-000022000000}"/>
    <cellStyle name="Calc cel 2 3 2 5 5 3" xfId="14127" xr:uid="{00000000-0005-0000-0000-000022000000}"/>
    <cellStyle name="Calc cel 2 3 2 5 6" xfId="6599" xr:uid="{00000000-0005-0000-0000-000022000000}"/>
    <cellStyle name="Calc cel 2 3 2 5 6 2" xfId="16961" xr:uid="{00000000-0005-0000-0000-000022000000}"/>
    <cellStyle name="Calc cel 2 3 2 5 7" xfId="5859" xr:uid="{00000000-0005-0000-0000-000022000000}"/>
    <cellStyle name="Calc cel 2 3 2 5 7 2" xfId="11607" xr:uid="{00000000-0005-0000-0000-000022000000}"/>
    <cellStyle name="Calc cel 2 3 2 5 8" xfId="16084" xr:uid="{00000000-0005-0000-0000-000022000000}"/>
    <cellStyle name="Calc cel 2 3 2 6" xfId="1761" xr:uid="{00000000-0005-0000-0000-000022000000}"/>
    <cellStyle name="Calc cel 2 3 2 6 2" xfId="3001" xr:uid="{00000000-0005-0000-0000-000022000000}"/>
    <cellStyle name="Calc cel 2 3 2 6 2 2" xfId="8551" xr:uid="{00000000-0005-0000-0000-000022000000}"/>
    <cellStyle name="Calc cel 2 3 2 6 2 2 2" xfId="18913" xr:uid="{00000000-0005-0000-0000-000022000000}"/>
    <cellStyle name="Calc cel 2 3 2 6 2 3" xfId="15763" xr:uid="{00000000-0005-0000-0000-000022000000}"/>
    <cellStyle name="Calc cel 2 3 2 6 3" xfId="4345" xr:uid="{00000000-0005-0000-0000-000022000000}"/>
    <cellStyle name="Calc cel 2 3 2 6 3 2" xfId="9929" xr:uid="{00000000-0005-0000-0000-000022000000}"/>
    <cellStyle name="Calc cel 2 3 2 6 3 2 2" xfId="20290" xr:uid="{00000000-0005-0000-0000-000022000000}"/>
    <cellStyle name="Calc cel 2 3 2 6 3 3" xfId="12331" xr:uid="{00000000-0005-0000-0000-000022000000}"/>
    <cellStyle name="Calc cel 2 3 2 6 4" xfId="7363" xr:uid="{00000000-0005-0000-0000-000022000000}"/>
    <cellStyle name="Calc cel 2 3 2 6 4 2" xfId="17725" xr:uid="{00000000-0005-0000-0000-000022000000}"/>
    <cellStyle name="Calc cel 2 3 2 6 5" xfId="5778" xr:uid="{00000000-0005-0000-0000-000022000000}"/>
    <cellStyle name="Calc cel 2 3 2 6 5 2" xfId="12251" xr:uid="{00000000-0005-0000-0000-000022000000}"/>
    <cellStyle name="Calc cel 2 3 2 6 6" xfId="14591" xr:uid="{00000000-0005-0000-0000-000022000000}"/>
    <cellStyle name="Calc cel 2 3 2 7" xfId="1631" xr:uid="{00000000-0005-0000-0000-000022000000}"/>
    <cellStyle name="Calc cel 2 3 2 7 2" xfId="2872" xr:uid="{00000000-0005-0000-0000-000022000000}"/>
    <cellStyle name="Calc cel 2 3 2 7 2 2" xfId="8422" xr:uid="{00000000-0005-0000-0000-000022000000}"/>
    <cellStyle name="Calc cel 2 3 2 7 2 2 2" xfId="18784" xr:uid="{00000000-0005-0000-0000-000022000000}"/>
    <cellStyle name="Calc cel 2 3 2 7 2 3" xfId="13602" xr:uid="{00000000-0005-0000-0000-000022000000}"/>
    <cellStyle name="Calc cel 2 3 2 7 3" xfId="4222" xr:uid="{00000000-0005-0000-0000-000022000000}"/>
    <cellStyle name="Calc cel 2 3 2 7 3 2" xfId="9816" xr:uid="{00000000-0005-0000-0000-000022000000}"/>
    <cellStyle name="Calc cel 2 3 2 7 3 2 2" xfId="20177" xr:uid="{00000000-0005-0000-0000-000022000000}"/>
    <cellStyle name="Calc cel 2 3 2 7 3 3" xfId="13085" xr:uid="{00000000-0005-0000-0000-000022000000}"/>
    <cellStyle name="Calc cel 2 3 2 7 4" xfId="7248" xr:uid="{00000000-0005-0000-0000-000022000000}"/>
    <cellStyle name="Calc cel 2 3 2 7 4 2" xfId="17610" xr:uid="{00000000-0005-0000-0000-000022000000}"/>
    <cellStyle name="Calc cel 2 3 2 7 5" xfId="5666" xr:uid="{00000000-0005-0000-0000-000022000000}"/>
    <cellStyle name="Calc cel 2 3 2 7 5 2" xfId="11135" xr:uid="{00000000-0005-0000-0000-000022000000}"/>
    <cellStyle name="Calc cel 2 3 2 7 6" xfId="15421" xr:uid="{00000000-0005-0000-0000-000022000000}"/>
    <cellStyle name="Calc cel 2 3 2 8" xfId="1659" xr:uid="{00000000-0005-0000-0000-000022000000}"/>
    <cellStyle name="Calc cel 2 3 2 8 2" xfId="2900" xr:uid="{00000000-0005-0000-0000-000022000000}"/>
    <cellStyle name="Calc cel 2 3 2 8 2 2" xfId="8450" xr:uid="{00000000-0005-0000-0000-000022000000}"/>
    <cellStyle name="Calc cel 2 3 2 8 2 2 2" xfId="18812" xr:uid="{00000000-0005-0000-0000-000022000000}"/>
    <cellStyle name="Calc cel 2 3 2 8 2 3" xfId="12105" xr:uid="{00000000-0005-0000-0000-000022000000}"/>
    <cellStyle name="Calc cel 2 3 2 8 3" xfId="4250" xr:uid="{00000000-0005-0000-0000-000022000000}"/>
    <cellStyle name="Calc cel 2 3 2 8 3 2" xfId="9842" xr:uid="{00000000-0005-0000-0000-000022000000}"/>
    <cellStyle name="Calc cel 2 3 2 8 3 2 2" xfId="20203" xr:uid="{00000000-0005-0000-0000-000022000000}"/>
    <cellStyle name="Calc cel 2 3 2 8 3 3" xfId="14058" xr:uid="{00000000-0005-0000-0000-000022000000}"/>
    <cellStyle name="Calc cel 2 3 2 8 4" xfId="7274" xr:uid="{00000000-0005-0000-0000-000022000000}"/>
    <cellStyle name="Calc cel 2 3 2 8 4 2" xfId="17636" xr:uid="{00000000-0005-0000-0000-000022000000}"/>
    <cellStyle name="Calc cel 2 3 2 8 5" xfId="5692" xr:uid="{00000000-0005-0000-0000-000022000000}"/>
    <cellStyle name="Calc cel 2 3 2 8 5 2" xfId="12446" xr:uid="{00000000-0005-0000-0000-000022000000}"/>
    <cellStyle name="Calc cel 2 3 2 8 6" xfId="11978" xr:uid="{00000000-0005-0000-0000-000022000000}"/>
    <cellStyle name="Calc cel 2 3 2 9" xfId="1225" xr:uid="{00000000-0005-0000-0000-000022000000}"/>
    <cellStyle name="Calc cel 2 3 2 9 2" xfId="3823" xr:uid="{00000000-0005-0000-0000-000022000000}"/>
    <cellStyle name="Calc cel 2 3 2 9 2 2" xfId="9437" xr:uid="{00000000-0005-0000-0000-000022000000}"/>
    <cellStyle name="Calc cel 2 3 2 9 2 2 2" xfId="19798" xr:uid="{00000000-0005-0000-0000-000022000000}"/>
    <cellStyle name="Calc cel 2 3 2 9 2 3" xfId="13447" xr:uid="{00000000-0005-0000-0000-000022000000}"/>
    <cellStyle name="Calc cel 2 3 2 9 3" xfId="6865" xr:uid="{00000000-0005-0000-0000-000022000000}"/>
    <cellStyle name="Calc cel 2 3 2 9 3 2" xfId="17227" xr:uid="{00000000-0005-0000-0000-000022000000}"/>
    <cellStyle name="Calc cel 2 3 2 9 4" xfId="5292" xr:uid="{00000000-0005-0000-0000-000022000000}"/>
    <cellStyle name="Calc cel 2 3 2 9 4 2" xfId="12240" xr:uid="{00000000-0005-0000-0000-000022000000}"/>
    <cellStyle name="Calc cel 2 3 2 9 5" xfId="13638" xr:uid="{00000000-0005-0000-0000-000022000000}"/>
    <cellStyle name="Calc cel 2 3 3" xfId="429" xr:uid="{00000000-0005-0000-0000-000022000000}"/>
    <cellStyle name="Calc cel 2 3 3 2" xfId="2130" xr:uid="{00000000-0005-0000-0000-000022000000}"/>
    <cellStyle name="Calc cel 2 3 3 2 2" xfId="3369" xr:uid="{00000000-0005-0000-0000-000022000000}"/>
    <cellStyle name="Calc cel 2 3 3 2 2 2" xfId="4711" xr:uid="{00000000-0005-0000-0000-000022000000}"/>
    <cellStyle name="Calc cel 2 3 3 2 2 2 2" xfId="10276" xr:uid="{00000000-0005-0000-0000-000022000000}"/>
    <cellStyle name="Calc cel 2 3 3 2 2 2 2 2" xfId="20635" xr:uid="{00000000-0005-0000-0000-000022000000}"/>
    <cellStyle name="Calc cel 2 3 3 2 2 2 3" xfId="15225" xr:uid="{00000000-0005-0000-0000-000022000000}"/>
    <cellStyle name="Calc cel 2 3 3 2 2 3" xfId="8919" xr:uid="{00000000-0005-0000-0000-000022000000}"/>
    <cellStyle name="Calc cel 2 3 3 2 2 3 2" xfId="19281" xr:uid="{00000000-0005-0000-0000-000022000000}"/>
    <cellStyle name="Calc cel 2 3 3 2 2 4" xfId="6123" xr:uid="{00000000-0005-0000-0000-000022000000}"/>
    <cellStyle name="Calc cel 2 3 3 2 2 4 2" xfId="16486" xr:uid="{00000000-0005-0000-0000-000022000000}"/>
    <cellStyle name="Calc cel 2 3 3 2 2 5" xfId="15618" xr:uid="{00000000-0005-0000-0000-000022000000}"/>
    <cellStyle name="Calc cel 2 3 3 2 3" xfId="3752" xr:uid="{00000000-0005-0000-0000-000022000000}"/>
    <cellStyle name="Calc cel 2 3 3 2 3 2" xfId="9367" xr:uid="{00000000-0005-0000-0000-000022000000}"/>
    <cellStyle name="Calc cel 2 3 3 2 3 2 2" xfId="19728" xr:uid="{00000000-0005-0000-0000-000022000000}"/>
    <cellStyle name="Calc cel 2 3 3 2 3 3" xfId="14478" xr:uid="{00000000-0005-0000-0000-000022000000}"/>
    <cellStyle name="Calc cel 2 3 3 2 4" xfId="5224" xr:uid="{00000000-0005-0000-0000-000022000000}"/>
    <cellStyle name="Calc cel 2 3 3 2 4 2" xfId="11433" xr:uid="{00000000-0005-0000-0000-000022000000}"/>
    <cellStyle name="Calc cel 2 3 3 2 5" xfId="12833" xr:uid="{00000000-0005-0000-0000-000022000000}"/>
    <cellStyle name="Calc cel 2 3 3 3" xfId="1598" xr:uid="{00000000-0005-0000-0000-000022000000}"/>
    <cellStyle name="Calc cel 2 3 3 3 2" xfId="2839" xr:uid="{00000000-0005-0000-0000-000022000000}"/>
    <cellStyle name="Calc cel 2 3 3 3 2 2" xfId="8389" xr:uid="{00000000-0005-0000-0000-000022000000}"/>
    <cellStyle name="Calc cel 2 3 3 3 2 2 2" xfId="18751" xr:uid="{00000000-0005-0000-0000-000022000000}"/>
    <cellStyle name="Calc cel 2 3 3 3 2 3" xfId="13287" xr:uid="{00000000-0005-0000-0000-000022000000}"/>
    <cellStyle name="Calc cel 2 3 3 3 3" xfId="4189" xr:uid="{00000000-0005-0000-0000-000022000000}"/>
    <cellStyle name="Calc cel 2 3 3 3 3 2" xfId="9783" xr:uid="{00000000-0005-0000-0000-000022000000}"/>
    <cellStyle name="Calc cel 2 3 3 3 3 2 2" xfId="20144" xr:uid="{00000000-0005-0000-0000-000022000000}"/>
    <cellStyle name="Calc cel 2 3 3 3 3 3" xfId="15556" xr:uid="{00000000-0005-0000-0000-000022000000}"/>
    <cellStyle name="Calc cel 2 3 3 3 4" xfId="7215" xr:uid="{00000000-0005-0000-0000-000022000000}"/>
    <cellStyle name="Calc cel 2 3 3 3 4 2" xfId="17577" xr:uid="{00000000-0005-0000-0000-000022000000}"/>
    <cellStyle name="Calc cel 2 3 3 3 5" xfId="5633" xr:uid="{00000000-0005-0000-0000-000022000000}"/>
    <cellStyle name="Calc cel 2 3 3 3 5 2" xfId="10667" xr:uid="{00000000-0005-0000-0000-000022000000}"/>
    <cellStyle name="Calc cel 2 3 3 3 6" xfId="10837" xr:uid="{00000000-0005-0000-0000-000022000000}"/>
    <cellStyle name="Calc cel 2 3 3 4" xfId="1189" xr:uid="{00000000-0005-0000-0000-000022000000}"/>
    <cellStyle name="Calc cel 2 3 3 4 2" xfId="3787" xr:uid="{00000000-0005-0000-0000-000022000000}"/>
    <cellStyle name="Calc cel 2 3 3 4 2 2" xfId="9401" xr:uid="{00000000-0005-0000-0000-000022000000}"/>
    <cellStyle name="Calc cel 2 3 3 4 2 2 2" xfId="19762" xr:uid="{00000000-0005-0000-0000-000022000000}"/>
    <cellStyle name="Calc cel 2 3 3 4 2 3" xfId="16238" xr:uid="{00000000-0005-0000-0000-000022000000}"/>
    <cellStyle name="Calc cel 2 3 3 4 3" xfId="6829" xr:uid="{00000000-0005-0000-0000-000022000000}"/>
    <cellStyle name="Calc cel 2 3 3 4 3 2" xfId="17191" xr:uid="{00000000-0005-0000-0000-000022000000}"/>
    <cellStyle name="Calc cel 2 3 3 4 4" xfId="5257" xr:uid="{00000000-0005-0000-0000-000022000000}"/>
    <cellStyle name="Calc cel 2 3 3 4 4 2" xfId="11953" xr:uid="{00000000-0005-0000-0000-000022000000}"/>
    <cellStyle name="Calc cel 2 3 3 4 5" xfId="13642" xr:uid="{00000000-0005-0000-0000-000022000000}"/>
    <cellStyle name="Calc cel 2 3 3 5" xfId="2432" xr:uid="{00000000-0005-0000-0000-000022000000}"/>
    <cellStyle name="Calc cel 2 3 3 5 2" xfId="7982" xr:uid="{00000000-0005-0000-0000-000022000000}"/>
    <cellStyle name="Calc cel 2 3 3 5 2 2" xfId="18344" xr:uid="{00000000-0005-0000-0000-000022000000}"/>
    <cellStyle name="Calc cel 2 3 3 5 3" xfId="15347" xr:uid="{00000000-0005-0000-0000-000022000000}"/>
    <cellStyle name="Calc cel 2 3 3 6" xfId="298" xr:uid="{00000000-0005-0000-0000-000022000000}"/>
    <cellStyle name="Calc cel 2 3 3 6 2" xfId="9275" xr:uid="{00000000-0005-0000-0000-000022000000}"/>
    <cellStyle name="Calc cel 2 3 3 6 2 2" xfId="19636" xr:uid="{00000000-0005-0000-0000-000022000000}"/>
    <cellStyle name="Calc cel 2 3 3 6 3" xfId="10607" xr:uid="{00000000-0005-0000-0000-000022000000}"/>
    <cellStyle name="Calc cel 2 3 3 7" xfId="3692" xr:uid="{00000000-0005-0000-0000-000022000000}"/>
    <cellStyle name="Calc cel 2 3 3 7 2" xfId="14826" xr:uid="{00000000-0005-0000-0000-000022000000}"/>
    <cellStyle name="Calc cel 2 3 3 7 3" xfId="13947" xr:uid="{00000000-0005-0000-0000-000022000000}"/>
    <cellStyle name="Calc cel 2 3 3 8" xfId="5132" xr:uid="{00000000-0005-0000-0000-000022000000}"/>
    <cellStyle name="Calc cel 2 3 3 8 2" xfId="14789" xr:uid="{00000000-0005-0000-0000-000022000000}"/>
    <cellStyle name="Calc cel 2 3 3 9" xfId="12361" xr:uid="{00000000-0005-0000-0000-000022000000}"/>
    <cellStyle name="Calc cel 2 3 4" xfId="329" xr:uid="{00000000-0005-0000-0000-000022000000}"/>
    <cellStyle name="Calc cel 2 3 4 2" xfId="3347" xr:uid="{00000000-0005-0000-0000-000022000000}"/>
    <cellStyle name="Calc cel 2 3 4 2 2" xfId="4689" xr:uid="{00000000-0005-0000-0000-000022000000}"/>
    <cellStyle name="Calc cel 2 3 4 2 2 2" xfId="10254" xr:uid="{00000000-0005-0000-0000-000022000000}"/>
    <cellStyle name="Calc cel 2 3 4 2 2 2 2" xfId="20614" xr:uid="{00000000-0005-0000-0000-000022000000}"/>
    <cellStyle name="Calc cel 2 3 4 2 2 3" xfId="12246" xr:uid="{00000000-0005-0000-0000-000022000000}"/>
    <cellStyle name="Calc cel 2 3 4 2 3" xfId="8897" xr:uid="{00000000-0005-0000-0000-000022000000}"/>
    <cellStyle name="Calc cel 2 3 4 2 3 2" xfId="19259" xr:uid="{00000000-0005-0000-0000-000022000000}"/>
    <cellStyle name="Calc cel 2 3 4 2 4" xfId="6101" xr:uid="{00000000-0005-0000-0000-000022000000}"/>
    <cellStyle name="Calc cel 2 3 4 2 4 2" xfId="16465" xr:uid="{00000000-0005-0000-0000-000022000000}"/>
    <cellStyle name="Calc cel 2 3 4 2 5" xfId="11198" xr:uid="{00000000-0005-0000-0000-000022000000}"/>
    <cellStyle name="Calc cel 2 3 4 3" xfId="2108" xr:uid="{00000000-0005-0000-0000-000022000000}"/>
    <cellStyle name="Calc cel 2 3 4 3 2" xfId="9171" xr:uid="{00000000-0005-0000-0000-000022000000}"/>
    <cellStyle name="Calc cel 2 3 4 3 2 2" xfId="19532" xr:uid="{00000000-0005-0000-0000-000022000000}"/>
    <cellStyle name="Calc cel 2 3 4 3 3" xfId="13509" xr:uid="{00000000-0005-0000-0000-000022000000}"/>
    <cellStyle name="Calc cel 2 3 4 4" xfId="7676" xr:uid="{00000000-0005-0000-0000-000022000000}"/>
    <cellStyle name="Calc cel 2 3 4 4 2" xfId="18038" xr:uid="{00000000-0005-0000-0000-000022000000}"/>
    <cellStyle name="Calc cel 2 3 4 5" xfId="5012" xr:uid="{00000000-0005-0000-0000-000022000000}"/>
    <cellStyle name="Calc cel 2 3 4 5 2" xfId="11746" xr:uid="{00000000-0005-0000-0000-000022000000}"/>
    <cellStyle name="Calc cel 2 3 4 6" xfId="10580" xr:uid="{00000000-0005-0000-0000-000022000000}"/>
    <cellStyle name="Calc cel 2 3 5" xfId="1866" xr:uid="{00000000-0005-0000-0000-000022000000}"/>
    <cellStyle name="Calc cel 2 3 5 2" xfId="3106" xr:uid="{00000000-0005-0000-0000-000022000000}"/>
    <cellStyle name="Calc cel 2 3 5 2 2" xfId="8656" xr:uid="{00000000-0005-0000-0000-000022000000}"/>
    <cellStyle name="Calc cel 2 3 5 2 2 2" xfId="19018" xr:uid="{00000000-0005-0000-0000-000022000000}"/>
    <cellStyle name="Calc cel 2 3 5 2 3" xfId="10908" xr:uid="{00000000-0005-0000-0000-000022000000}"/>
    <cellStyle name="Calc cel 2 3 5 3" xfId="3609" xr:uid="{00000000-0005-0000-0000-000022000000}"/>
    <cellStyle name="Calc cel 2 3 5 3 2" xfId="9154" xr:uid="{00000000-0005-0000-0000-000022000000}"/>
    <cellStyle name="Calc cel 2 3 5 3 2 2" xfId="19516" xr:uid="{00000000-0005-0000-0000-000022000000}"/>
    <cellStyle name="Calc cel 2 3 5 3 3" xfId="13462" xr:uid="{00000000-0005-0000-0000-000022000000}"/>
    <cellStyle name="Calc cel 2 3 5 4" xfId="7455" xr:uid="{00000000-0005-0000-0000-000022000000}"/>
    <cellStyle name="Calc cel 2 3 5 4 2" xfId="17817" xr:uid="{00000000-0005-0000-0000-000022000000}"/>
    <cellStyle name="Calc cel 2 3 5 5" xfId="4995" xr:uid="{00000000-0005-0000-0000-000022000000}"/>
    <cellStyle name="Calc cel 2 3 5 5 2" xfId="11351" xr:uid="{00000000-0005-0000-0000-000022000000}"/>
    <cellStyle name="Calc cel 2 3 5 6" xfId="10880" xr:uid="{00000000-0005-0000-0000-000022000000}"/>
    <cellStyle name="Calc cel 2 3 6" xfId="1509" xr:uid="{00000000-0005-0000-0000-000022000000}"/>
    <cellStyle name="Calc cel 2 3 6 2" xfId="2751" xr:uid="{00000000-0005-0000-0000-000022000000}"/>
    <cellStyle name="Calc cel 2 3 6 2 2" xfId="8301" xr:uid="{00000000-0005-0000-0000-000022000000}"/>
    <cellStyle name="Calc cel 2 3 6 2 2 2" xfId="18663" xr:uid="{00000000-0005-0000-0000-000022000000}"/>
    <cellStyle name="Calc cel 2 3 6 2 3" xfId="14857" xr:uid="{00000000-0005-0000-0000-000022000000}"/>
    <cellStyle name="Calc cel 2 3 6 3" xfId="4104" xr:uid="{00000000-0005-0000-0000-000022000000}"/>
    <cellStyle name="Calc cel 2 3 6 3 2" xfId="9707" xr:uid="{00000000-0005-0000-0000-000022000000}"/>
    <cellStyle name="Calc cel 2 3 6 3 2 2" xfId="20068" xr:uid="{00000000-0005-0000-0000-000022000000}"/>
    <cellStyle name="Calc cel 2 3 6 3 3" xfId="14975" xr:uid="{00000000-0005-0000-0000-000022000000}"/>
    <cellStyle name="Calc cel 2 3 6 4" xfId="7137" xr:uid="{00000000-0005-0000-0000-000022000000}"/>
    <cellStyle name="Calc cel 2 3 6 4 2" xfId="17499" xr:uid="{00000000-0005-0000-0000-000022000000}"/>
    <cellStyle name="Calc cel 2 3 6 5" xfId="5557" xr:uid="{00000000-0005-0000-0000-000022000000}"/>
    <cellStyle name="Calc cel 2 3 6 5 2" xfId="14761" xr:uid="{00000000-0005-0000-0000-000022000000}"/>
    <cellStyle name="Calc cel 2 3 6 6" xfId="15587" xr:uid="{00000000-0005-0000-0000-000022000000}"/>
    <cellStyle name="Calc cel 2 3 7" xfId="1138" xr:uid="{00000000-0005-0000-0000-000022000000}"/>
    <cellStyle name="Calc cel 2 3 7 2" xfId="6778" xr:uid="{00000000-0005-0000-0000-000022000000}"/>
    <cellStyle name="Calc cel 2 3 7 2 2" xfId="17140" xr:uid="{00000000-0005-0000-0000-000022000000}"/>
    <cellStyle name="Calc cel 2 3 7 3" xfId="12595" xr:uid="{00000000-0005-0000-0000-000022000000}"/>
    <cellStyle name="Calc cel 2 3 8" xfId="2382" xr:uid="{00000000-0005-0000-0000-000022000000}"/>
    <cellStyle name="Calc cel 2 3 8 2" xfId="7932" xr:uid="{00000000-0005-0000-0000-000022000000}"/>
    <cellStyle name="Calc cel 2 3 8 2 2" xfId="18294" xr:uid="{00000000-0005-0000-0000-000022000000}"/>
    <cellStyle name="Calc cel 2 3 8 3" xfId="16093" xr:uid="{00000000-0005-0000-0000-000022000000}"/>
    <cellStyle name="Calc cel 2 3 9" xfId="459" xr:uid="{00000000-0005-0000-0000-000022000000}"/>
    <cellStyle name="Calc cel 2 3 9 2" xfId="6358" xr:uid="{00000000-0005-0000-0000-000022000000}"/>
    <cellStyle name="Calc cel 2 3 9 2 2" xfId="16721" xr:uid="{00000000-0005-0000-0000-000022000000}"/>
    <cellStyle name="Calc cel 2 3 9 2 3" xfId="15169" xr:uid="{00000000-0005-0000-0000-000022000000}"/>
    <cellStyle name="Calc cel 2 3 9 3" xfId="10916" xr:uid="{00000000-0005-0000-0000-000022000000}"/>
    <cellStyle name="Calc cel 2 3 9 4" xfId="11858" xr:uid="{00000000-0005-0000-0000-000022000000}"/>
    <cellStyle name="Calc cel 2 4" xfId="6428" xr:uid="{00000000-0005-0000-0000-000006000000}"/>
    <cellStyle name="Calc cel 2 4 2" xfId="15202" xr:uid="{00000000-0005-0000-0000-000006000000}"/>
    <cellStyle name="Calc cel 2 4 3" xfId="16790" xr:uid="{00000000-0005-0000-0000-000006000000}"/>
    <cellStyle name="Calc cel 2 5" xfId="6323" xr:uid="{00000000-0005-0000-0000-000006000000}"/>
    <cellStyle name="Calc cel 2 5 2" xfId="15134" xr:uid="{00000000-0005-0000-0000-000006000000}"/>
    <cellStyle name="Calc cel 2 5 3" xfId="16686" xr:uid="{00000000-0005-0000-0000-000006000000}"/>
    <cellStyle name="Calc cel 2 6" xfId="4923" xr:uid="{00000000-0005-0000-0000-000006000000}"/>
    <cellStyle name="Calc cel 2 6 2" xfId="13281" xr:uid="{00000000-0005-0000-0000-000006000000}"/>
    <cellStyle name="Calc cel 2 6 3" xfId="15104" xr:uid="{00000000-0005-0000-0000-000006000000}"/>
    <cellStyle name="Calc cel 3" xfId="12" xr:uid="{00000000-0005-0000-0000-000007000000}"/>
    <cellStyle name="Calc cel 3 2" xfId="267" xr:uid="{00000000-0005-0000-0000-000025000000}"/>
    <cellStyle name="Calc cel 3 2 10" xfId="856" xr:uid="{00000000-0005-0000-0000-000025000000}"/>
    <cellStyle name="Calc cel 3 2 10 2" xfId="6532" xr:uid="{00000000-0005-0000-0000-000025000000}"/>
    <cellStyle name="Calc cel 3 2 10 2 2" xfId="16894" xr:uid="{00000000-0005-0000-0000-000025000000}"/>
    <cellStyle name="Calc cel 3 2 10 3" xfId="15529" xr:uid="{00000000-0005-0000-0000-000025000000}"/>
    <cellStyle name="Calc cel 3 2 11" xfId="457" xr:uid="{00000000-0005-0000-0000-000025000000}"/>
    <cellStyle name="Calc cel 3 2 11 2" xfId="6382" xr:uid="{00000000-0005-0000-0000-000025000000}"/>
    <cellStyle name="Calc cel 3 2 11 2 2" xfId="16744" xr:uid="{00000000-0005-0000-0000-000025000000}"/>
    <cellStyle name="Calc cel 3 2 11 3" xfId="14291" xr:uid="{00000000-0005-0000-0000-000025000000}"/>
    <cellStyle name="Calc cel 3 2 12" xfId="4957" xr:uid="{00000000-0005-0000-0000-000025000000}"/>
    <cellStyle name="Calc cel 3 2 12 2" xfId="11146" xr:uid="{00000000-0005-0000-0000-000025000000}"/>
    <cellStyle name="Calc cel 3 2 13" xfId="10879" xr:uid="{00000000-0005-0000-0000-000025000000}"/>
    <cellStyle name="Calc cel 3 2 2" xfId="361" xr:uid="{00000000-0005-0000-0000-000025000000}"/>
    <cellStyle name="Calc cel 3 2 2 10" xfId="745" xr:uid="{00000000-0005-0000-0000-000025000000}"/>
    <cellStyle name="Calc cel 3 2 2 10 2" xfId="6465" xr:uid="{00000000-0005-0000-0000-000025000000}"/>
    <cellStyle name="Calc cel 3 2 2 10 2 2" xfId="16827" xr:uid="{00000000-0005-0000-0000-000025000000}"/>
    <cellStyle name="Calc cel 3 2 2 10 3" xfId="15246" xr:uid="{00000000-0005-0000-0000-000025000000}"/>
    <cellStyle name="Calc cel 3 2 2 11" xfId="9230" xr:uid="{00000000-0005-0000-0000-000025000000}"/>
    <cellStyle name="Calc cel 3 2 2 11 2" xfId="19591" xr:uid="{00000000-0005-0000-0000-000025000000}"/>
    <cellStyle name="Calc cel 3 2 2 12" xfId="5074" xr:uid="{00000000-0005-0000-0000-000025000000}"/>
    <cellStyle name="Calc cel 3 2 2 12 2" xfId="11416" xr:uid="{00000000-0005-0000-0000-000025000000}"/>
    <cellStyle name="Calc cel 3 2 2 13" xfId="14493" xr:uid="{00000000-0005-0000-0000-000025000000}"/>
    <cellStyle name="Calc cel 3 2 2 2" xfId="411" xr:uid="{00000000-0005-0000-0000-000025000000}"/>
    <cellStyle name="Calc cel 3 2 2 2 10" xfId="12995" xr:uid="{00000000-0005-0000-0000-000025000000}"/>
    <cellStyle name="Calc cel 3 2 2 2 2" xfId="491" xr:uid="{00000000-0005-0000-0000-000025000000}"/>
    <cellStyle name="Calc cel 3 2 2 2 2 2" xfId="2138" xr:uid="{00000000-0005-0000-0000-000025000000}"/>
    <cellStyle name="Calc cel 3 2 2 2 2 2 2" xfId="3377" xr:uid="{00000000-0005-0000-0000-000025000000}"/>
    <cellStyle name="Calc cel 3 2 2 2 2 2 2 2" xfId="8927" xr:uid="{00000000-0005-0000-0000-000025000000}"/>
    <cellStyle name="Calc cel 3 2 2 2 2 2 2 2 2" xfId="19289" xr:uid="{00000000-0005-0000-0000-000025000000}"/>
    <cellStyle name="Calc cel 3 2 2 2 2 2 2 3" xfId="11296" xr:uid="{00000000-0005-0000-0000-000025000000}"/>
    <cellStyle name="Calc cel 3 2 2 2 2 2 3" xfId="4719" xr:uid="{00000000-0005-0000-0000-000025000000}"/>
    <cellStyle name="Calc cel 3 2 2 2 2 2 3 2" xfId="10284" xr:uid="{00000000-0005-0000-0000-000025000000}"/>
    <cellStyle name="Calc cel 3 2 2 2 2 2 3 2 2" xfId="20643" xr:uid="{00000000-0005-0000-0000-000025000000}"/>
    <cellStyle name="Calc cel 3 2 2 2 2 2 3 3" xfId="11259" xr:uid="{00000000-0005-0000-0000-000025000000}"/>
    <cellStyle name="Calc cel 3 2 2 2 2 2 4" xfId="7698" xr:uid="{00000000-0005-0000-0000-000025000000}"/>
    <cellStyle name="Calc cel 3 2 2 2 2 2 4 2" xfId="18060" xr:uid="{00000000-0005-0000-0000-000025000000}"/>
    <cellStyle name="Calc cel 3 2 2 2 2 2 5" xfId="6131" xr:uid="{00000000-0005-0000-0000-000025000000}"/>
    <cellStyle name="Calc cel 3 2 2 2 2 2 5 2" xfId="16494" xr:uid="{00000000-0005-0000-0000-000025000000}"/>
    <cellStyle name="Calc cel 3 2 2 2 2 2 6" xfId="13038" xr:uid="{00000000-0005-0000-0000-000025000000}"/>
    <cellStyle name="Calc cel 3 2 2 2 2 3" xfId="1819" xr:uid="{00000000-0005-0000-0000-000025000000}"/>
    <cellStyle name="Calc cel 3 2 2 2 2 3 2" xfId="7409" xr:uid="{00000000-0005-0000-0000-000025000000}"/>
    <cellStyle name="Calc cel 3 2 2 2 2 3 2 2" xfId="17771" xr:uid="{00000000-0005-0000-0000-000025000000}"/>
    <cellStyle name="Calc cel 3 2 2 2 2 3 3" xfId="13558" xr:uid="{00000000-0005-0000-0000-000025000000}"/>
    <cellStyle name="Calc cel 3 2 2 2 2 4" xfId="3059" xr:uid="{00000000-0005-0000-0000-000025000000}"/>
    <cellStyle name="Calc cel 3 2 2 2 2 4 2" xfId="8609" xr:uid="{00000000-0005-0000-0000-000025000000}"/>
    <cellStyle name="Calc cel 3 2 2 2 2 4 2 2" xfId="18971" xr:uid="{00000000-0005-0000-0000-000025000000}"/>
    <cellStyle name="Calc cel 3 2 2 2 2 4 3" xfId="14742" xr:uid="{00000000-0005-0000-0000-000025000000}"/>
    <cellStyle name="Calc cel 3 2 2 2 2 5" xfId="897" xr:uid="{00000000-0005-0000-0000-000025000000}"/>
    <cellStyle name="Calc cel 3 2 2 2 2 5 2" xfId="9985" xr:uid="{00000000-0005-0000-0000-000025000000}"/>
    <cellStyle name="Calc cel 3 2 2 2 2 5 2 2" xfId="20345" xr:uid="{00000000-0005-0000-0000-000025000000}"/>
    <cellStyle name="Calc cel 3 2 2 2 2 5 3" xfId="13268" xr:uid="{00000000-0005-0000-0000-000025000000}"/>
    <cellStyle name="Calc cel 3 2 2 2 2 6" xfId="4403" xr:uid="{00000000-0005-0000-0000-000025000000}"/>
    <cellStyle name="Calc cel 3 2 2 2 2 6 2" xfId="6572" xr:uid="{00000000-0005-0000-0000-000025000000}"/>
    <cellStyle name="Calc cel 3 2 2 2 2 6 2 2" xfId="16934" xr:uid="{00000000-0005-0000-0000-000025000000}"/>
    <cellStyle name="Calc cel 3 2 2 2 2 6 3" xfId="11290" xr:uid="{00000000-0005-0000-0000-000025000000}"/>
    <cellStyle name="Calc cel 3 2 2 2 2 7" xfId="5833" xr:uid="{00000000-0005-0000-0000-000025000000}"/>
    <cellStyle name="Calc cel 3 2 2 2 2 7 2" xfId="15768" xr:uid="{00000000-0005-0000-0000-000025000000}"/>
    <cellStyle name="Calc cel 3 2 2 2 2 8" xfId="10788" xr:uid="{00000000-0005-0000-0000-000025000000}"/>
    <cellStyle name="Calc cel 3 2 2 2 3" xfId="1736" xr:uid="{00000000-0005-0000-0000-000025000000}"/>
    <cellStyle name="Calc cel 3 2 2 2 3 2" xfId="2976" xr:uid="{00000000-0005-0000-0000-000025000000}"/>
    <cellStyle name="Calc cel 3 2 2 2 3 2 2" xfId="8526" xr:uid="{00000000-0005-0000-0000-000025000000}"/>
    <cellStyle name="Calc cel 3 2 2 2 3 2 2 2" xfId="18888" xr:uid="{00000000-0005-0000-0000-000025000000}"/>
    <cellStyle name="Calc cel 3 2 2 2 3 2 3" xfId="11481" xr:uid="{00000000-0005-0000-0000-000025000000}"/>
    <cellStyle name="Calc cel 3 2 2 2 3 3" xfId="4322" xr:uid="{00000000-0005-0000-0000-000025000000}"/>
    <cellStyle name="Calc cel 3 2 2 2 3 3 2" xfId="9909" xr:uid="{00000000-0005-0000-0000-000025000000}"/>
    <cellStyle name="Calc cel 3 2 2 2 3 3 2 2" xfId="20270" xr:uid="{00000000-0005-0000-0000-000025000000}"/>
    <cellStyle name="Calc cel 3 2 2 2 3 3 3" xfId="15189" xr:uid="{00000000-0005-0000-0000-000025000000}"/>
    <cellStyle name="Calc cel 3 2 2 2 3 4" xfId="7341" xr:uid="{00000000-0005-0000-0000-000025000000}"/>
    <cellStyle name="Calc cel 3 2 2 2 3 4 2" xfId="17703" xr:uid="{00000000-0005-0000-0000-000025000000}"/>
    <cellStyle name="Calc cel 3 2 2 2 3 5" xfId="5758" xr:uid="{00000000-0005-0000-0000-000025000000}"/>
    <cellStyle name="Calc cel 3 2 2 2 3 5 2" xfId="11018" xr:uid="{00000000-0005-0000-0000-000025000000}"/>
    <cellStyle name="Calc cel 3 2 2 2 3 6" xfId="13594" xr:uid="{00000000-0005-0000-0000-000025000000}"/>
    <cellStyle name="Calc cel 3 2 2 2 4" xfId="1678" xr:uid="{00000000-0005-0000-0000-000025000000}"/>
    <cellStyle name="Calc cel 3 2 2 2 4 2" xfId="2919" xr:uid="{00000000-0005-0000-0000-000025000000}"/>
    <cellStyle name="Calc cel 3 2 2 2 4 2 2" xfId="8469" xr:uid="{00000000-0005-0000-0000-000025000000}"/>
    <cellStyle name="Calc cel 3 2 2 2 4 2 2 2" xfId="18831" xr:uid="{00000000-0005-0000-0000-000025000000}"/>
    <cellStyle name="Calc cel 3 2 2 2 4 2 3" xfId="15074" xr:uid="{00000000-0005-0000-0000-000025000000}"/>
    <cellStyle name="Calc cel 3 2 2 2 4 3" xfId="4269" xr:uid="{00000000-0005-0000-0000-000025000000}"/>
    <cellStyle name="Calc cel 3 2 2 2 4 3 2" xfId="9861" xr:uid="{00000000-0005-0000-0000-000025000000}"/>
    <cellStyle name="Calc cel 3 2 2 2 4 3 2 2" xfId="20222" xr:uid="{00000000-0005-0000-0000-000025000000}"/>
    <cellStyle name="Calc cel 3 2 2 2 4 3 3" xfId="14916" xr:uid="{00000000-0005-0000-0000-000025000000}"/>
    <cellStyle name="Calc cel 3 2 2 2 4 4" xfId="7293" xr:uid="{00000000-0005-0000-0000-000025000000}"/>
    <cellStyle name="Calc cel 3 2 2 2 4 4 2" xfId="17655" xr:uid="{00000000-0005-0000-0000-000025000000}"/>
    <cellStyle name="Calc cel 3 2 2 2 4 5" xfId="5711" xr:uid="{00000000-0005-0000-0000-000025000000}"/>
    <cellStyle name="Calc cel 3 2 2 2 4 5 2" xfId="15936" xr:uid="{00000000-0005-0000-0000-000025000000}"/>
    <cellStyle name="Calc cel 3 2 2 2 4 6" xfId="14582" xr:uid="{00000000-0005-0000-0000-000025000000}"/>
    <cellStyle name="Calc cel 3 2 2 2 5" xfId="1558" xr:uid="{00000000-0005-0000-0000-000025000000}"/>
    <cellStyle name="Calc cel 3 2 2 2 5 2" xfId="2799" xr:uid="{00000000-0005-0000-0000-000025000000}"/>
    <cellStyle name="Calc cel 3 2 2 2 5 2 2" xfId="8349" xr:uid="{00000000-0005-0000-0000-000025000000}"/>
    <cellStyle name="Calc cel 3 2 2 2 5 2 2 2" xfId="18711" xr:uid="{00000000-0005-0000-0000-000025000000}"/>
    <cellStyle name="Calc cel 3 2 2 2 5 2 3" xfId="14716" xr:uid="{00000000-0005-0000-0000-000025000000}"/>
    <cellStyle name="Calc cel 3 2 2 2 5 3" xfId="4149" xr:uid="{00000000-0005-0000-0000-000025000000}"/>
    <cellStyle name="Calc cel 3 2 2 2 5 3 2" xfId="9748" xr:uid="{00000000-0005-0000-0000-000025000000}"/>
    <cellStyle name="Calc cel 3 2 2 2 5 3 2 2" xfId="20109" xr:uid="{00000000-0005-0000-0000-000025000000}"/>
    <cellStyle name="Calc cel 3 2 2 2 5 3 3" xfId="15833" xr:uid="{00000000-0005-0000-0000-000025000000}"/>
    <cellStyle name="Calc cel 3 2 2 2 5 4" xfId="7181" xr:uid="{00000000-0005-0000-0000-000025000000}"/>
    <cellStyle name="Calc cel 3 2 2 2 5 4 2" xfId="17543" xr:uid="{00000000-0005-0000-0000-000025000000}"/>
    <cellStyle name="Calc cel 3 2 2 2 5 5" xfId="5598" xr:uid="{00000000-0005-0000-0000-000025000000}"/>
    <cellStyle name="Calc cel 3 2 2 2 5 5 2" xfId="13116" xr:uid="{00000000-0005-0000-0000-000025000000}"/>
    <cellStyle name="Calc cel 3 2 2 2 5 6" xfId="12359" xr:uid="{00000000-0005-0000-0000-000025000000}"/>
    <cellStyle name="Calc cel 3 2 2 2 6" xfId="1198" xr:uid="{00000000-0005-0000-0000-000025000000}"/>
    <cellStyle name="Calc cel 3 2 2 2 6 2" xfId="3796" xr:uid="{00000000-0005-0000-0000-000025000000}"/>
    <cellStyle name="Calc cel 3 2 2 2 6 2 2" xfId="9410" xr:uid="{00000000-0005-0000-0000-000025000000}"/>
    <cellStyle name="Calc cel 3 2 2 2 6 2 2 2" xfId="19771" xr:uid="{00000000-0005-0000-0000-000025000000}"/>
    <cellStyle name="Calc cel 3 2 2 2 6 2 3" xfId="14498" xr:uid="{00000000-0005-0000-0000-000025000000}"/>
    <cellStyle name="Calc cel 3 2 2 2 6 3" xfId="6838" xr:uid="{00000000-0005-0000-0000-000025000000}"/>
    <cellStyle name="Calc cel 3 2 2 2 6 3 2" xfId="17200" xr:uid="{00000000-0005-0000-0000-000025000000}"/>
    <cellStyle name="Calc cel 3 2 2 2 6 4" xfId="5266" xr:uid="{00000000-0005-0000-0000-000025000000}"/>
    <cellStyle name="Calc cel 3 2 2 2 6 4 2" xfId="14615" xr:uid="{00000000-0005-0000-0000-000025000000}"/>
    <cellStyle name="Calc cel 3 2 2 2 6 5" xfId="14347" xr:uid="{00000000-0005-0000-0000-000025000000}"/>
    <cellStyle name="Calc cel 3 2 2 2 7" xfId="2441" xr:uid="{00000000-0005-0000-0000-000025000000}"/>
    <cellStyle name="Calc cel 3 2 2 2 7 2" xfId="7991" xr:uid="{00000000-0005-0000-0000-000025000000}"/>
    <cellStyle name="Calc cel 3 2 2 2 7 2 2" xfId="18353" xr:uid="{00000000-0005-0000-0000-000025000000}"/>
    <cellStyle name="Calc cel 3 2 2 2 7 3" xfId="13342" xr:uid="{00000000-0005-0000-0000-000025000000}"/>
    <cellStyle name="Calc cel 3 2 2 2 8" xfId="800" xr:uid="{00000000-0005-0000-0000-000025000000}"/>
    <cellStyle name="Calc cel 3 2 2 2 8 2" xfId="9308" xr:uid="{00000000-0005-0000-0000-000025000000}"/>
    <cellStyle name="Calc cel 3 2 2 2 8 2 2" xfId="19669" xr:uid="{00000000-0005-0000-0000-000025000000}"/>
    <cellStyle name="Calc cel 3 2 2 2 8 3" xfId="13186" xr:uid="{00000000-0005-0000-0000-000025000000}"/>
    <cellStyle name="Calc cel 3 2 2 2 9" xfId="5165" xr:uid="{00000000-0005-0000-0000-000025000000}"/>
    <cellStyle name="Calc cel 3 2 2 2 9 2" xfId="15748" xr:uid="{00000000-0005-0000-0000-000025000000}"/>
    <cellStyle name="Calc cel 3 2 2 3" xfId="372" xr:uid="{00000000-0005-0000-0000-000025000000}"/>
    <cellStyle name="Calc cel 3 2 2 3 2" xfId="2172" xr:uid="{00000000-0005-0000-0000-000025000000}"/>
    <cellStyle name="Calc cel 3 2 2 3 2 2" xfId="3411" xr:uid="{00000000-0005-0000-0000-000025000000}"/>
    <cellStyle name="Calc cel 3 2 2 3 2 2 2" xfId="8961" xr:uid="{00000000-0005-0000-0000-000025000000}"/>
    <cellStyle name="Calc cel 3 2 2 3 2 2 2 2" xfId="19323" xr:uid="{00000000-0005-0000-0000-000025000000}"/>
    <cellStyle name="Calc cel 3 2 2 3 2 2 3" xfId="12059" xr:uid="{00000000-0005-0000-0000-000025000000}"/>
    <cellStyle name="Calc cel 3 2 2 3 2 3" xfId="4753" xr:uid="{00000000-0005-0000-0000-000025000000}"/>
    <cellStyle name="Calc cel 3 2 2 3 2 3 2" xfId="10316" xr:uid="{00000000-0005-0000-0000-000025000000}"/>
    <cellStyle name="Calc cel 3 2 2 3 2 3 2 2" xfId="20675" xr:uid="{00000000-0005-0000-0000-000025000000}"/>
    <cellStyle name="Calc cel 3 2 2 3 2 3 3" xfId="14290" xr:uid="{00000000-0005-0000-0000-000025000000}"/>
    <cellStyle name="Calc cel 3 2 2 3 2 4" xfId="7730" xr:uid="{00000000-0005-0000-0000-000025000000}"/>
    <cellStyle name="Calc cel 3 2 2 3 2 4 2" xfId="18092" xr:uid="{00000000-0005-0000-0000-000025000000}"/>
    <cellStyle name="Calc cel 3 2 2 3 2 5" xfId="6163" xr:uid="{00000000-0005-0000-0000-000025000000}"/>
    <cellStyle name="Calc cel 3 2 2 3 2 5 2" xfId="16526" xr:uid="{00000000-0005-0000-0000-000025000000}"/>
    <cellStyle name="Calc cel 3 2 2 3 2 6" xfId="10737" xr:uid="{00000000-0005-0000-0000-000025000000}"/>
    <cellStyle name="Calc cel 3 2 2 3 3" xfId="1620" xr:uid="{00000000-0005-0000-0000-000025000000}"/>
    <cellStyle name="Calc cel 3 2 2 3 3 2" xfId="2861" xr:uid="{00000000-0005-0000-0000-000025000000}"/>
    <cellStyle name="Calc cel 3 2 2 3 3 2 2" xfId="8411" xr:uid="{00000000-0005-0000-0000-000025000000}"/>
    <cellStyle name="Calc cel 3 2 2 3 3 2 2 2" xfId="18773" xr:uid="{00000000-0005-0000-0000-000025000000}"/>
    <cellStyle name="Calc cel 3 2 2 3 3 2 3" xfId="11544" xr:uid="{00000000-0005-0000-0000-000025000000}"/>
    <cellStyle name="Calc cel 3 2 2 3 3 3" xfId="4211" xr:uid="{00000000-0005-0000-0000-000025000000}"/>
    <cellStyle name="Calc cel 3 2 2 3 3 3 2" xfId="9805" xr:uid="{00000000-0005-0000-0000-000025000000}"/>
    <cellStyle name="Calc cel 3 2 2 3 3 3 2 2" xfId="20166" xr:uid="{00000000-0005-0000-0000-000025000000}"/>
    <cellStyle name="Calc cel 3 2 2 3 3 3 3" xfId="16211" xr:uid="{00000000-0005-0000-0000-000025000000}"/>
    <cellStyle name="Calc cel 3 2 2 3 3 4" xfId="7237" xr:uid="{00000000-0005-0000-0000-000025000000}"/>
    <cellStyle name="Calc cel 3 2 2 3 3 4 2" xfId="17599" xr:uid="{00000000-0005-0000-0000-000025000000}"/>
    <cellStyle name="Calc cel 3 2 2 3 3 5" xfId="5655" xr:uid="{00000000-0005-0000-0000-000025000000}"/>
    <cellStyle name="Calc cel 3 2 2 3 3 5 2" xfId="14556" xr:uid="{00000000-0005-0000-0000-000025000000}"/>
    <cellStyle name="Calc cel 3 2 2 3 3 6" xfId="15571" xr:uid="{00000000-0005-0000-0000-000025000000}"/>
    <cellStyle name="Calc cel 3 2 2 3 4" xfId="1246" xr:uid="{00000000-0005-0000-0000-000025000000}"/>
    <cellStyle name="Calc cel 3 2 2 3 4 2" xfId="6886" xr:uid="{00000000-0005-0000-0000-000025000000}"/>
    <cellStyle name="Calc cel 3 2 2 3 4 2 2" xfId="17248" xr:uid="{00000000-0005-0000-0000-000025000000}"/>
    <cellStyle name="Calc cel 3 2 2 3 4 3" xfId="11511" xr:uid="{00000000-0005-0000-0000-000025000000}"/>
    <cellStyle name="Calc cel 3 2 2 3 5" xfId="2489" xr:uid="{00000000-0005-0000-0000-000025000000}"/>
    <cellStyle name="Calc cel 3 2 2 3 5 2" xfId="8039" xr:uid="{00000000-0005-0000-0000-000025000000}"/>
    <cellStyle name="Calc cel 3 2 2 3 5 2 2" xfId="18401" xr:uid="{00000000-0005-0000-0000-000025000000}"/>
    <cellStyle name="Calc cel 3 2 2 3 5 3" xfId="15368" xr:uid="{00000000-0005-0000-0000-000025000000}"/>
    <cellStyle name="Calc cel 3 2 2 3 6" xfId="946" xr:uid="{00000000-0005-0000-0000-000025000000}"/>
    <cellStyle name="Calc cel 3 2 2 3 6 2" xfId="9458" xr:uid="{00000000-0005-0000-0000-000025000000}"/>
    <cellStyle name="Calc cel 3 2 2 3 6 2 2" xfId="19819" xr:uid="{00000000-0005-0000-0000-000025000000}"/>
    <cellStyle name="Calc cel 3 2 2 3 6 3" xfId="14969" xr:uid="{00000000-0005-0000-0000-000025000000}"/>
    <cellStyle name="Calc cel 3 2 2 3 7" xfId="3844" xr:uid="{00000000-0005-0000-0000-000025000000}"/>
    <cellStyle name="Calc cel 3 2 2 3 7 2" xfId="6620" xr:uid="{00000000-0005-0000-0000-000025000000}"/>
    <cellStyle name="Calc cel 3 2 2 3 7 2 2" xfId="16982" xr:uid="{00000000-0005-0000-0000-000025000000}"/>
    <cellStyle name="Calc cel 3 2 2 3 7 3" xfId="12778" xr:uid="{00000000-0005-0000-0000-000025000000}"/>
    <cellStyle name="Calc cel 3 2 2 3 8" xfId="5313" xr:uid="{00000000-0005-0000-0000-000025000000}"/>
    <cellStyle name="Calc cel 3 2 2 3 8 2" xfId="10887" xr:uid="{00000000-0005-0000-0000-000025000000}"/>
    <cellStyle name="Calc cel 3 2 2 3 9" xfId="14135" xr:uid="{00000000-0005-0000-0000-000025000000}"/>
    <cellStyle name="Calc cel 3 2 2 4" xfId="549" xr:uid="{00000000-0005-0000-0000-000025000000}"/>
    <cellStyle name="Calc cel 3 2 2 4 2" xfId="2236" xr:uid="{00000000-0005-0000-0000-000025000000}"/>
    <cellStyle name="Calc cel 3 2 2 4 2 2" xfId="3475" xr:uid="{00000000-0005-0000-0000-000025000000}"/>
    <cellStyle name="Calc cel 3 2 2 4 2 2 2" xfId="9025" xr:uid="{00000000-0005-0000-0000-000025000000}"/>
    <cellStyle name="Calc cel 3 2 2 4 2 2 2 2" xfId="19387" xr:uid="{00000000-0005-0000-0000-000025000000}"/>
    <cellStyle name="Calc cel 3 2 2 4 2 2 3" xfId="11441" xr:uid="{00000000-0005-0000-0000-000025000000}"/>
    <cellStyle name="Calc cel 3 2 2 4 2 3" xfId="4817" xr:uid="{00000000-0005-0000-0000-000025000000}"/>
    <cellStyle name="Calc cel 3 2 2 4 2 3 2" xfId="10376" xr:uid="{00000000-0005-0000-0000-000025000000}"/>
    <cellStyle name="Calc cel 3 2 2 4 2 3 2 2" xfId="20735" xr:uid="{00000000-0005-0000-0000-000025000000}"/>
    <cellStyle name="Calc cel 3 2 2 4 2 3 3" xfId="14475" xr:uid="{00000000-0005-0000-0000-000025000000}"/>
    <cellStyle name="Calc cel 3 2 2 4 2 4" xfId="7790" xr:uid="{00000000-0005-0000-0000-000025000000}"/>
    <cellStyle name="Calc cel 3 2 2 4 2 4 2" xfId="18152" xr:uid="{00000000-0005-0000-0000-000025000000}"/>
    <cellStyle name="Calc cel 3 2 2 4 2 5" xfId="6223" xr:uid="{00000000-0005-0000-0000-000025000000}"/>
    <cellStyle name="Calc cel 3 2 2 4 2 5 2" xfId="16586" xr:uid="{00000000-0005-0000-0000-000025000000}"/>
    <cellStyle name="Calc cel 3 2 2 4 2 6" xfId="13514" xr:uid="{00000000-0005-0000-0000-000025000000}"/>
    <cellStyle name="Calc cel 3 2 2 4 3" xfId="1918" xr:uid="{00000000-0005-0000-0000-000025000000}"/>
    <cellStyle name="Calc cel 3 2 2 4 3 2" xfId="3158" xr:uid="{00000000-0005-0000-0000-000025000000}"/>
    <cellStyle name="Calc cel 3 2 2 4 3 2 2" xfId="8708" xr:uid="{00000000-0005-0000-0000-000025000000}"/>
    <cellStyle name="Calc cel 3 2 2 4 3 2 2 2" xfId="19070" xr:uid="{00000000-0005-0000-0000-000025000000}"/>
    <cellStyle name="Calc cel 3 2 2 4 3 2 3" xfId="15682" xr:uid="{00000000-0005-0000-0000-000025000000}"/>
    <cellStyle name="Calc cel 3 2 2 4 3 3" xfId="4501" xr:uid="{00000000-0005-0000-0000-000025000000}"/>
    <cellStyle name="Calc cel 3 2 2 4 3 3 2" xfId="10079" xr:uid="{00000000-0005-0000-0000-000025000000}"/>
    <cellStyle name="Calc cel 3 2 2 4 3 3 2 2" xfId="20439" xr:uid="{00000000-0005-0000-0000-000025000000}"/>
    <cellStyle name="Calc cel 3 2 2 4 3 3 3" xfId="11430" xr:uid="{00000000-0005-0000-0000-000025000000}"/>
    <cellStyle name="Calc cel 3 2 2 4 3 4" xfId="7506" xr:uid="{00000000-0005-0000-0000-000025000000}"/>
    <cellStyle name="Calc cel 3 2 2 4 3 4 2" xfId="17868" xr:uid="{00000000-0005-0000-0000-000025000000}"/>
    <cellStyle name="Calc cel 3 2 2 4 3 5" xfId="5925" xr:uid="{00000000-0005-0000-0000-000025000000}"/>
    <cellStyle name="Calc cel 3 2 2 4 3 5 2" xfId="16290" xr:uid="{00000000-0005-0000-0000-000025000000}"/>
    <cellStyle name="Calc cel 3 2 2 4 3 6" xfId="11684" xr:uid="{00000000-0005-0000-0000-000025000000}"/>
    <cellStyle name="Calc cel 3 2 2 4 4" xfId="1310" xr:uid="{00000000-0005-0000-0000-000025000000}"/>
    <cellStyle name="Calc cel 3 2 2 4 4 2" xfId="6947" xr:uid="{00000000-0005-0000-0000-000025000000}"/>
    <cellStyle name="Calc cel 3 2 2 4 4 2 2" xfId="17309" xr:uid="{00000000-0005-0000-0000-000025000000}"/>
    <cellStyle name="Calc cel 3 2 2 4 4 3" xfId="10855" xr:uid="{00000000-0005-0000-0000-000025000000}"/>
    <cellStyle name="Calc cel 3 2 2 4 5" xfId="2553" xr:uid="{00000000-0005-0000-0000-000025000000}"/>
    <cellStyle name="Calc cel 3 2 2 4 5 2" xfId="8103" xr:uid="{00000000-0005-0000-0000-000025000000}"/>
    <cellStyle name="Calc cel 3 2 2 4 5 2 2" xfId="18465" xr:uid="{00000000-0005-0000-0000-000025000000}"/>
    <cellStyle name="Calc cel 3 2 2 4 5 3" xfId="11889" xr:uid="{00000000-0005-0000-0000-000025000000}"/>
    <cellStyle name="Calc cel 3 2 2 4 6" xfId="1010" xr:uid="{00000000-0005-0000-0000-000025000000}"/>
    <cellStyle name="Calc cel 3 2 2 4 6 2" xfId="9519" xr:uid="{00000000-0005-0000-0000-000025000000}"/>
    <cellStyle name="Calc cel 3 2 2 4 6 2 2" xfId="19880" xr:uid="{00000000-0005-0000-0000-000025000000}"/>
    <cellStyle name="Calc cel 3 2 2 4 6 3" xfId="13740" xr:uid="{00000000-0005-0000-0000-000025000000}"/>
    <cellStyle name="Calc cel 3 2 2 4 7" xfId="3908" xr:uid="{00000000-0005-0000-0000-000025000000}"/>
    <cellStyle name="Calc cel 3 2 2 4 7 2" xfId="6654" xr:uid="{00000000-0005-0000-0000-000025000000}"/>
    <cellStyle name="Calc cel 3 2 2 4 7 2 2" xfId="17016" xr:uid="{00000000-0005-0000-0000-000025000000}"/>
    <cellStyle name="Calc cel 3 2 2 4 7 3" xfId="14064" xr:uid="{00000000-0005-0000-0000-000025000000}"/>
    <cellStyle name="Calc cel 3 2 2 4 8" xfId="5373" xr:uid="{00000000-0005-0000-0000-000025000000}"/>
    <cellStyle name="Calc cel 3 2 2 4 8 2" xfId="15914" xr:uid="{00000000-0005-0000-0000-000025000000}"/>
    <cellStyle name="Calc cel 3 2 2 4 9" xfId="15553" xr:uid="{00000000-0005-0000-0000-000025000000}"/>
    <cellStyle name="Calc cel 3 2 2 5" xfId="611" xr:uid="{00000000-0005-0000-0000-000025000000}"/>
    <cellStyle name="Calc cel 3 2 2 5 2" xfId="2298" xr:uid="{00000000-0005-0000-0000-000025000000}"/>
    <cellStyle name="Calc cel 3 2 2 5 2 2" xfId="3537" xr:uid="{00000000-0005-0000-0000-000025000000}"/>
    <cellStyle name="Calc cel 3 2 2 5 2 2 2" xfId="9087" xr:uid="{00000000-0005-0000-0000-000025000000}"/>
    <cellStyle name="Calc cel 3 2 2 5 2 2 2 2" xfId="19449" xr:uid="{00000000-0005-0000-0000-000025000000}"/>
    <cellStyle name="Calc cel 3 2 2 5 2 2 3" xfId="15451" xr:uid="{00000000-0005-0000-0000-000025000000}"/>
    <cellStyle name="Calc cel 3 2 2 5 2 3" xfId="4879" xr:uid="{00000000-0005-0000-0000-000025000000}"/>
    <cellStyle name="Calc cel 3 2 2 5 2 3 2" xfId="10435" xr:uid="{00000000-0005-0000-0000-000025000000}"/>
    <cellStyle name="Calc cel 3 2 2 5 2 3 2 2" xfId="20794" xr:uid="{00000000-0005-0000-0000-000025000000}"/>
    <cellStyle name="Calc cel 3 2 2 5 2 3 3" xfId="13806" xr:uid="{00000000-0005-0000-0000-000025000000}"/>
    <cellStyle name="Calc cel 3 2 2 5 2 4" xfId="7849" xr:uid="{00000000-0005-0000-0000-000025000000}"/>
    <cellStyle name="Calc cel 3 2 2 5 2 4 2" xfId="18211" xr:uid="{00000000-0005-0000-0000-000025000000}"/>
    <cellStyle name="Calc cel 3 2 2 5 2 5" xfId="6282" xr:uid="{00000000-0005-0000-0000-000025000000}"/>
    <cellStyle name="Calc cel 3 2 2 5 2 5 2" xfId="16645" xr:uid="{00000000-0005-0000-0000-000025000000}"/>
    <cellStyle name="Calc cel 3 2 2 5 2 6" xfId="11769" xr:uid="{00000000-0005-0000-0000-000025000000}"/>
    <cellStyle name="Calc cel 3 2 2 5 3" xfId="1976" xr:uid="{00000000-0005-0000-0000-000025000000}"/>
    <cellStyle name="Calc cel 3 2 2 5 3 2" xfId="3215" xr:uid="{00000000-0005-0000-0000-000025000000}"/>
    <cellStyle name="Calc cel 3 2 2 5 3 2 2" xfId="8765" xr:uid="{00000000-0005-0000-0000-000025000000}"/>
    <cellStyle name="Calc cel 3 2 2 5 3 2 2 2" xfId="19127" xr:uid="{00000000-0005-0000-0000-000025000000}"/>
    <cellStyle name="Calc cel 3 2 2 5 3 2 3" xfId="11570" xr:uid="{00000000-0005-0000-0000-000025000000}"/>
    <cellStyle name="Calc cel 3 2 2 5 3 3" xfId="4557" xr:uid="{00000000-0005-0000-0000-000025000000}"/>
    <cellStyle name="Calc cel 3 2 2 5 3 3 2" xfId="10132" xr:uid="{00000000-0005-0000-0000-000025000000}"/>
    <cellStyle name="Calc cel 3 2 2 5 3 3 2 2" xfId="20492" xr:uid="{00000000-0005-0000-0000-000025000000}"/>
    <cellStyle name="Calc cel 3 2 2 5 3 3 3" xfId="11117" xr:uid="{00000000-0005-0000-0000-000025000000}"/>
    <cellStyle name="Calc cel 3 2 2 5 3 4" xfId="7560" xr:uid="{00000000-0005-0000-0000-000025000000}"/>
    <cellStyle name="Calc cel 3 2 2 5 3 4 2" xfId="17922" xr:uid="{00000000-0005-0000-0000-000025000000}"/>
    <cellStyle name="Calc cel 3 2 2 5 3 5" xfId="5978" xr:uid="{00000000-0005-0000-0000-000025000000}"/>
    <cellStyle name="Calc cel 3 2 2 5 3 5 2" xfId="16343" xr:uid="{00000000-0005-0000-0000-000025000000}"/>
    <cellStyle name="Calc cel 3 2 2 5 3 6" xfId="14487" xr:uid="{00000000-0005-0000-0000-000025000000}"/>
    <cellStyle name="Calc cel 3 2 2 5 4" xfId="1372" xr:uid="{00000000-0005-0000-0000-000025000000}"/>
    <cellStyle name="Calc cel 3 2 2 5 4 2" xfId="7009" xr:uid="{00000000-0005-0000-0000-000025000000}"/>
    <cellStyle name="Calc cel 3 2 2 5 4 2 2" xfId="17371" xr:uid="{00000000-0005-0000-0000-000025000000}"/>
    <cellStyle name="Calc cel 3 2 2 5 4 3" xfId="15550" xr:uid="{00000000-0005-0000-0000-000025000000}"/>
    <cellStyle name="Calc cel 3 2 2 5 5" xfId="2615" xr:uid="{00000000-0005-0000-0000-000025000000}"/>
    <cellStyle name="Calc cel 3 2 2 5 5 2" xfId="8165" xr:uid="{00000000-0005-0000-0000-000025000000}"/>
    <cellStyle name="Calc cel 3 2 2 5 5 2 2" xfId="18527" xr:uid="{00000000-0005-0000-0000-000025000000}"/>
    <cellStyle name="Calc cel 3 2 2 5 5 3" xfId="16228" xr:uid="{00000000-0005-0000-0000-000025000000}"/>
    <cellStyle name="Calc cel 3 2 2 5 6" xfId="1072" xr:uid="{00000000-0005-0000-0000-000025000000}"/>
    <cellStyle name="Calc cel 3 2 2 5 6 2" xfId="9581" xr:uid="{00000000-0005-0000-0000-000025000000}"/>
    <cellStyle name="Calc cel 3 2 2 5 6 2 2" xfId="19942" xr:uid="{00000000-0005-0000-0000-000025000000}"/>
    <cellStyle name="Calc cel 3 2 2 5 6 3" xfId="14893" xr:uid="{00000000-0005-0000-0000-000025000000}"/>
    <cellStyle name="Calc cel 3 2 2 5 7" xfId="3970" xr:uid="{00000000-0005-0000-0000-000025000000}"/>
    <cellStyle name="Calc cel 3 2 2 5 7 2" xfId="6713" xr:uid="{00000000-0005-0000-0000-000025000000}"/>
    <cellStyle name="Calc cel 3 2 2 5 7 2 2" xfId="17075" xr:uid="{00000000-0005-0000-0000-000025000000}"/>
    <cellStyle name="Calc cel 3 2 2 5 7 3" xfId="16014" xr:uid="{00000000-0005-0000-0000-000025000000}"/>
    <cellStyle name="Calc cel 3 2 2 5 8" xfId="5432" xr:uid="{00000000-0005-0000-0000-000025000000}"/>
    <cellStyle name="Calc cel 3 2 2 5 8 2" xfId="15209" xr:uid="{00000000-0005-0000-0000-000025000000}"/>
    <cellStyle name="Calc cel 3 2 2 5 9" xfId="13628" xr:uid="{00000000-0005-0000-0000-000025000000}"/>
    <cellStyle name="Calc cel 3 2 2 6" xfId="877" xr:uid="{00000000-0005-0000-0000-000025000000}"/>
    <cellStyle name="Calc cel 3 2 2 6 2" xfId="1800" xr:uid="{00000000-0005-0000-0000-000025000000}"/>
    <cellStyle name="Calc cel 3 2 2 6 2 2" xfId="7390" xr:uid="{00000000-0005-0000-0000-000025000000}"/>
    <cellStyle name="Calc cel 3 2 2 6 2 2 2" xfId="17752" xr:uid="{00000000-0005-0000-0000-000025000000}"/>
    <cellStyle name="Calc cel 3 2 2 6 2 3" xfId="14829" xr:uid="{00000000-0005-0000-0000-000025000000}"/>
    <cellStyle name="Calc cel 3 2 2 6 3" xfId="3040" xr:uid="{00000000-0005-0000-0000-000025000000}"/>
    <cellStyle name="Calc cel 3 2 2 6 3 2" xfId="8590" xr:uid="{00000000-0005-0000-0000-000025000000}"/>
    <cellStyle name="Calc cel 3 2 2 6 3 2 2" xfId="18952" xr:uid="{00000000-0005-0000-0000-000025000000}"/>
    <cellStyle name="Calc cel 3 2 2 6 3 3" xfId="11293" xr:uid="{00000000-0005-0000-0000-000025000000}"/>
    <cellStyle name="Calc cel 3 2 2 6 4" xfId="4384" xr:uid="{00000000-0005-0000-0000-000025000000}"/>
    <cellStyle name="Calc cel 3 2 2 6 4 2" xfId="9966" xr:uid="{00000000-0005-0000-0000-000025000000}"/>
    <cellStyle name="Calc cel 3 2 2 6 4 2 2" xfId="20326" xr:uid="{00000000-0005-0000-0000-000025000000}"/>
    <cellStyle name="Calc cel 3 2 2 6 4 3" xfId="13630" xr:uid="{00000000-0005-0000-0000-000025000000}"/>
    <cellStyle name="Calc cel 3 2 2 6 5" xfId="6553" xr:uid="{00000000-0005-0000-0000-000025000000}"/>
    <cellStyle name="Calc cel 3 2 2 6 5 2" xfId="16915" xr:uid="{00000000-0005-0000-0000-000025000000}"/>
    <cellStyle name="Calc cel 3 2 2 6 6" xfId="5814" xr:uid="{00000000-0005-0000-0000-000025000000}"/>
    <cellStyle name="Calc cel 3 2 2 6 6 2" xfId="12169" xr:uid="{00000000-0005-0000-0000-000025000000}"/>
    <cellStyle name="Calc cel 3 2 2 6 7" xfId="12386" xr:uid="{00000000-0005-0000-0000-000025000000}"/>
    <cellStyle name="Calc cel 3 2 2 7" xfId="1517" xr:uid="{00000000-0005-0000-0000-000025000000}"/>
    <cellStyle name="Calc cel 3 2 2 7 2" xfId="2758" xr:uid="{00000000-0005-0000-0000-000025000000}"/>
    <cellStyle name="Calc cel 3 2 2 7 2 2" xfId="8308" xr:uid="{00000000-0005-0000-0000-000025000000}"/>
    <cellStyle name="Calc cel 3 2 2 7 2 2 2" xfId="18670" xr:uid="{00000000-0005-0000-0000-000025000000}"/>
    <cellStyle name="Calc cel 3 2 2 7 2 3" xfId="15990" xr:uid="{00000000-0005-0000-0000-000025000000}"/>
    <cellStyle name="Calc cel 3 2 2 7 3" xfId="4110" xr:uid="{00000000-0005-0000-0000-000025000000}"/>
    <cellStyle name="Calc cel 3 2 2 7 3 2" xfId="9713" xr:uid="{00000000-0005-0000-0000-000025000000}"/>
    <cellStyle name="Calc cel 3 2 2 7 3 2 2" xfId="20074" xr:uid="{00000000-0005-0000-0000-000025000000}"/>
    <cellStyle name="Calc cel 3 2 2 7 3 3" xfId="12812" xr:uid="{00000000-0005-0000-0000-000025000000}"/>
    <cellStyle name="Calc cel 3 2 2 7 4" xfId="7144" xr:uid="{00000000-0005-0000-0000-000025000000}"/>
    <cellStyle name="Calc cel 3 2 2 7 4 2" xfId="17506" xr:uid="{00000000-0005-0000-0000-000025000000}"/>
    <cellStyle name="Calc cel 3 2 2 7 5" xfId="5563" xr:uid="{00000000-0005-0000-0000-000025000000}"/>
    <cellStyle name="Calc cel 3 2 2 7 5 2" xfId="12645" xr:uid="{00000000-0005-0000-0000-000025000000}"/>
    <cellStyle name="Calc cel 3 2 2 7 6" xfId="15351" xr:uid="{00000000-0005-0000-0000-000025000000}"/>
    <cellStyle name="Calc cel 3 2 2 8" xfId="1175" xr:uid="{00000000-0005-0000-0000-000025000000}"/>
    <cellStyle name="Calc cel 3 2 2 8 2" xfId="3774" xr:uid="{00000000-0005-0000-0000-000025000000}"/>
    <cellStyle name="Calc cel 3 2 2 8 2 2" xfId="9388" xr:uid="{00000000-0005-0000-0000-000025000000}"/>
    <cellStyle name="Calc cel 3 2 2 8 2 2 2" xfId="19749" xr:uid="{00000000-0005-0000-0000-000025000000}"/>
    <cellStyle name="Calc cel 3 2 2 8 2 3" xfId="14420" xr:uid="{00000000-0005-0000-0000-000025000000}"/>
    <cellStyle name="Calc cel 3 2 2 8 3" xfId="6815" xr:uid="{00000000-0005-0000-0000-000025000000}"/>
    <cellStyle name="Calc cel 3 2 2 8 3 2" xfId="17177" xr:uid="{00000000-0005-0000-0000-000025000000}"/>
    <cellStyle name="Calc cel 3 2 2 8 4" xfId="5244" xr:uid="{00000000-0005-0000-0000-000025000000}"/>
    <cellStyle name="Calc cel 3 2 2 8 4 2" xfId="15998" xr:uid="{00000000-0005-0000-0000-000025000000}"/>
    <cellStyle name="Calc cel 3 2 2 8 5" xfId="14815" xr:uid="{00000000-0005-0000-0000-000025000000}"/>
    <cellStyle name="Calc cel 3 2 2 9" xfId="2418" xr:uid="{00000000-0005-0000-0000-000025000000}"/>
    <cellStyle name="Calc cel 3 2 2 9 2" xfId="7968" xr:uid="{00000000-0005-0000-0000-000025000000}"/>
    <cellStyle name="Calc cel 3 2 2 9 2 2" xfId="18330" xr:uid="{00000000-0005-0000-0000-000025000000}"/>
    <cellStyle name="Calc cel 3 2 2 9 3" xfId="14651" xr:uid="{00000000-0005-0000-0000-000025000000}"/>
    <cellStyle name="Calc cel 3 2 3" xfId="383" xr:uid="{00000000-0005-0000-0000-000025000000}"/>
    <cellStyle name="Calc cel 3 2 3 10" xfId="2400" xr:uid="{00000000-0005-0000-0000-000025000000}"/>
    <cellStyle name="Calc cel 3 2 3 10 2" xfId="7950" xr:uid="{00000000-0005-0000-0000-000025000000}"/>
    <cellStyle name="Calc cel 3 2 3 10 2 2" xfId="18312" xr:uid="{00000000-0005-0000-0000-000025000000}"/>
    <cellStyle name="Calc cel 3 2 3 10 3" xfId="14686" xr:uid="{00000000-0005-0000-0000-000025000000}"/>
    <cellStyle name="Calc cel 3 2 3 11" xfId="727" xr:uid="{00000000-0005-0000-0000-000025000000}"/>
    <cellStyle name="Calc cel 3 2 3 11 2" xfId="6447" xr:uid="{00000000-0005-0000-0000-000025000000}"/>
    <cellStyle name="Calc cel 3 2 3 11 2 2" xfId="16809" xr:uid="{00000000-0005-0000-0000-000025000000}"/>
    <cellStyle name="Calc cel 3 2 3 11 3" xfId="15276" xr:uid="{00000000-0005-0000-0000-000025000000}"/>
    <cellStyle name="Calc cel 3 2 3 12" xfId="9264" xr:uid="{00000000-0005-0000-0000-000025000000}"/>
    <cellStyle name="Calc cel 3 2 3 12 2" xfId="19625" xr:uid="{00000000-0005-0000-0000-000025000000}"/>
    <cellStyle name="Calc cel 3 2 3 13" xfId="5120" xr:uid="{00000000-0005-0000-0000-000025000000}"/>
    <cellStyle name="Calc cel 3 2 3 13 2" xfId="13187" xr:uid="{00000000-0005-0000-0000-000025000000}"/>
    <cellStyle name="Calc cel 3 2 3 14" xfId="11278" xr:uid="{00000000-0005-0000-0000-000025000000}"/>
    <cellStyle name="Calc cel 3 2 3 2" xfId="304" xr:uid="{00000000-0005-0000-0000-000025000000}"/>
    <cellStyle name="Calc cel 3 2 3 2 2" xfId="929" xr:uid="{00000000-0005-0000-0000-000025000000}"/>
    <cellStyle name="Calc cel 3 2 3 2 2 2" xfId="1850" xr:uid="{00000000-0005-0000-0000-000025000000}"/>
    <cellStyle name="Calc cel 3 2 3 2 2 2 2" xfId="7440" xr:uid="{00000000-0005-0000-0000-000025000000}"/>
    <cellStyle name="Calc cel 3 2 3 2 2 2 2 2" xfId="17802" xr:uid="{00000000-0005-0000-0000-000025000000}"/>
    <cellStyle name="Calc cel 3 2 3 2 2 2 3" xfId="13619" xr:uid="{00000000-0005-0000-0000-000025000000}"/>
    <cellStyle name="Calc cel 3 2 3 2 2 3" xfId="3090" xr:uid="{00000000-0005-0000-0000-000025000000}"/>
    <cellStyle name="Calc cel 3 2 3 2 2 3 2" xfId="8640" xr:uid="{00000000-0005-0000-0000-000025000000}"/>
    <cellStyle name="Calc cel 3 2 3 2 2 3 2 2" xfId="19002" xr:uid="{00000000-0005-0000-0000-000025000000}"/>
    <cellStyle name="Calc cel 3 2 3 2 2 3 3" xfId="14424" xr:uid="{00000000-0005-0000-0000-000025000000}"/>
    <cellStyle name="Calc cel 3 2 3 2 2 4" xfId="4434" xr:uid="{00000000-0005-0000-0000-000025000000}"/>
    <cellStyle name="Calc cel 3 2 3 2 2 4 2" xfId="10015" xr:uid="{00000000-0005-0000-0000-000025000000}"/>
    <cellStyle name="Calc cel 3 2 3 2 2 4 2 2" xfId="20375" xr:uid="{00000000-0005-0000-0000-000025000000}"/>
    <cellStyle name="Calc cel 3 2 3 2 2 4 3" xfId="15651" xr:uid="{00000000-0005-0000-0000-000025000000}"/>
    <cellStyle name="Calc cel 3 2 3 2 2 5" xfId="6603" xr:uid="{00000000-0005-0000-0000-000025000000}"/>
    <cellStyle name="Calc cel 3 2 3 2 2 5 2" xfId="16965" xr:uid="{00000000-0005-0000-0000-000025000000}"/>
    <cellStyle name="Calc cel 3 2 3 2 2 6" xfId="5863" xr:uid="{00000000-0005-0000-0000-000025000000}"/>
    <cellStyle name="Calc cel 3 2 3 2 2 6 2" xfId="11946" xr:uid="{00000000-0005-0000-0000-000025000000}"/>
    <cellStyle name="Calc cel 3 2 3 2 2 7" xfId="11025" xr:uid="{00000000-0005-0000-0000-000025000000}"/>
    <cellStyle name="Calc cel 3 2 3 2 3" xfId="2054" xr:uid="{00000000-0005-0000-0000-000025000000}"/>
    <cellStyle name="Calc cel 3 2 3 2 3 2" xfId="3293" xr:uid="{00000000-0005-0000-0000-000025000000}"/>
    <cellStyle name="Calc cel 3 2 3 2 3 2 2" xfId="8843" xr:uid="{00000000-0005-0000-0000-000025000000}"/>
    <cellStyle name="Calc cel 3 2 3 2 3 2 2 2" xfId="19205" xr:uid="{00000000-0005-0000-0000-000025000000}"/>
    <cellStyle name="Calc cel 3 2 3 2 3 2 3" xfId="12253" xr:uid="{00000000-0005-0000-0000-000025000000}"/>
    <cellStyle name="Calc cel 3 2 3 2 3 3" xfId="4635" xr:uid="{00000000-0005-0000-0000-000025000000}"/>
    <cellStyle name="Calc cel 3 2 3 2 3 3 2" xfId="10206" xr:uid="{00000000-0005-0000-0000-000025000000}"/>
    <cellStyle name="Calc cel 3 2 3 2 3 3 2 2" xfId="20566" xr:uid="{00000000-0005-0000-0000-000025000000}"/>
    <cellStyle name="Calc cel 3 2 3 2 3 3 3" xfId="14460" xr:uid="{00000000-0005-0000-0000-000025000000}"/>
    <cellStyle name="Calc cel 3 2 3 2 3 4" xfId="7634" xr:uid="{00000000-0005-0000-0000-000025000000}"/>
    <cellStyle name="Calc cel 3 2 3 2 3 4 2" xfId="17996" xr:uid="{00000000-0005-0000-0000-000025000000}"/>
    <cellStyle name="Calc cel 3 2 3 2 3 5" xfId="6053" xr:uid="{00000000-0005-0000-0000-000025000000}"/>
    <cellStyle name="Calc cel 3 2 3 2 3 5 2" xfId="16417" xr:uid="{00000000-0005-0000-0000-000025000000}"/>
    <cellStyle name="Calc cel 3 2 3 2 3 6" xfId="14979" xr:uid="{00000000-0005-0000-0000-000025000000}"/>
    <cellStyle name="Calc cel 3 2 3 2 4" xfId="1603" xr:uid="{00000000-0005-0000-0000-000025000000}"/>
    <cellStyle name="Calc cel 3 2 3 2 4 2" xfId="2844" xr:uid="{00000000-0005-0000-0000-000025000000}"/>
    <cellStyle name="Calc cel 3 2 3 2 4 2 2" xfId="8394" xr:uid="{00000000-0005-0000-0000-000025000000}"/>
    <cellStyle name="Calc cel 3 2 3 2 4 2 2 2" xfId="18756" xr:uid="{00000000-0005-0000-0000-000025000000}"/>
    <cellStyle name="Calc cel 3 2 3 2 4 2 3" xfId="12204" xr:uid="{00000000-0005-0000-0000-000025000000}"/>
    <cellStyle name="Calc cel 3 2 3 2 4 3" xfId="4194" xr:uid="{00000000-0005-0000-0000-000025000000}"/>
    <cellStyle name="Calc cel 3 2 3 2 4 3 2" xfId="9788" xr:uid="{00000000-0005-0000-0000-000025000000}"/>
    <cellStyle name="Calc cel 3 2 3 2 4 3 2 2" xfId="20149" xr:uid="{00000000-0005-0000-0000-000025000000}"/>
    <cellStyle name="Calc cel 3 2 3 2 4 3 3" xfId="14412" xr:uid="{00000000-0005-0000-0000-000025000000}"/>
    <cellStyle name="Calc cel 3 2 3 2 4 4" xfId="7220" xr:uid="{00000000-0005-0000-0000-000025000000}"/>
    <cellStyle name="Calc cel 3 2 3 2 4 4 2" xfId="17582" xr:uid="{00000000-0005-0000-0000-000025000000}"/>
    <cellStyle name="Calc cel 3 2 3 2 4 5" xfId="5638" xr:uid="{00000000-0005-0000-0000-000025000000}"/>
    <cellStyle name="Calc cel 3 2 3 2 4 5 2" xfId="10690" xr:uid="{00000000-0005-0000-0000-000025000000}"/>
    <cellStyle name="Calc cel 3 2 3 2 4 6" xfId="11134" xr:uid="{00000000-0005-0000-0000-000025000000}"/>
    <cellStyle name="Calc cel 3 2 3 2 5" xfId="1229" xr:uid="{00000000-0005-0000-0000-000025000000}"/>
    <cellStyle name="Calc cel 3 2 3 2 5 2" xfId="3827" xr:uid="{00000000-0005-0000-0000-000025000000}"/>
    <cellStyle name="Calc cel 3 2 3 2 5 2 2" xfId="9441" xr:uid="{00000000-0005-0000-0000-000025000000}"/>
    <cellStyle name="Calc cel 3 2 3 2 5 2 2 2" xfId="19802" xr:uid="{00000000-0005-0000-0000-000025000000}"/>
    <cellStyle name="Calc cel 3 2 3 2 5 2 3" xfId="13743" xr:uid="{00000000-0005-0000-0000-000025000000}"/>
    <cellStyle name="Calc cel 3 2 3 2 5 3" xfId="6869" xr:uid="{00000000-0005-0000-0000-000025000000}"/>
    <cellStyle name="Calc cel 3 2 3 2 5 3 2" xfId="17231" xr:uid="{00000000-0005-0000-0000-000025000000}"/>
    <cellStyle name="Calc cel 3 2 3 2 5 4" xfId="5296" xr:uid="{00000000-0005-0000-0000-000025000000}"/>
    <cellStyle name="Calc cel 3 2 3 2 5 4 2" xfId="14881" xr:uid="{00000000-0005-0000-0000-000025000000}"/>
    <cellStyle name="Calc cel 3 2 3 2 5 5" xfId="15298" xr:uid="{00000000-0005-0000-0000-000025000000}"/>
    <cellStyle name="Calc cel 3 2 3 2 6" xfId="2472" xr:uid="{00000000-0005-0000-0000-000025000000}"/>
    <cellStyle name="Calc cel 3 2 3 2 6 2" xfId="8022" xr:uid="{00000000-0005-0000-0000-000025000000}"/>
    <cellStyle name="Calc cel 3 2 3 2 6 2 2" xfId="18384" xr:uid="{00000000-0005-0000-0000-000025000000}"/>
    <cellStyle name="Calc cel 3 2 3 2 6 3" xfId="12832" xr:uid="{00000000-0005-0000-0000-000025000000}"/>
    <cellStyle name="Calc cel 3 2 3 2 7" xfId="783" xr:uid="{00000000-0005-0000-0000-000025000000}"/>
    <cellStyle name="Calc cel 3 2 3 2 7 2" xfId="9355" xr:uid="{00000000-0005-0000-0000-000025000000}"/>
    <cellStyle name="Calc cel 3 2 3 2 7 2 2" xfId="19716" xr:uid="{00000000-0005-0000-0000-000025000000}"/>
    <cellStyle name="Calc cel 3 2 3 2 7 3" xfId="12004" xr:uid="{00000000-0005-0000-0000-000025000000}"/>
    <cellStyle name="Calc cel 3 2 3 2 8" xfId="5212" xr:uid="{00000000-0005-0000-0000-000025000000}"/>
    <cellStyle name="Calc cel 3 2 3 2 8 2" xfId="12945" xr:uid="{00000000-0005-0000-0000-000025000000}"/>
    <cellStyle name="Calc cel 3 2 3 2 9" xfId="10601" xr:uid="{00000000-0005-0000-0000-000025000000}"/>
    <cellStyle name="Calc cel 3 2 3 3" xfId="517" xr:uid="{00000000-0005-0000-0000-000025000000}"/>
    <cellStyle name="Calc cel 3 2 3 3 10" xfId="11059" xr:uid="{00000000-0005-0000-0000-000025000000}"/>
    <cellStyle name="Calc cel 3 2 3 3 2" xfId="1889" xr:uid="{00000000-0005-0000-0000-000025000000}"/>
    <cellStyle name="Calc cel 3 2 3 3 2 2" xfId="2204" xr:uid="{00000000-0005-0000-0000-000025000000}"/>
    <cellStyle name="Calc cel 3 2 3 3 2 2 2" xfId="3443" xr:uid="{00000000-0005-0000-0000-000025000000}"/>
    <cellStyle name="Calc cel 3 2 3 3 2 2 2 2" xfId="8993" xr:uid="{00000000-0005-0000-0000-000025000000}"/>
    <cellStyle name="Calc cel 3 2 3 3 2 2 2 2 2" xfId="19355" xr:uid="{00000000-0005-0000-0000-000025000000}"/>
    <cellStyle name="Calc cel 3 2 3 3 2 2 2 3" xfId="10911" xr:uid="{00000000-0005-0000-0000-000025000000}"/>
    <cellStyle name="Calc cel 3 2 3 3 2 2 3" xfId="4785" xr:uid="{00000000-0005-0000-0000-000025000000}"/>
    <cellStyle name="Calc cel 3 2 3 3 2 2 3 2" xfId="10346" xr:uid="{00000000-0005-0000-0000-000025000000}"/>
    <cellStyle name="Calc cel 3 2 3 3 2 2 3 2 2" xfId="20705" xr:uid="{00000000-0005-0000-0000-000025000000}"/>
    <cellStyle name="Calc cel 3 2 3 3 2 2 3 3" xfId="11286" xr:uid="{00000000-0005-0000-0000-000025000000}"/>
    <cellStyle name="Calc cel 3 2 3 3 2 2 4" xfId="7760" xr:uid="{00000000-0005-0000-0000-000025000000}"/>
    <cellStyle name="Calc cel 3 2 3 3 2 2 4 2" xfId="18122" xr:uid="{00000000-0005-0000-0000-000025000000}"/>
    <cellStyle name="Calc cel 3 2 3 3 2 2 5" xfId="6193" xr:uid="{00000000-0005-0000-0000-000025000000}"/>
    <cellStyle name="Calc cel 3 2 3 3 2 2 5 2" xfId="16556" xr:uid="{00000000-0005-0000-0000-000025000000}"/>
    <cellStyle name="Calc cel 3 2 3 3 2 2 6" xfId="16182" xr:uid="{00000000-0005-0000-0000-000025000000}"/>
    <cellStyle name="Calc cel 3 2 3 3 2 3" xfId="3129" xr:uid="{00000000-0005-0000-0000-000025000000}"/>
    <cellStyle name="Calc cel 3 2 3 3 2 3 2" xfId="8679" xr:uid="{00000000-0005-0000-0000-000025000000}"/>
    <cellStyle name="Calc cel 3 2 3 3 2 3 2 2" xfId="19041" xr:uid="{00000000-0005-0000-0000-000025000000}"/>
    <cellStyle name="Calc cel 3 2 3 3 2 3 3" xfId="14764" xr:uid="{00000000-0005-0000-0000-000025000000}"/>
    <cellStyle name="Calc cel 3 2 3 3 2 4" xfId="4472" xr:uid="{00000000-0005-0000-0000-000025000000}"/>
    <cellStyle name="Calc cel 3 2 3 3 2 4 2" xfId="10051" xr:uid="{00000000-0005-0000-0000-000025000000}"/>
    <cellStyle name="Calc cel 3 2 3 3 2 4 2 2" xfId="20411" xr:uid="{00000000-0005-0000-0000-000025000000}"/>
    <cellStyle name="Calc cel 3 2 3 3 2 4 3" xfId="12740" xr:uid="{00000000-0005-0000-0000-000025000000}"/>
    <cellStyle name="Calc cel 3 2 3 3 2 5" xfId="7477" xr:uid="{00000000-0005-0000-0000-000025000000}"/>
    <cellStyle name="Calc cel 3 2 3 3 2 5 2" xfId="17839" xr:uid="{00000000-0005-0000-0000-000025000000}"/>
    <cellStyle name="Calc cel 3 2 3 3 2 6" xfId="5898" xr:uid="{00000000-0005-0000-0000-000025000000}"/>
    <cellStyle name="Calc cel 3 2 3 3 2 6 2" xfId="16263" xr:uid="{00000000-0005-0000-0000-000025000000}"/>
    <cellStyle name="Calc cel 3 2 3 3 2 7" xfId="11516" xr:uid="{00000000-0005-0000-0000-000025000000}"/>
    <cellStyle name="Calc cel 3 2 3 3 3" xfId="2070" xr:uid="{00000000-0005-0000-0000-000025000000}"/>
    <cellStyle name="Calc cel 3 2 3 3 3 2" xfId="3309" xr:uid="{00000000-0005-0000-0000-000025000000}"/>
    <cellStyle name="Calc cel 3 2 3 3 3 2 2" xfId="8859" xr:uid="{00000000-0005-0000-0000-000025000000}"/>
    <cellStyle name="Calc cel 3 2 3 3 3 2 2 2" xfId="19221" xr:uid="{00000000-0005-0000-0000-000025000000}"/>
    <cellStyle name="Calc cel 3 2 3 3 3 2 3" xfId="13547" xr:uid="{00000000-0005-0000-0000-000025000000}"/>
    <cellStyle name="Calc cel 3 2 3 3 3 3" xfId="4651" xr:uid="{00000000-0005-0000-0000-000025000000}"/>
    <cellStyle name="Calc cel 3 2 3 3 3 3 2" xfId="10221" xr:uid="{00000000-0005-0000-0000-000025000000}"/>
    <cellStyle name="Calc cel 3 2 3 3 3 3 2 2" xfId="20581" xr:uid="{00000000-0005-0000-0000-000025000000}"/>
    <cellStyle name="Calc cel 3 2 3 3 3 3 3" xfId="14921" xr:uid="{00000000-0005-0000-0000-000025000000}"/>
    <cellStyle name="Calc cel 3 2 3 3 3 4" xfId="7649" xr:uid="{00000000-0005-0000-0000-000025000000}"/>
    <cellStyle name="Calc cel 3 2 3 3 3 4 2" xfId="18011" xr:uid="{00000000-0005-0000-0000-000025000000}"/>
    <cellStyle name="Calc cel 3 2 3 3 3 5" xfId="6068" xr:uid="{00000000-0005-0000-0000-000025000000}"/>
    <cellStyle name="Calc cel 3 2 3 3 3 5 2" xfId="16432" xr:uid="{00000000-0005-0000-0000-000025000000}"/>
    <cellStyle name="Calc cel 3 2 3 3 3 6" xfId="12000" xr:uid="{00000000-0005-0000-0000-000025000000}"/>
    <cellStyle name="Calc cel 3 2 3 3 4" xfId="1663" xr:uid="{00000000-0005-0000-0000-000025000000}"/>
    <cellStyle name="Calc cel 3 2 3 3 4 2" xfId="2904" xr:uid="{00000000-0005-0000-0000-000025000000}"/>
    <cellStyle name="Calc cel 3 2 3 3 4 2 2" xfId="8454" xr:uid="{00000000-0005-0000-0000-000025000000}"/>
    <cellStyle name="Calc cel 3 2 3 3 4 2 2 2" xfId="18816" xr:uid="{00000000-0005-0000-0000-000025000000}"/>
    <cellStyle name="Calc cel 3 2 3 3 4 2 3" xfId="12208" xr:uid="{00000000-0005-0000-0000-000025000000}"/>
    <cellStyle name="Calc cel 3 2 3 3 4 3" xfId="4254" xr:uid="{00000000-0005-0000-0000-000025000000}"/>
    <cellStyle name="Calc cel 3 2 3 3 4 3 2" xfId="9846" xr:uid="{00000000-0005-0000-0000-000025000000}"/>
    <cellStyle name="Calc cel 3 2 3 3 4 3 2 2" xfId="20207" xr:uid="{00000000-0005-0000-0000-000025000000}"/>
    <cellStyle name="Calc cel 3 2 3 3 4 3 3" xfId="13190" xr:uid="{00000000-0005-0000-0000-000025000000}"/>
    <cellStyle name="Calc cel 3 2 3 3 4 4" xfId="7278" xr:uid="{00000000-0005-0000-0000-000025000000}"/>
    <cellStyle name="Calc cel 3 2 3 3 4 4 2" xfId="17640" xr:uid="{00000000-0005-0000-0000-000025000000}"/>
    <cellStyle name="Calc cel 3 2 3 3 4 5" xfId="5696" xr:uid="{00000000-0005-0000-0000-000025000000}"/>
    <cellStyle name="Calc cel 3 2 3 3 4 5 2" xfId="15293" xr:uid="{00000000-0005-0000-0000-000025000000}"/>
    <cellStyle name="Calc cel 3 2 3 3 4 6" xfId="13310" xr:uid="{00000000-0005-0000-0000-000025000000}"/>
    <cellStyle name="Calc cel 3 2 3 3 5" xfId="1278" xr:uid="{00000000-0005-0000-0000-000025000000}"/>
    <cellStyle name="Calc cel 3 2 3 3 5 2" xfId="6917" xr:uid="{00000000-0005-0000-0000-000025000000}"/>
    <cellStyle name="Calc cel 3 2 3 3 5 2 2" xfId="17279" xr:uid="{00000000-0005-0000-0000-000025000000}"/>
    <cellStyle name="Calc cel 3 2 3 3 5 3" xfId="12037" xr:uid="{00000000-0005-0000-0000-000025000000}"/>
    <cellStyle name="Calc cel 3 2 3 3 6" xfId="2521" xr:uid="{00000000-0005-0000-0000-000025000000}"/>
    <cellStyle name="Calc cel 3 2 3 3 6 2" xfId="8071" xr:uid="{00000000-0005-0000-0000-000025000000}"/>
    <cellStyle name="Calc cel 3 2 3 3 6 2 2" xfId="18433" xr:uid="{00000000-0005-0000-0000-000025000000}"/>
    <cellStyle name="Calc cel 3 2 3 3 6 3" xfId="15515" xr:uid="{00000000-0005-0000-0000-000025000000}"/>
    <cellStyle name="Calc cel 3 2 3 3 7" xfId="978" xr:uid="{00000000-0005-0000-0000-000025000000}"/>
    <cellStyle name="Calc cel 3 2 3 3 7 2" xfId="9489" xr:uid="{00000000-0005-0000-0000-000025000000}"/>
    <cellStyle name="Calc cel 3 2 3 3 7 2 2" xfId="19850" xr:uid="{00000000-0005-0000-0000-000025000000}"/>
    <cellStyle name="Calc cel 3 2 3 3 7 3" xfId="15563" xr:uid="{00000000-0005-0000-0000-000025000000}"/>
    <cellStyle name="Calc cel 3 2 3 3 8" xfId="3876" xr:uid="{00000000-0005-0000-0000-000025000000}"/>
    <cellStyle name="Calc cel 3 2 3 3 8 2" xfId="6637" xr:uid="{00000000-0005-0000-0000-000025000000}"/>
    <cellStyle name="Calc cel 3 2 3 3 8 2 2" xfId="16999" xr:uid="{00000000-0005-0000-0000-000025000000}"/>
    <cellStyle name="Calc cel 3 2 3 3 8 3" xfId="12703" xr:uid="{00000000-0005-0000-0000-000025000000}"/>
    <cellStyle name="Calc cel 3 2 3 3 9" xfId="5343" xr:uid="{00000000-0005-0000-0000-000025000000}"/>
    <cellStyle name="Calc cel 3 2 3 3 9 2" xfId="14785" xr:uid="{00000000-0005-0000-0000-000025000000}"/>
    <cellStyle name="Calc cel 3 2 3 4" xfId="581" xr:uid="{00000000-0005-0000-0000-000025000000}"/>
    <cellStyle name="Calc cel 3 2 3 4 2" xfId="2268" xr:uid="{00000000-0005-0000-0000-000025000000}"/>
    <cellStyle name="Calc cel 3 2 3 4 2 2" xfId="3507" xr:uid="{00000000-0005-0000-0000-000025000000}"/>
    <cellStyle name="Calc cel 3 2 3 4 2 2 2" xfId="9057" xr:uid="{00000000-0005-0000-0000-000025000000}"/>
    <cellStyle name="Calc cel 3 2 3 4 2 2 2 2" xfId="19419" xr:uid="{00000000-0005-0000-0000-000025000000}"/>
    <cellStyle name="Calc cel 3 2 3 4 2 2 3" xfId="14056" xr:uid="{00000000-0005-0000-0000-000025000000}"/>
    <cellStyle name="Calc cel 3 2 3 4 2 3" xfId="4849" xr:uid="{00000000-0005-0000-0000-000025000000}"/>
    <cellStyle name="Calc cel 3 2 3 4 2 3 2" xfId="10406" xr:uid="{00000000-0005-0000-0000-000025000000}"/>
    <cellStyle name="Calc cel 3 2 3 4 2 3 2 2" xfId="20765" xr:uid="{00000000-0005-0000-0000-000025000000}"/>
    <cellStyle name="Calc cel 3 2 3 4 2 3 3" xfId="12223" xr:uid="{00000000-0005-0000-0000-000025000000}"/>
    <cellStyle name="Calc cel 3 2 3 4 2 4" xfId="7820" xr:uid="{00000000-0005-0000-0000-000025000000}"/>
    <cellStyle name="Calc cel 3 2 3 4 2 4 2" xfId="18182" xr:uid="{00000000-0005-0000-0000-000025000000}"/>
    <cellStyle name="Calc cel 3 2 3 4 2 5" xfId="6253" xr:uid="{00000000-0005-0000-0000-000025000000}"/>
    <cellStyle name="Calc cel 3 2 3 4 2 5 2" xfId="16616" xr:uid="{00000000-0005-0000-0000-000025000000}"/>
    <cellStyle name="Calc cel 3 2 3 4 2 6" xfId="12235" xr:uid="{00000000-0005-0000-0000-000025000000}"/>
    <cellStyle name="Calc cel 3 2 3 4 3" xfId="1950" xr:uid="{00000000-0005-0000-0000-000025000000}"/>
    <cellStyle name="Calc cel 3 2 3 4 3 2" xfId="3190" xr:uid="{00000000-0005-0000-0000-000025000000}"/>
    <cellStyle name="Calc cel 3 2 3 4 3 2 2" xfId="8740" xr:uid="{00000000-0005-0000-0000-000025000000}"/>
    <cellStyle name="Calc cel 3 2 3 4 3 2 2 2" xfId="19102" xr:uid="{00000000-0005-0000-0000-000025000000}"/>
    <cellStyle name="Calc cel 3 2 3 4 3 2 3" xfId="16212" xr:uid="{00000000-0005-0000-0000-000025000000}"/>
    <cellStyle name="Calc cel 3 2 3 4 3 3" xfId="4533" xr:uid="{00000000-0005-0000-0000-000025000000}"/>
    <cellStyle name="Calc cel 3 2 3 4 3 3 2" xfId="10109" xr:uid="{00000000-0005-0000-0000-000025000000}"/>
    <cellStyle name="Calc cel 3 2 3 4 3 3 2 2" xfId="20469" xr:uid="{00000000-0005-0000-0000-000025000000}"/>
    <cellStyle name="Calc cel 3 2 3 4 3 3 3" xfId="13111" xr:uid="{00000000-0005-0000-0000-000025000000}"/>
    <cellStyle name="Calc cel 3 2 3 4 3 4" xfId="7536" xr:uid="{00000000-0005-0000-0000-000025000000}"/>
    <cellStyle name="Calc cel 3 2 3 4 3 4 2" xfId="17898" xr:uid="{00000000-0005-0000-0000-000025000000}"/>
    <cellStyle name="Calc cel 3 2 3 4 3 5" xfId="5955" xr:uid="{00000000-0005-0000-0000-000025000000}"/>
    <cellStyle name="Calc cel 3 2 3 4 3 5 2" xfId="16320" xr:uid="{00000000-0005-0000-0000-000025000000}"/>
    <cellStyle name="Calc cel 3 2 3 4 3 6" xfId="13183" xr:uid="{00000000-0005-0000-0000-000025000000}"/>
    <cellStyle name="Calc cel 3 2 3 4 4" xfId="1342" xr:uid="{00000000-0005-0000-0000-000025000000}"/>
    <cellStyle name="Calc cel 3 2 3 4 4 2" xfId="6979" xr:uid="{00000000-0005-0000-0000-000025000000}"/>
    <cellStyle name="Calc cel 3 2 3 4 4 2 2" xfId="17341" xr:uid="{00000000-0005-0000-0000-000025000000}"/>
    <cellStyle name="Calc cel 3 2 3 4 4 3" xfId="11431" xr:uid="{00000000-0005-0000-0000-000025000000}"/>
    <cellStyle name="Calc cel 3 2 3 4 5" xfId="2585" xr:uid="{00000000-0005-0000-0000-000025000000}"/>
    <cellStyle name="Calc cel 3 2 3 4 5 2" xfId="8135" xr:uid="{00000000-0005-0000-0000-000025000000}"/>
    <cellStyle name="Calc cel 3 2 3 4 5 2 2" xfId="18497" xr:uid="{00000000-0005-0000-0000-000025000000}"/>
    <cellStyle name="Calc cel 3 2 3 4 5 3" xfId="14728" xr:uid="{00000000-0005-0000-0000-000025000000}"/>
    <cellStyle name="Calc cel 3 2 3 4 6" xfId="1042" xr:uid="{00000000-0005-0000-0000-000025000000}"/>
    <cellStyle name="Calc cel 3 2 3 4 6 2" xfId="9551" xr:uid="{00000000-0005-0000-0000-000025000000}"/>
    <cellStyle name="Calc cel 3 2 3 4 6 2 2" xfId="19912" xr:uid="{00000000-0005-0000-0000-000025000000}"/>
    <cellStyle name="Calc cel 3 2 3 4 6 3" xfId="12114" xr:uid="{00000000-0005-0000-0000-000025000000}"/>
    <cellStyle name="Calc cel 3 2 3 4 7" xfId="3940" xr:uid="{00000000-0005-0000-0000-000025000000}"/>
    <cellStyle name="Calc cel 3 2 3 4 7 2" xfId="6684" xr:uid="{00000000-0005-0000-0000-000025000000}"/>
    <cellStyle name="Calc cel 3 2 3 4 7 2 2" xfId="17046" xr:uid="{00000000-0005-0000-0000-000025000000}"/>
    <cellStyle name="Calc cel 3 2 3 4 7 3" xfId="15077" xr:uid="{00000000-0005-0000-0000-000025000000}"/>
    <cellStyle name="Calc cel 3 2 3 4 8" xfId="5403" xr:uid="{00000000-0005-0000-0000-000025000000}"/>
    <cellStyle name="Calc cel 3 2 3 4 8 2" xfId="14196" xr:uid="{00000000-0005-0000-0000-000025000000}"/>
    <cellStyle name="Calc cel 3 2 3 4 9" xfId="10653" xr:uid="{00000000-0005-0000-0000-000025000000}"/>
    <cellStyle name="Calc cel 3 2 3 5" xfId="642" xr:uid="{00000000-0005-0000-0000-000025000000}"/>
    <cellStyle name="Calc cel 3 2 3 5 2" xfId="2329" xr:uid="{00000000-0005-0000-0000-000025000000}"/>
    <cellStyle name="Calc cel 3 2 3 5 2 2" xfId="3568" xr:uid="{00000000-0005-0000-0000-000025000000}"/>
    <cellStyle name="Calc cel 3 2 3 5 2 2 2" xfId="9118" xr:uid="{00000000-0005-0000-0000-000025000000}"/>
    <cellStyle name="Calc cel 3 2 3 5 2 2 2 2" xfId="19480" xr:uid="{00000000-0005-0000-0000-000025000000}"/>
    <cellStyle name="Calc cel 3 2 3 5 2 2 3" xfId="11628" xr:uid="{00000000-0005-0000-0000-000025000000}"/>
    <cellStyle name="Calc cel 3 2 3 5 2 3" xfId="4910" xr:uid="{00000000-0005-0000-0000-000025000000}"/>
    <cellStyle name="Calc cel 3 2 3 5 2 3 2" xfId="10465" xr:uid="{00000000-0005-0000-0000-000025000000}"/>
    <cellStyle name="Calc cel 3 2 3 5 2 3 2 2" xfId="20824" xr:uid="{00000000-0005-0000-0000-000025000000}"/>
    <cellStyle name="Calc cel 3 2 3 5 2 3 3" xfId="15365" xr:uid="{00000000-0005-0000-0000-000025000000}"/>
    <cellStyle name="Calc cel 3 2 3 5 2 4" xfId="7879" xr:uid="{00000000-0005-0000-0000-000025000000}"/>
    <cellStyle name="Calc cel 3 2 3 5 2 4 2" xfId="18241" xr:uid="{00000000-0005-0000-0000-000025000000}"/>
    <cellStyle name="Calc cel 3 2 3 5 2 5" xfId="6312" xr:uid="{00000000-0005-0000-0000-000025000000}"/>
    <cellStyle name="Calc cel 3 2 3 5 2 5 2" xfId="16675" xr:uid="{00000000-0005-0000-0000-000025000000}"/>
    <cellStyle name="Calc cel 3 2 3 5 2 6" xfId="10987" xr:uid="{00000000-0005-0000-0000-000025000000}"/>
    <cellStyle name="Calc cel 3 2 3 5 3" xfId="2007" xr:uid="{00000000-0005-0000-0000-000025000000}"/>
    <cellStyle name="Calc cel 3 2 3 5 3 2" xfId="3246" xr:uid="{00000000-0005-0000-0000-000025000000}"/>
    <cellStyle name="Calc cel 3 2 3 5 3 2 2" xfId="8796" xr:uid="{00000000-0005-0000-0000-000025000000}"/>
    <cellStyle name="Calc cel 3 2 3 5 3 2 2 2" xfId="19158" xr:uid="{00000000-0005-0000-0000-000025000000}"/>
    <cellStyle name="Calc cel 3 2 3 5 3 2 3" xfId="11348" xr:uid="{00000000-0005-0000-0000-000025000000}"/>
    <cellStyle name="Calc cel 3 2 3 5 3 3" xfId="4588" xr:uid="{00000000-0005-0000-0000-000025000000}"/>
    <cellStyle name="Calc cel 3 2 3 5 3 3 2" xfId="10162" xr:uid="{00000000-0005-0000-0000-000025000000}"/>
    <cellStyle name="Calc cel 3 2 3 5 3 3 2 2" xfId="20522" xr:uid="{00000000-0005-0000-0000-000025000000}"/>
    <cellStyle name="Calc cel 3 2 3 5 3 3 3" xfId="10646" xr:uid="{00000000-0005-0000-0000-000025000000}"/>
    <cellStyle name="Calc cel 3 2 3 5 3 4" xfId="7590" xr:uid="{00000000-0005-0000-0000-000025000000}"/>
    <cellStyle name="Calc cel 3 2 3 5 3 4 2" xfId="17952" xr:uid="{00000000-0005-0000-0000-000025000000}"/>
    <cellStyle name="Calc cel 3 2 3 5 3 5" xfId="6008" xr:uid="{00000000-0005-0000-0000-000025000000}"/>
    <cellStyle name="Calc cel 3 2 3 5 3 5 2" xfId="16373" xr:uid="{00000000-0005-0000-0000-000025000000}"/>
    <cellStyle name="Calc cel 3 2 3 5 3 6" xfId="14274" xr:uid="{00000000-0005-0000-0000-000025000000}"/>
    <cellStyle name="Calc cel 3 2 3 5 4" xfId="1403" xr:uid="{00000000-0005-0000-0000-000025000000}"/>
    <cellStyle name="Calc cel 3 2 3 5 4 2" xfId="7040" xr:uid="{00000000-0005-0000-0000-000025000000}"/>
    <cellStyle name="Calc cel 3 2 3 5 4 2 2" xfId="17402" xr:uid="{00000000-0005-0000-0000-000025000000}"/>
    <cellStyle name="Calc cel 3 2 3 5 4 3" xfId="10623" xr:uid="{00000000-0005-0000-0000-000025000000}"/>
    <cellStyle name="Calc cel 3 2 3 5 5" xfId="2646" xr:uid="{00000000-0005-0000-0000-000025000000}"/>
    <cellStyle name="Calc cel 3 2 3 5 5 2" xfId="8196" xr:uid="{00000000-0005-0000-0000-000025000000}"/>
    <cellStyle name="Calc cel 3 2 3 5 5 2 2" xfId="18558" xr:uid="{00000000-0005-0000-0000-000025000000}"/>
    <cellStyle name="Calc cel 3 2 3 5 5 3" xfId="12878" xr:uid="{00000000-0005-0000-0000-000025000000}"/>
    <cellStyle name="Calc cel 3 2 3 5 6" xfId="1103" xr:uid="{00000000-0005-0000-0000-000025000000}"/>
    <cellStyle name="Calc cel 3 2 3 5 6 2" xfId="9612" xr:uid="{00000000-0005-0000-0000-000025000000}"/>
    <cellStyle name="Calc cel 3 2 3 5 6 2 2" xfId="19973" xr:uid="{00000000-0005-0000-0000-000025000000}"/>
    <cellStyle name="Calc cel 3 2 3 5 6 3" xfId="13291" xr:uid="{00000000-0005-0000-0000-000025000000}"/>
    <cellStyle name="Calc cel 3 2 3 5 7" xfId="4001" xr:uid="{00000000-0005-0000-0000-000025000000}"/>
    <cellStyle name="Calc cel 3 2 3 5 7 2" xfId="6743" xr:uid="{00000000-0005-0000-0000-000025000000}"/>
    <cellStyle name="Calc cel 3 2 3 5 7 2 2" xfId="17105" xr:uid="{00000000-0005-0000-0000-000025000000}"/>
    <cellStyle name="Calc cel 3 2 3 5 7 3" xfId="14752" xr:uid="{00000000-0005-0000-0000-000025000000}"/>
    <cellStyle name="Calc cel 3 2 3 5 8" xfId="5462" xr:uid="{00000000-0005-0000-0000-000025000000}"/>
    <cellStyle name="Calc cel 3 2 3 5 8 2" xfId="13074" xr:uid="{00000000-0005-0000-0000-000025000000}"/>
    <cellStyle name="Calc cel 3 2 3 5 9" xfId="16158" xr:uid="{00000000-0005-0000-0000-000025000000}"/>
    <cellStyle name="Calc cel 3 2 3 6" xfId="859" xr:uid="{00000000-0005-0000-0000-000025000000}"/>
    <cellStyle name="Calc cel 3 2 3 6 2" xfId="1782" xr:uid="{00000000-0005-0000-0000-000025000000}"/>
    <cellStyle name="Calc cel 3 2 3 6 2 2" xfId="7373" xr:uid="{00000000-0005-0000-0000-000025000000}"/>
    <cellStyle name="Calc cel 3 2 3 6 2 2 2" xfId="17735" xr:uid="{00000000-0005-0000-0000-000025000000}"/>
    <cellStyle name="Calc cel 3 2 3 6 2 3" xfId="15770" xr:uid="{00000000-0005-0000-0000-000025000000}"/>
    <cellStyle name="Calc cel 3 2 3 6 3" xfId="3022" xr:uid="{00000000-0005-0000-0000-000025000000}"/>
    <cellStyle name="Calc cel 3 2 3 6 3 2" xfId="8572" xr:uid="{00000000-0005-0000-0000-000025000000}"/>
    <cellStyle name="Calc cel 3 2 3 6 3 2 2" xfId="18934" xr:uid="{00000000-0005-0000-0000-000025000000}"/>
    <cellStyle name="Calc cel 3 2 3 6 3 3" xfId="13239" xr:uid="{00000000-0005-0000-0000-000025000000}"/>
    <cellStyle name="Calc cel 3 2 3 6 4" xfId="4366" xr:uid="{00000000-0005-0000-0000-000025000000}"/>
    <cellStyle name="Calc cel 3 2 3 6 4 2" xfId="9948" xr:uid="{00000000-0005-0000-0000-000025000000}"/>
    <cellStyle name="Calc cel 3 2 3 6 4 2 2" xfId="20308" xr:uid="{00000000-0005-0000-0000-000025000000}"/>
    <cellStyle name="Calc cel 3 2 3 6 4 3" xfId="12731" xr:uid="{00000000-0005-0000-0000-000025000000}"/>
    <cellStyle name="Calc cel 3 2 3 6 5" xfId="6535" xr:uid="{00000000-0005-0000-0000-000025000000}"/>
    <cellStyle name="Calc cel 3 2 3 6 5 2" xfId="16897" xr:uid="{00000000-0005-0000-0000-000025000000}"/>
    <cellStyle name="Calc cel 3 2 3 6 6" xfId="5796" xr:uid="{00000000-0005-0000-0000-000025000000}"/>
    <cellStyle name="Calc cel 3 2 3 6 6 2" xfId="12215" xr:uid="{00000000-0005-0000-0000-000025000000}"/>
    <cellStyle name="Calc cel 3 2 3 6 7" xfId="11929" xr:uid="{00000000-0005-0000-0000-000025000000}"/>
    <cellStyle name="Calc cel 3 2 3 7" xfId="1637" xr:uid="{00000000-0005-0000-0000-000025000000}"/>
    <cellStyle name="Calc cel 3 2 3 7 2" xfId="2878" xr:uid="{00000000-0005-0000-0000-000025000000}"/>
    <cellStyle name="Calc cel 3 2 3 7 2 2" xfId="8428" xr:uid="{00000000-0005-0000-0000-000025000000}"/>
    <cellStyle name="Calc cel 3 2 3 7 2 2 2" xfId="18790" xr:uid="{00000000-0005-0000-0000-000025000000}"/>
    <cellStyle name="Calc cel 3 2 3 7 2 3" xfId="11569" xr:uid="{00000000-0005-0000-0000-000025000000}"/>
    <cellStyle name="Calc cel 3 2 3 7 3" xfId="4228" xr:uid="{00000000-0005-0000-0000-000025000000}"/>
    <cellStyle name="Calc cel 3 2 3 7 3 2" xfId="9821" xr:uid="{00000000-0005-0000-0000-000025000000}"/>
    <cellStyle name="Calc cel 3 2 3 7 3 2 2" xfId="20182" xr:uid="{00000000-0005-0000-0000-000025000000}"/>
    <cellStyle name="Calc cel 3 2 3 7 3 3" xfId="15957" xr:uid="{00000000-0005-0000-0000-000025000000}"/>
    <cellStyle name="Calc cel 3 2 3 7 4" xfId="7253" xr:uid="{00000000-0005-0000-0000-000025000000}"/>
    <cellStyle name="Calc cel 3 2 3 7 4 2" xfId="17615" xr:uid="{00000000-0005-0000-0000-000025000000}"/>
    <cellStyle name="Calc cel 3 2 3 7 5" xfId="5671" xr:uid="{00000000-0005-0000-0000-000025000000}"/>
    <cellStyle name="Calc cel 3 2 3 7 5 2" xfId="15484" xr:uid="{00000000-0005-0000-0000-000025000000}"/>
    <cellStyle name="Calc cel 3 2 3 7 6" xfId="11938" xr:uid="{00000000-0005-0000-0000-000025000000}"/>
    <cellStyle name="Calc cel 3 2 3 8" xfId="1427" xr:uid="{00000000-0005-0000-0000-000025000000}"/>
    <cellStyle name="Calc cel 3 2 3 8 2" xfId="2670" xr:uid="{00000000-0005-0000-0000-000025000000}"/>
    <cellStyle name="Calc cel 3 2 3 8 2 2" xfId="8220" xr:uid="{00000000-0005-0000-0000-000025000000}"/>
    <cellStyle name="Calc cel 3 2 3 8 2 2 2" xfId="18582" xr:uid="{00000000-0005-0000-0000-000025000000}"/>
    <cellStyle name="Calc cel 3 2 3 8 2 3" xfId="13980" xr:uid="{00000000-0005-0000-0000-000025000000}"/>
    <cellStyle name="Calc cel 3 2 3 8 3" xfId="4025" xr:uid="{00000000-0005-0000-0000-000025000000}"/>
    <cellStyle name="Calc cel 3 2 3 8 3 2" xfId="9635" xr:uid="{00000000-0005-0000-0000-000025000000}"/>
    <cellStyle name="Calc cel 3 2 3 8 3 2 2" xfId="19996" xr:uid="{00000000-0005-0000-0000-000025000000}"/>
    <cellStyle name="Calc cel 3 2 3 8 3 3" xfId="15310" xr:uid="{00000000-0005-0000-0000-000025000000}"/>
    <cellStyle name="Calc cel 3 2 3 8 4" xfId="7063" xr:uid="{00000000-0005-0000-0000-000025000000}"/>
    <cellStyle name="Calc cel 3 2 3 8 4 2" xfId="17425" xr:uid="{00000000-0005-0000-0000-000025000000}"/>
    <cellStyle name="Calc cel 3 2 3 8 5" xfId="5485" xr:uid="{00000000-0005-0000-0000-000025000000}"/>
    <cellStyle name="Calc cel 3 2 3 8 5 2" xfId="11750" xr:uid="{00000000-0005-0000-0000-000025000000}"/>
    <cellStyle name="Calc cel 3 2 3 8 6" xfId="10558" xr:uid="{00000000-0005-0000-0000-000025000000}"/>
    <cellStyle name="Calc cel 3 2 3 9" xfId="1157" xr:uid="{00000000-0005-0000-0000-000025000000}"/>
    <cellStyle name="Calc cel 3 2 3 9 2" xfId="3641" xr:uid="{00000000-0005-0000-0000-000025000000}"/>
    <cellStyle name="Calc cel 3 2 3 9 2 2" xfId="9198" xr:uid="{00000000-0005-0000-0000-000025000000}"/>
    <cellStyle name="Calc cel 3 2 3 9 2 2 2" xfId="19559" xr:uid="{00000000-0005-0000-0000-000025000000}"/>
    <cellStyle name="Calc cel 3 2 3 9 2 3" xfId="11123" xr:uid="{00000000-0005-0000-0000-000025000000}"/>
    <cellStyle name="Calc cel 3 2 3 9 3" xfId="6797" xr:uid="{00000000-0005-0000-0000-000025000000}"/>
    <cellStyle name="Calc cel 3 2 3 9 3 2" xfId="17159" xr:uid="{00000000-0005-0000-0000-000025000000}"/>
    <cellStyle name="Calc cel 3 2 3 9 4" xfId="5039" xr:uid="{00000000-0005-0000-0000-000025000000}"/>
    <cellStyle name="Calc cel 3 2 3 9 4 2" xfId="10897" xr:uid="{00000000-0005-0000-0000-000025000000}"/>
    <cellStyle name="Calc cel 3 2 3 9 5" xfId="10889" xr:uid="{00000000-0005-0000-0000-000025000000}"/>
    <cellStyle name="Calc cel 3 2 4" xfId="289" xr:uid="{00000000-0005-0000-0000-000025000000}"/>
    <cellStyle name="Calc cel 3 2 4 10" xfId="10616" xr:uid="{00000000-0005-0000-0000-000025000000}"/>
    <cellStyle name="Calc cel 3 2 4 2" xfId="1777" xr:uid="{00000000-0005-0000-0000-000025000000}"/>
    <cellStyle name="Calc cel 3 2 4 2 2" xfId="2114" xr:uid="{00000000-0005-0000-0000-000025000000}"/>
    <cellStyle name="Calc cel 3 2 4 2 2 2" xfId="3353" xr:uid="{00000000-0005-0000-0000-000025000000}"/>
    <cellStyle name="Calc cel 3 2 4 2 2 2 2" xfId="8903" xr:uid="{00000000-0005-0000-0000-000025000000}"/>
    <cellStyle name="Calc cel 3 2 4 2 2 2 2 2" xfId="19265" xr:uid="{00000000-0005-0000-0000-000025000000}"/>
    <cellStyle name="Calc cel 3 2 4 2 2 2 3" xfId="14800" xr:uid="{00000000-0005-0000-0000-000025000000}"/>
    <cellStyle name="Calc cel 3 2 4 2 2 3" xfId="4695" xr:uid="{00000000-0005-0000-0000-000025000000}"/>
    <cellStyle name="Calc cel 3 2 4 2 2 3 2" xfId="10260" xr:uid="{00000000-0005-0000-0000-000025000000}"/>
    <cellStyle name="Calc cel 3 2 4 2 2 3 2 2" xfId="20620" xr:uid="{00000000-0005-0000-0000-000025000000}"/>
    <cellStyle name="Calc cel 3 2 4 2 2 3 3" xfId="14957" xr:uid="{00000000-0005-0000-0000-000025000000}"/>
    <cellStyle name="Calc cel 3 2 4 2 2 4" xfId="7681" xr:uid="{00000000-0005-0000-0000-000025000000}"/>
    <cellStyle name="Calc cel 3 2 4 2 2 4 2" xfId="18043" xr:uid="{00000000-0005-0000-0000-000025000000}"/>
    <cellStyle name="Calc cel 3 2 4 2 2 5" xfId="6107" xr:uid="{00000000-0005-0000-0000-000025000000}"/>
    <cellStyle name="Calc cel 3 2 4 2 2 5 2" xfId="16471" xr:uid="{00000000-0005-0000-0000-000025000000}"/>
    <cellStyle name="Calc cel 3 2 4 2 2 6" xfId="11065" xr:uid="{00000000-0005-0000-0000-000025000000}"/>
    <cellStyle name="Calc cel 3 2 4 2 3" xfId="3017" xr:uid="{00000000-0005-0000-0000-000025000000}"/>
    <cellStyle name="Calc cel 3 2 4 2 3 2" xfId="4361" xr:uid="{00000000-0005-0000-0000-000025000000}"/>
    <cellStyle name="Calc cel 3 2 4 2 3 2 2" xfId="9943" xr:uid="{00000000-0005-0000-0000-000025000000}"/>
    <cellStyle name="Calc cel 3 2 4 2 3 2 2 2" xfId="20304" xr:uid="{00000000-0005-0000-0000-000025000000}"/>
    <cellStyle name="Calc cel 3 2 4 2 3 2 3" xfId="14987" xr:uid="{00000000-0005-0000-0000-000025000000}"/>
    <cellStyle name="Calc cel 3 2 4 2 3 3" xfId="8567" xr:uid="{00000000-0005-0000-0000-000025000000}"/>
    <cellStyle name="Calc cel 3 2 4 2 3 3 2" xfId="18929" xr:uid="{00000000-0005-0000-0000-000025000000}"/>
    <cellStyle name="Calc cel 3 2 4 2 3 4" xfId="5792" xr:uid="{00000000-0005-0000-0000-000025000000}"/>
    <cellStyle name="Calc cel 3 2 4 2 3 4 2" xfId="12407" xr:uid="{00000000-0005-0000-0000-000025000000}"/>
    <cellStyle name="Calc cel 3 2 4 2 3 5" xfId="13188" xr:uid="{00000000-0005-0000-0000-000025000000}"/>
    <cellStyle name="Calc cel 3 2 4 2 4" xfId="3721" xr:uid="{00000000-0005-0000-0000-000025000000}"/>
    <cellStyle name="Calc cel 3 2 4 2 4 2" xfId="9314" xr:uid="{00000000-0005-0000-0000-000025000000}"/>
    <cellStyle name="Calc cel 3 2 4 2 4 2 2" xfId="19675" xr:uid="{00000000-0005-0000-0000-000025000000}"/>
    <cellStyle name="Calc cel 3 2 4 2 4 3" xfId="14245" xr:uid="{00000000-0005-0000-0000-000025000000}"/>
    <cellStyle name="Calc cel 3 2 4 2 5" xfId="5171" xr:uid="{00000000-0005-0000-0000-000025000000}"/>
    <cellStyle name="Calc cel 3 2 4 2 5 2" xfId="12554" xr:uid="{00000000-0005-0000-0000-000025000000}"/>
    <cellStyle name="Calc cel 3 2 4 2 6" xfId="11053" xr:uid="{00000000-0005-0000-0000-000025000000}"/>
    <cellStyle name="Calc cel 3 2 4 3" xfId="1459" xr:uid="{00000000-0005-0000-0000-000025000000}"/>
    <cellStyle name="Calc cel 3 2 4 3 2" xfId="2701" xr:uid="{00000000-0005-0000-0000-000025000000}"/>
    <cellStyle name="Calc cel 3 2 4 3 2 2" xfId="8251" xr:uid="{00000000-0005-0000-0000-000025000000}"/>
    <cellStyle name="Calc cel 3 2 4 3 2 2 2" xfId="18613" xr:uid="{00000000-0005-0000-0000-000025000000}"/>
    <cellStyle name="Calc cel 3 2 4 3 2 3" xfId="11819" xr:uid="{00000000-0005-0000-0000-000025000000}"/>
    <cellStyle name="Calc cel 3 2 4 3 3" xfId="4055" xr:uid="{00000000-0005-0000-0000-000025000000}"/>
    <cellStyle name="Calc cel 3 2 4 3 3 2" xfId="9664" xr:uid="{00000000-0005-0000-0000-000025000000}"/>
    <cellStyle name="Calc cel 3 2 4 3 3 2 2" xfId="20025" xr:uid="{00000000-0005-0000-0000-000025000000}"/>
    <cellStyle name="Calc cel 3 2 4 3 3 3" xfId="13124" xr:uid="{00000000-0005-0000-0000-000025000000}"/>
    <cellStyle name="Calc cel 3 2 4 3 4" xfId="7093" xr:uid="{00000000-0005-0000-0000-000025000000}"/>
    <cellStyle name="Calc cel 3 2 4 3 4 2" xfId="17455" xr:uid="{00000000-0005-0000-0000-000025000000}"/>
    <cellStyle name="Calc cel 3 2 4 3 5" xfId="5514" xr:uid="{00000000-0005-0000-0000-000025000000}"/>
    <cellStyle name="Calc cel 3 2 4 3 5 2" xfId="12260" xr:uid="{00000000-0005-0000-0000-000025000000}"/>
    <cellStyle name="Calc cel 3 2 4 3 6" xfId="16259" xr:uid="{00000000-0005-0000-0000-000025000000}"/>
    <cellStyle name="Calc cel 3 2 4 4" xfId="1538" xr:uid="{00000000-0005-0000-0000-000025000000}"/>
    <cellStyle name="Calc cel 3 2 4 4 2" xfId="2779" xr:uid="{00000000-0005-0000-0000-000025000000}"/>
    <cellStyle name="Calc cel 3 2 4 4 2 2" xfId="8329" xr:uid="{00000000-0005-0000-0000-000025000000}"/>
    <cellStyle name="Calc cel 3 2 4 4 2 2 2" xfId="18691" xr:uid="{00000000-0005-0000-0000-000025000000}"/>
    <cellStyle name="Calc cel 3 2 4 4 2 3" xfId="12185" xr:uid="{00000000-0005-0000-0000-000025000000}"/>
    <cellStyle name="Calc cel 3 2 4 4 3" xfId="4130" xr:uid="{00000000-0005-0000-0000-000025000000}"/>
    <cellStyle name="Calc cel 3 2 4 4 3 2" xfId="9730" xr:uid="{00000000-0005-0000-0000-000025000000}"/>
    <cellStyle name="Calc cel 3 2 4 4 3 2 2" xfId="20091" xr:uid="{00000000-0005-0000-0000-000025000000}"/>
    <cellStyle name="Calc cel 3 2 4 4 3 3" xfId="12741" xr:uid="{00000000-0005-0000-0000-000025000000}"/>
    <cellStyle name="Calc cel 3 2 4 4 4" xfId="7161" xr:uid="{00000000-0005-0000-0000-000025000000}"/>
    <cellStyle name="Calc cel 3 2 4 4 4 2" xfId="17523" xr:uid="{00000000-0005-0000-0000-000025000000}"/>
    <cellStyle name="Calc cel 3 2 4 4 5" xfId="5580" xr:uid="{00000000-0005-0000-0000-000025000000}"/>
    <cellStyle name="Calc cel 3 2 4 4 5 2" xfId="12828" xr:uid="{00000000-0005-0000-0000-000025000000}"/>
    <cellStyle name="Calc cel 3 2 4 4 6" xfId="15643" xr:uid="{00000000-0005-0000-0000-000025000000}"/>
    <cellStyle name="Calc cel 3 2 4 5" xfId="1147" xr:uid="{00000000-0005-0000-0000-000025000000}"/>
    <cellStyle name="Calc cel 3 2 4 5 2" xfId="3764" xr:uid="{00000000-0005-0000-0000-000025000000}"/>
    <cellStyle name="Calc cel 3 2 4 5 2 2" xfId="9378" xr:uid="{00000000-0005-0000-0000-000025000000}"/>
    <cellStyle name="Calc cel 3 2 4 5 2 2 2" xfId="19739" xr:uid="{00000000-0005-0000-0000-000025000000}"/>
    <cellStyle name="Calc cel 3 2 4 5 2 3" xfId="13715" xr:uid="{00000000-0005-0000-0000-000025000000}"/>
    <cellStyle name="Calc cel 3 2 4 5 3" xfId="6787" xr:uid="{00000000-0005-0000-0000-000025000000}"/>
    <cellStyle name="Calc cel 3 2 4 5 3 2" xfId="17149" xr:uid="{00000000-0005-0000-0000-000025000000}"/>
    <cellStyle name="Calc cel 3 2 4 5 4" xfId="5234" xr:uid="{00000000-0005-0000-0000-000025000000}"/>
    <cellStyle name="Calc cel 3 2 4 5 4 2" xfId="12584" xr:uid="{00000000-0005-0000-0000-000025000000}"/>
    <cellStyle name="Calc cel 3 2 4 5 5" xfId="13402" xr:uid="{00000000-0005-0000-0000-000025000000}"/>
    <cellStyle name="Calc cel 3 2 4 6" xfId="2391" xr:uid="{00000000-0005-0000-0000-000025000000}"/>
    <cellStyle name="Calc cel 3 2 4 6 2" xfId="7941" xr:uid="{00000000-0005-0000-0000-000025000000}"/>
    <cellStyle name="Calc cel 3 2 4 6 2 2" xfId="18303" xr:uid="{00000000-0005-0000-0000-000025000000}"/>
    <cellStyle name="Calc cel 3 2 4 6 3" xfId="15655" xr:uid="{00000000-0005-0000-0000-000025000000}"/>
    <cellStyle name="Calc cel 3 2 4 7" xfId="850" xr:uid="{00000000-0005-0000-0000-000025000000}"/>
    <cellStyle name="Calc cel 3 2 4 7 2" xfId="6527" xr:uid="{00000000-0005-0000-0000-000025000000}"/>
    <cellStyle name="Calc cel 3 2 4 7 2 2" xfId="16889" xr:uid="{00000000-0005-0000-0000-000025000000}"/>
    <cellStyle name="Calc cel 3 2 4 7 3" xfId="10935" xr:uid="{00000000-0005-0000-0000-000025000000}"/>
    <cellStyle name="Calc cel 3 2 4 8" xfId="3674" xr:uid="{00000000-0005-0000-0000-000025000000}"/>
    <cellStyle name="Calc cel 3 2 4 8 2" xfId="14396" xr:uid="{00000000-0005-0000-0000-000025000000}"/>
    <cellStyle name="Calc cel 3 2 4 8 3" xfId="13931" xr:uid="{00000000-0005-0000-0000-000025000000}"/>
    <cellStyle name="Calc cel 3 2 4 9" xfId="5079" xr:uid="{00000000-0005-0000-0000-000025000000}"/>
    <cellStyle name="Calc cel 3 2 4 9 2" xfId="15567" xr:uid="{00000000-0005-0000-0000-000025000000}"/>
    <cellStyle name="Calc cel 3 2 5" xfId="531" xr:uid="{00000000-0005-0000-0000-000025000000}"/>
    <cellStyle name="Calc cel 3 2 5 2" xfId="2218" xr:uid="{00000000-0005-0000-0000-000025000000}"/>
    <cellStyle name="Calc cel 3 2 5 2 2" xfId="3457" xr:uid="{00000000-0005-0000-0000-000025000000}"/>
    <cellStyle name="Calc cel 3 2 5 2 2 2" xfId="9007" xr:uid="{00000000-0005-0000-0000-000025000000}"/>
    <cellStyle name="Calc cel 3 2 5 2 2 2 2" xfId="19369" xr:uid="{00000000-0005-0000-0000-000025000000}"/>
    <cellStyle name="Calc cel 3 2 5 2 2 3" xfId="14604" xr:uid="{00000000-0005-0000-0000-000025000000}"/>
    <cellStyle name="Calc cel 3 2 5 2 3" xfId="4799" xr:uid="{00000000-0005-0000-0000-000025000000}"/>
    <cellStyle name="Calc cel 3 2 5 2 3 2" xfId="10359" xr:uid="{00000000-0005-0000-0000-000025000000}"/>
    <cellStyle name="Calc cel 3 2 5 2 3 2 2" xfId="20718" xr:uid="{00000000-0005-0000-0000-000025000000}"/>
    <cellStyle name="Calc cel 3 2 5 2 3 3" xfId="14183" xr:uid="{00000000-0005-0000-0000-000025000000}"/>
    <cellStyle name="Calc cel 3 2 5 2 4" xfId="7773" xr:uid="{00000000-0005-0000-0000-000025000000}"/>
    <cellStyle name="Calc cel 3 2 5 2 4 2" xfId="18135" xr:uid="{00000000-0005-0000-0000-000025000000}"/>
    <cellStyle name="Calc cel 3 2 5 2 5" xfId="6206" xr:uid="{00000000-0005-0000-0000-000025000000}"/>
    <cellStyle name="Calc cel 3 2 5 2 5 2" xfId="16569" xr:uid="{00000000-0005-0000-0000-000025000000}"/>
    <cellStyle name="Calc cel 3 2 5 2 6" xfId="14329" xr:uid="{00000000-0005-0000-0000-000025000000}"/>
    <cellStyle name="Calc cel 3 2 5 3" xfId="1575" xr:uid="{00000000-0005-0000-0000-000025000000}"/>
    <cellStyle name="Calc cel 3 2 5 3 2" xfId="2816" xr:uid="{00000000-0005-0000-0000-000025000000}"/>
    <cellStyle name="Calc cel 3 2 5 3 2 2" xfId="8366" xr:uid="{00000000-0005-0000-0000-000025000000}"/>
    <cellStyle name="Calc cel 3 2 5 3 2 2 2" xfId="18728" xr:uid="{00000000-0005-0000-0000-000025000000}"/>
    <cellStyle name="Calc cel 3 2 5 3 2 3" xfId="14349" xr:uid="{00000000-0005-0000-0000-000025000000}"/>
    <cellStyle name="Calc cel 3 2 5 3 3" xfId="4166" xr:uid="{00000000-0005-0000-0000-000025000000}"/>
    <cellStyle name="Calc cel 3 2 5 3 3 2" xfId="9763" xr:uid="{00000000-0005-0000-0000-000025000000}"/>
    <cellStyle name="Calc cel 3 2 5 3 3 2 2" xfId="20124" xr:uid="{00000000-0005-0000-0000-000025000000}"/>
    <cellStyle name="Calc cel 3 2 5 3 3 3" xfId="16062" xr:uid="{00000000-0005-0000-0000-000025000000}"/>
    <cellStyle name="Calc cel 3 2 5 3 4" xfId="7196" xr:uid="{00000000-0005-0000-0000-000025000000}"/>
    <cellStyle name="Calc cel 3 2 5 3 4 2" xfId="17558" xr:uid="{00000000-0005-0000-0000-000025000000}"/>
    <cellStyle name="Calc cel 3 2 5 3 5" xfId="5613" xr:uid="{00000000-0005-0000-0000-000025000000}"/>
    <cellStyle name="Calc cel 3 2 5 3 5 2" xfId="14912" xr:uid="{00000000-0005-0000-0000-000025000000}"/>
    <cellStyle name="Calc cel 3 2 5 3 6" xfId="12601" xr:uid="{00000000-0005-0000-0000-000025000000}"/>
    <cellStyle name="Calc cel 3 2 5 4" xfId="1292" xr:uid="{00000000-0005-0000-0000-000025000000}"/>
    <cellStyle name="Calc cel 3 2 5 4 2" xfId="3890" xr:uid="{00000000-0005-0000-0000-000025000000}"/>
    <cellStyle name="Calc cel 3 2 5 4 2 2" xfId="9502" xr:uid="{00000000-0005-0000-0000-000025000000}"/>
    <cellStyle name="Calc cel 3 2 5 4 2 2 2" xfId="19863" xr:uid="{00000000-0005-0000-0000-000025000000}"/>
    <cellStyle name="Calc cel 3 2 5 4 2 3" xfId="13033" xr:uid="{00000000-0005-0000-0000-000025000000}"/>
    <cellStyle name="Calc cel 3 2 5 4 3" xfId="6930" xr:uid="{00000000-0005-0000-0000-000025000000}"/>
    <cellStyle name="Calc cel 3 2 5 4 3 2" xfId="17292" xr:uid="{00000000-0005-0000-0000-000025000000}"/>
    <cellStyle name="Calc cel 3 2 5 4 4" xfId="5356" xr:uid="{00000000-0005-0000-0000-000025000000}"/>
    <cellStyle name="Calc cel 3 2 5 4 4 2" xfId="14733" xr:uid="{00000000-0005-0000-0000-000025000000}"/>
    <cellStyle name="Calc cel 3 2 5 4 5" xfId="11205" xr:uid="{00000000-0005-0000-0000-000025000000}"/>
    <cellStyle name="Calc cel 3 2 5 5" xfId="2535" xr:uid="{00000000-0005-0000-0000-000025000000}"/>
    <cellStyle name="Calc cel 3 2 5 5 2" xfId="8085" xr:uid="{00000000-0005-0000-0000-000025000000}"/>
    <cellStyle name="Calc cel 3 2 5 5 2 2" xfId="18447" xr:uid="{00000000-0005-0000-0000-000025000000}"/>
    <cellStyle name="Calc cel 3 2 5 5 3" xfId="11571" xr:uid="{00000000-0005-0000-0000-000025000000}"/>
    <cellStyle name="Calc cel 3 2 5 6" xfId="992" xr:uid="{00000000-0005-0000-0000-000025000000}"/>
    <cellStyle name="Calc cel 3 2 5 6 2" xfId="9278" xr:uid="{00000000-0005-0000-0000-000025000000}"/>
    <cellStyle name="Calc cel 3 2 5 6 2 2" xfId="19639" xr:uid="{00000000-0005-0000-0000-000025000000}"/>
    <cellStyle name="Calc cel 3 2 5 6 3" xfId="14755" xr:uid="{00000000-0005-0000-0000-000025000000}"/>
    <cellStyle name="Calc cel 3 2 5 7" xfId="3696" xr:uid="{00000000-0005-0000-0000-000025000000}"/>
    <cellStyle name="Calc cel 3 2 5 7 2" xfId="16165" xr:uid="{00000000-0005-0000-0000-000025000000}"/>
    <cellStyle name="Calc cel 3 2 5 7 3" xfId="13950" xr:uid="{00000000-0005-0000-0000-000025000000}"/>
    <cellStyle name="Calc cel 3 2 5 8" xfId="5135" xr:uid="{00000000-0005-0000-0000-000025000000}"/>
    <cellStyle name="Calc cel 3 2 5 8 2" xfId="16146" xr:uid="{00000000-0005-0000-0000-000025000000}"/>
    <cellStyle name="Calc cel 3 2 5 9" xfId="14096" xr:uid="{00000000-0005-0000-0000-000025000000}"/>
    <cellStyle name="Calc cel 3 2 6" xfId="594" xr:uid="{00000000-0005-0000-0000-000025000000}"/>
    <cellStyle name="Calc cel 3 2 6 2" xfId="2281" xr:uid="{00000000-0005-0000-0000-000025000000}"/>
    <cellStyle name="Calc cel 3 2 6 2 2" xfId="3520" xr:uid="{00000000-0005-0000-0000-000025000000}"/>
    <cellStyle name="Calc cel 3 2 6 2 2 2" xfId="9070" xr:uid="{00000000-0005-0000-0000-000025000000}"/>
    <cellStyle name="Calc cel 3 2 6 2 2 2 2" xfId="19432" xr:uid="{00000000-0005-0000-0000-000025000000}"/>
    <cellStyle name="Calc cel 3 2 6 2 2 3" xfId="12126" xr:uid="{00000000-0005-0000-0000-000025000000}"/>
    <cellStyle name="Calc cel 3 2 6 2 3" xfId="4862" xr:uid="{00000000-0005-0000-0000-000025000000}"/>
    <cellStyle name="Calc cel 3 2 6 2 3 2" xfId="10418" xr:uid="{00000000-0005-0000-0000-000025000000}"/>
    <cellStyle name="Calc cel 3 2 6 2 3 2 2" xfId="20777" xr:uid="{00000000-0005-0000-0000-000025000000}"/>
    <cellStyle name="Calc cel 3 2 6 2 3 3" xfId="13063" xr:uid="{00000000-0005-0000-0000-000025000000}"/>
    <cellStyle name="Calc cel 3 2 6 2 4" xfId="7832" xr:uid="{00000000-0005-0000-0000-000025000000}"/>
    <cellStyle name="Calc cel 3 2 6 2 4 2" xfId="18194" xr:uid="{00000000-0005-0000-0000-000025000000}"/>
    <cellStyle name="Calc cel 3 2 6 2 5" xfId="6265" xr:uid="{00000000-0005-0000-0000-000025000000}"/>
    <cellStyle name="Calc cel 3 2 6 2 5 2" xfId="16628" xr:uid="{00000000-0005-0000-0000-000025000000}"/>
    <cellStyle name="Calc cel 3 2 6 2 6" xfId="10681" xr:uid="{00000000-0005-0000-0000-000025000000}"/>
    <cellStyle name="Calc cel 3 2 6 3" xfId="1963" xr:uid="{00000000-0005-0000-0000-000025000000}"/>
    <cellStyle name="Calc cel 3 2 6 3 2" xfId="3203" xr:uid="{00000000-0005-0000-0000-000025000000}"/>
    <cellStyle name="Calc cel 3 2 6 3 2 2" xfId="8753" xr:uid="{00000000-0005-0000-0000-000025000000}"/>
    <cellStyle name="Calc cel 3 2 6 3 2 2 2" xfId="19115" xr:uid="{00000000-0005-0000-0000-000025000000}"/>
    <cellStyle name="Calc cel 3 2 6 3 2 3" xfId="13293" xr:uid="{00000000-0005-0000-0000-000025000000}"/>
    <cellStyle name="Calc cel 3 2 6 3 3" xfId="4546" xr:uid="{00000000-0005-0000-0000-000025000000}"/>
    <cellStyle name="Calc cel 3 2 6 3 3 2" xfId="10121" xr:uid="{00000000-0005-0000-0000-000025000000}"/>
    <cellStyle name="Calc cel 3 2 6 3 3 2 2" xfId="20481" xr:uid="{00000000-0005-0000-0000-000025000000}"/>
    <cellStyle name="Calc cel 3 2 6 3 3 3" xfId="12192" xr:uid="{00000000-0005-0000-0000-000025000000}"/>
    <cellStyle name="Calc cel 3 2 6 3 4" xfId="7548" xr:uid="{00000000-0005-0000-0000-000025000000}"/>
    <cellStyle name="Calc cel 3 2 6 3 4 2" xfId="17910" xr:uid="{00000000-0005-0000-0000-000025000000}"/>
    <cellStyle name="Calc cel 3 2 6 3 5" xfId="5967" xr:uid="{00000000-0005-0000-0000-000025000000}"/>
    <cellStyle name="Calc cel 3 2 6 3 5 2" xfId="16332" xr:uid="{00000000-0005-0000-0000-000025000000}"/>
    <cellStyle name="Calc cel 3 2 6 3 6" xfId="13793" xr:uid="{00000000-0005-0000-0000-000025000000}"/>
    <cellStyle name="Calc cel 3 2 6 4" xfId="1355" xr:uid="{00000000-0005-0000-0000-000025000000}"/>
    <cellStyle name="Calc cel 3 2 6 4 2" xfId="6992" xr:uid="{00000000-0005-0000-0000-000025000000}"/>
    <cellStyle name="Calc cel 3 2 6 4 2 2" xfId="17354" xr:uid="{00000000-0005-0000-0000-000025000000}"/>
    <cellStyle name="Calc cel 3 2 6 4 3" xfId="11371" xr:uid="{00000000-0005-0000-0000-000025000000}"/>
    <cellStyle name="Calc cel 3 2 6 5" xfId="2598" xr:uid="{00000000-0005-0000-0000-000025000000}"/>
    <cellStyle name="Calc cel 3 2 6 5 2" xfId="8148" xr:uid="{00000000-0005-0000-0000-000025000000}"/>
    <cellStyle name="Calc cel 3 2 6 5 2 2" xfId="18510" xr:uid="{00000000-0005-0000-0000-000025000000}"/>
    <cellStyle name="Calc cel 3 2 6 5 3" xfId="15638" xr:uid="{00000000-0005-0000-0000-000025000000}"/>
    <cellStyle name="Calc cel 3 2 6 6" xfId="1055" xr:uid="{00000000-0005-0000-0000-000025000000}"/>
    <cellStyle name="Calc cel 3 2 6 6 2" xfId="9564" xr:uid="{00000000-0005-0000-0000-000025000000}"/>
    <cellStyle name="Calc cel 3 2 6 6 2 2" xfId="19925" xr:uid="{00000000-0005-0000-0000-000025000000}"/>
    <cellStyle name="Calc cel 3 2 6 6 3" xfId="10809" xr:uid="{00000000-0005-0000-0000-000025000000}"/>
    <cellStyle name="Calc cel 3 2 6 7" xfId="3953" xr:uid="{00000000-0005-0000-0000-000025000000}"/>
    <cellStyle name="Calc cel 3 2 6 7 2" xfId="6696" xr:uid="{00000000-0005-0000-0000-000025000000}"/>
    <cellStyle name="Calc cel 3 2 6 7 2 2" xfId="17058" xr:uid="{00000000-0005-0000-0000-000025000000}"/>
    <cellStyle name="Calc cel 3 2 6 7 3" xfId="15018" xr:uid="{00000000-0005-0000-0000-000025000000}"/>
    <cellStyle name="Calc cel 3 2 6 8" xfId="5415" xr:uid="{00000000-0005-0000-0000-000025000000}"/>
    <cellStyle name="Calc cel 3 2 6 8 2" xfId="11040" xr:uid="{00000000-0005-0000-0000-000025000000}"/>
    <cellStyle name="Calc cel 3 2 6 9" xfId="13261" xr:uid="{00000000-0005-0000-0000-000025000000}"/>
    <cellStyle name="Calc cel 3 2 7" xfId="660" xr:uid="{00000000-0005-0000-0000-000025000000}"/>
    <cellStyle name="Calc cel 3 2 7 2" xfId="1675" xr:uid="{00000000-0005-0000-0000-000025000000}"/>
    <cellStyle name="Calc cel 3 2 7 2 2" xfId="2916" xr:uid="{00000000-0005-0000-0000-000025000000}"/>
    <cellStyle name="Calc cel 3 2 7 2 2 2" xfId="8466" xr:uid="{00000000-0005-0000-0000-000025000000}"/>
    <cellStyle name="Calc cel 3 2 7 2 2 2 2" xfId="18828" xr:uid="{00000000-0005-0000-0000-000025000000}"/>
    <cellStyle name="Calc cel 3 2 7 2 2 3" xfId="13515" xr:uid="{00000000-0005-0000-0000-000025000000}"/>
    <cellStyle name="Calc cel 3 2 7 2 3" xfId="4266" xr:uid="{00000000-0005-0000-0000-000025000000}"/>
    <cellStyle name="Calc cel 3 2 7 2 3 2" xfId="9858" xr:uid="{00000000-0005-0000-0000-000025000000}"/>
    <cellStyle name="Calc cel 3 2 7 2 3 2 2" xfId="20219" xr:uid="{00000000-0005-0000-0000-000025000000}"/>
    <cellStyle name="Calc cel 3 2 7 2 3 3" xfId="13365" xr:uid="{00000000-0005-0000-0000-000025000000}"/>
    <cellStyle name="Calc cel 3 2 7 2 4" xfId="7290" xr:uid="{00000000-0005-0000-0000-000025000000}"/>
    <cellStyle name="Calc cel 3 2 7 2 4 2" xfId="17652" xr:uid="{00000000-0005-0000-0000-000025000000}"/>
    <cellStyle name="Calc cel 3 2 7 2 5" xfId="5708" xr:uid="{00000000-0005-0000-0000-000025000000}"/>
    <cellStyle name="Calc cel 3 2 7 2 5 2" xfId="16164" xr:uid="{00000000-0005-0000-0000-000025000000}"/>
    <cellStyle name="Calc cel 3 2 7 2 6" xfId="13091" xr:uid="{00000000-0005-0000-0000-000025000000}"/>
    <cellStyle name="Calc cel 3 2 7 3" xfId="1480" xr:uid="{00000000-0005-0000-0000-000025000000}"/>
    <cellStyle name="Calc cel 3 2 7 3 2" xfId="7111" xr:uid="{00000000-0005-0000-0000-000025000000}"/>
    <cellStyle name="Calc cel 3 2 7 3 2 2" xfId="17473" xr:uid="{00000000-0005-0000-0000-000025000000}"/>
    <cellStyle name="Calc cel 3 2 7 3 3" xfId="10692" xr:uid="{00000000-0005-0000-0000-000025000000}"/>
    <cellStyle name="Calc cel 3 2 7 4" xfId="2722" xr:uid="{00000000-0005-0000-0000-000025000000}"/>
    <cellStyle name="Calc cel 3 2 7 4 2" xfId="8272" xr:uid="{00000000-0005-0000-0000-000025000000}"/>
    <cellStyle name="Calc cel 3 2 7 4 2 2" xfId="18634" xr:uid="{00000000-0005-0000-0000-000025000000}"/>
    <cellStyle name="Calc cel 3 2 7 4 3" xfId="12623" xr:uid="{00000000-0005-0000-0000-000025000000}"/>
    <cellStyle name="Calc cel 3 2 7 5" xfId="4076" xr:uid="{00000000-0005-0000-0000-000025000000}"/>
    <cellStyle name="Calc cel 3 2 7 5 2" xfId="9682" xr:uid="{00000000-0005-0000-0000-000025000000}"/>
    <cellStyle name="Calc cel 3 2 7 5 2 2" xfId="20043" xr:uid="{00000000-0005-0000-0000-000025000000}"/>
    <cellStyle name="Calc cel 3 2 7 5 3" xfId="11466" xr:uid="{00000000-0005-0000-0000-000025000000}"/>
    <cellStyle name="Calc cel 3 2 7 6" xfId="6399" xr:uid="{00000000-0005-0000-0000-000025000000}"/>
    <cellStyle name="Calc cel 3 2 7 6 2" xfId="16761" xr:uid="{00000000-0005-0000-0000-000025000000}"/>
    <cellStyle name="Calc cel 3 2 7 7" xfId="5532" xr:uid="{00000000-0005-0000-0000-000025000000}"/>
    <cellStyle name="Calc cel 3 2 7 7 2" xfId="12224" xr:uid="{00000000-0005-0000-0000-000025000000}"/>
    <cellStyle name="Calc cel 3 2 7 8" xfId="13037" xr:uid="{00000000-0005-0000-0000-000025000000}"/>
    <cellStyle name="Calc cel 3 2 8" xfId="1726" xr:uid="{00000000-0005-0000-0000-000025000000}"/>
    <cellStyle name="Calc cel 3 2 8 2" xfId="2967" xr:uid="{00000000-0005-0000-0000-000025000000}"/>
    <cellStyle name="Calc cel 3 2 8 2 2" xfId="8517" xr:uid="{00000000-0005-0000-0000-000025000000}"/>
    <cellStyle name="Calc cel 3 2 8 2 2 2" xfId="18879" xr:uid="{00000000-0005-0000-0000-000025000000}"/>
    <cellStyle name="Calc cel 3 2 8 2 3" xfId="14560" xr:uid="{00000000-0005-0000-0000-000025000000}"/>
    <cellStyle name="Calc cel 3 2 8 3" xfId="4314" xr:uid="{00000000-0005-0000-0000-000025000000}"/>
    <cellStyle name="Calc cel 3 2 8 3 2" xfId="9901" xr:uid="{00000000-0005-0000-0000-000025000000}"/>
    <cellStyle name="Calc cel 3 2 8 3 2 2" xfId="20262" xr:uid="{00000000-0005-0000-0000-000025000000}"/>
    <cellStyle name="Calc cel 3 2 8 3 3" xfId="13694" xr:uid="{00000000-0005-0000-0000-000025000000}"/>
    <cellStyle name="Calc cel 3 2 8 4" xfId="7332" xr:uid="{00000000-0005-0000-0000-000025000000}"/>
    <cellStyle name="Calc cel 3 2 8 4 2" xfId="17694" xr:uid="{00000000-0005-0000-0000-000025000000}"/>
    <cellStyle name="Calc cel 3 2 8 5" xfId="5750" xr:uid="{00000000-0005-0000-0000-000025000000}"/>
    <cellStyle name="Calc cel 3 2 8 5 2" xfId="15795" xr:uid="{00000000-0005-0000-0000-000025000000}"/>
    <cellStyle name="Calc cel 3 2 8 6" xfId="12813" xr:uid="{00000000-0005-0000-0000-000025000000}"/>
    <cellStyle name="Calc cel 3 2 9" xfId="683" xr:uid="{00000000-0005-0000-0000-000025000000}"/>
    <cellStyle name="Calc cel 3 2 9 2" xfId="3616" xr:uid="{00000000-0005-0000-0000-000025000000}"/>
    <cellStyle name="Calc cel 3 2 9 2 2" xfId="9160" xr:uid="{00000000-0005-0000-0000-000025000000}"/>
    <cellStyle name="Calc cel 3 2 9 2 2 2" xfId="19521" xr:uid="{00000000-0005-0000-0000-000025000000}"/>
    <cellStyle name="Calc cel 3 2 9 2 3" xfId="11387" xr:uid="{00000000-0005-0000-0000-000025000000}"/>
    <cellStyle name="Calc cel 3 2 9 3" xfId="6419" xr:uid="{00000000-0005-0000-0000-000025000000}"/>
    <cellStyle name="Calc cel 3 2 9 3 2" xfId="16781" xr:uid="{00000000-0005-0000-0000-000025000000}"/>
    <cellStyle name="Calc cel 3 2 9 4" xfId="5001" xr:uid="{00000000-0005-0000-0000-000025000000}"/>
    <cellStyle name="Calc cel 3 2 9 4 2" xfId="14784" xr:uid="{00000000-0005-0000-0000-000025000000}"/>
    <cellStyle name="Calc cel 3 2 9 5" xfId="11745" xr:uid="{00000000-0005-0000-0000-000025000000}"/>
    <cellStyle name="Calc cel 3 3" xfId="205" xr:uid="{00000000-0005-0000-0000-000024000000}"/>
    <cellStyle name="Calc cel 3 3 10" xfId="6337" xr:uid="{00000000-0005-0000-0000-000024000000}"/>
    <cellStyle name="Calc cel 3 3 10 2" xfId="15148" xr:uid="{00000000-0005-0000-0000-000024000000}"/>
    <cellStyle name="Calc cel 3 3 10 3" xfId="16700" xr:uid="{00000000-0005-0000-0000-000024000000}"/>
    <cellStyle name="Calc cel 3 3 11" xfId="4939" xr:uid="{00000000-0005-0000-0000-000024000000}"/>
    <cellStyle name="Calc cel 3 3 11 2" xfId="11173" xr:uid="{00000000-0005-0000-0000-000024000000}"/>
    <cellStyle name="Calc cel 3 3 11 3" xfId="15120" xr:uid="{00000000-0005-0000-0000-000024000000}"/>
    <cellStyle name="Calc cel 3 3 2" xfId="314" xr:uid="{00000000-0005-0000-0000-000024000000}"/>
    <cellStyle name="Calc cel 3 3 2 10" xfId="2467" xr:uid="{00000000-0005-0000-0000-000024000000}"/>
    <cellStyle name="Calc cel 3 3 2 10 2" xfId="8017" xr:uid="{00000000-0005-0000-0000-000024000000}"/>
    <cellStyle name="Calc cel 3 3 2 10 2 2" xfId="18379" xr:uid="{00000000-0005-0000-0000-000024000000}"/>
    <cellStyle name="Calc cel 3 3 2 10 3" xfId="13750" xr:uid="{00000000-0005-0000-0000-000024000000}"/>
    <cellStyle name="Calc cel 3 3 2 11" xfId="826" xr:uid="{00000000-0005-0000-0000-000024000000}"/>
    <cellStyle name="Calc cel 3 3 2 11 2" xfId="6506" xr:uid="{00000000-0005-0000-0000-000024000000}"/>
    <cellStyle name="Calc cel 3 3 2 11 2 2" xfId="16868" xr:uid="{00000000-0005-0000-0000-000024000000}"/>
    <cellStyle name="Calc cel 3 3 2 11 3" xfId="14307" xr:uid="{00000000-0005-0000-0000-000024000000}"/>
    <cellStyle name="Calc cel 3 3 2 12" xfId="9259" xr:uid="{00000000-0005-0000-0000-000024000000}"/>
    <cellStyle name="Calc cel 3 3 2 12 2" xfId="19620" xr:uid="{00000000-0005-0000-0000-000024000000}"/>
    <cellStyle name="Calc cel 3 3 2 13" xfId="5112" xr:uid="{00000000-0005-0000-0000-000024000000}"/>
    <cellStyle name="Calc cel 3 3 2 13 2" xfId="13902" xr:uid="{00000000-0005-0000-0000-000024000000}"/>
    <cellStyle name="Calc cel 3 3 2 14" xfId="10594" xr:uid="{00000000-0005-0000-0000-000024000000}"/>
    <cellStyle name="Calc cel 3 3 2 2" xfId="440" xr:uid="{00000000-0005-0000-0000-000024000000}"/>
    <cellStyle name="Calc cel 3 3 2 2 10" xfId="14726" xr:uid="{00000000-0005-0000-0000-000024000000}"/>
    <cellStyle name="Calc cel 3 3 2 2 2" xfId="2198" xr:uid="{00000000-0005-0000-0000-000024000000}"/>
    <cellStyle name="Calc cel 3 3 2 2 2 2" xfId="3437" xr:uid="{00000000-0005-0000-0000-000024000000}"/>
    <cellStyle name="Calc cel 3 3 2 2 2 2 2" xfId="8987" xr:uid="{00000000-0005-0000-0000-000024000000}"/>
    <cellStyle name="Calc cel 3 3 2 2 2 2 2 2" xfId="19349" xr:uid="{00000000-0005-0000-0000-000024000000}"/>
    <cellStyle name="Calc cel 3 3 2 2 2 2 3" xfId="12233" xr:uid="{00000000-0005-0000-0000-000024000000}"/>
    <cellStyle name="Calc cel 3 3 2 2 2 3" xfId="4779" xr:uid="{00000000-0005-0000-0000-000024000000}"/>
    <cellStyle name="Calc cel 3 3 2 2 2 3 2" xfId="10341" xr:uid="{00000000-0005-0000-0000-000024000000}"/>
    <cellStyle name="Calc cel 3 3 2 2 2 3 2 2" xfId="20700" xr:uid="{00000000-0005-0000-0000-000024000000}"/>
    <cellStyle name="Calc cel 3 3 2 2 2 3 3" xfId="13250" xr:uid="{00000000-0005-0000-0000-000024000000}"/>
    <cellStyle name="Calc cel 3 3 2 2 2 4" xfId="7755" xr:uid="{00000000-0005-0000-0000-000024000000}"/>
    <cellStyle name="Calc cel 3 3 2 2 2 4 2" xfId="18117" xr:uid="{00000000-0005-0000-0000-000024000000}"/>
    <cellStyle name="Calc cel 3 3 2 2 2 5" xfId="6188" xr:uid="{00000000-0005-0000-0000-000024000000}"/>
    <cellStyle name="Calc cel 3 3 2 2 2 5 2" xfId="16551" xr:uid="{00000000-0005-0000-0000-000024000000}"/>
    <cellStyle name="Calc cel 3 3 2 2 2 6" xfId="11547" xr:uid="{00000000-0005-0000-0000-000024000000}"/>
    <cellStyle name="Calc cel 3 3 2 2 3" xfId="2064" xr:uid="{00000000-0005-0000-0000-000024000000}"/>
    <cellStyle name="Calc cel 3 3 2 2 3 2" xfId="3303" xr:uid="{00000000-0005-0000-0000-000024000000}"/>
    <cellStyle name="Calc cel 3 3 2 2 3 2 2" xfId="8853" xr:uid="{00000000-0005-0000-0000-000024000000}"/>
    <cellStyle name="Calc cel 3 3 2 2 3 2 2 2" xfId="19215" xr:uid="{00000000-0005-0000-0000-000024000000}"/>
    <cellStyle name="Calc cel 3 3 2 2 3 2 3" xfId="15227" xr:uid="{00000000-0005-0000-0000-000024000000}"/>
    <cellStyle name="Calc cel 3 3 2 2 3 3" xfId="4645" xr:uid="{00000000-0005-0000-0000-000024000000}"/>
    <cellStyle name="Calc cel 3 3 2 2 3 3 2" xfId="10216" xr:uid="{00000000-0005-0000-0000-000024000000}"/>
    <cellStyle name="Calc cel 3 3 2 2 3 3 2 2" xfId="20576" xr:uid="{00000000-0005-0000-0000-000024000000}"/>
    <cellStyle name="Calc cel 3 3 2 2 3 3 3" xfId="12135" xr:uid="{00000000-0005-0000-0000-000024000000}"/>
    <cellStyle name="Calc cel 3 3 2 2 3 4" xfId="7644" xr:uid="{00000000-0005-0000-0000-000024000000}"/>
    <cellStyle name="Calc cel 3 3 2 2 3 4 2" xfId="18006" xr:uid="{00000000-0005-0000-0000-000024000000}"/>
    <cellStyle name="Calc cel 3 3 2 2 3 5" xfId="6063" xr:uid="{00000000-0005-0000-0000-000024000000}"/>
    <cellStyle name="Calc cel 3 3 2 2 3 5 2" xfId="16427" xr:uid="{00000000-0005-0000-0000-000024000000}"/>
    <cellStyle name="Calc cel 3 3 2 2 3 6" xfId="15398" xr:uid="{00000000-0005-0000-0000-000024000000}"/>
    <cellStyle name="Calc cel 3 3 2 2 4" xfId="1883" xr:uid="{00000000-0005-0000-0000-000024000000}"/>
    <cellStyle name="Calc cel 3 3 2 2 4 2" xfId="3123" xr:uid="{00000000-0005-0000-0000-000024000000}"/>
    <cellStyle name="Calc cel 3 3 2 2 4 2 2" xfId="8673" xr:uid="{00000000-0005-0000-0000-000024000000}"/>
    <cellStyle name="Calc cel 3 3 2 2 4 2 2 2" xfId="19035" xr:uid="{00000000-0005-0000-0000-000024000000}"/>
    <cellStyle name="Calc cel 3 3 2 2 4 2 3" xfId="11311" xr:uid="{00000000-0005-0000-0000-000024000000}"/>
    <cellStyle name="Calc cel 3 3 2 2 4 3" xfId="4466" xr:uid="{00000000-0005-0000-0000-000024000000}"/>
    <cellStyle name="Calc cel 3 3 2 2 4 3 2" xfId="10045" xr:uid="{00000000-0005-0000-0000-000024000000}"/>
    <cellStyle name="Calc cel 3 3 2 2 4 3 2 2" xfId="20405" xr:uid="{00000000-0005-0000-0000-000024000000}"/>
    <cellStyle name="Calc cel 3 3 2 2 4 3 3" xfId="13387" xr:uid="{00000000-0005-0000-0000-000024000000}"/>
    <cellStyle name="Calc cel 3 3 2 2 4 4" xfId="7471" xr:uid="{00000000-0005-0000-0000-000024000000}"/>
    <cellStyle name="Calc cel 3 3 2 2 4 4 2" xfId="17833" xr:uid="{00000000-0005-0000-0000-000024000000}"/>
    <cellStyle name="Calc cel 3 3 2 2 4 5" xfId="5893" xr:uid="{00000000-0005-0000-0000-000024000000}"/>
    <cellStyle name="Calc cel 3 3 2 2 4 5 2" xfId="10635" xr:uid="{00000000-0005-0000-0000-000024000000}"/>
    <cellStyle name="Calc cel 3 3 2 2 4 6" xfId="15982" xr:uid="{00000000-0005-0000-0000-000024000000}"/>
    <cellStyle name="Calc cel 3 3 2 2 5" xfId="1272" xr:uid="{00000000-0005-0000-0000-000024000000}"/>
    <cellStyle name="Calc cel 3 3 2 2 5 2" xfId="3870" xr:uid="{00000000-0005-0000-0000-000024000000}"/>
    <cellStyle name="Calc cel 3 3 2 2 5 2 2" xfId="9484" xr:uid="{00000000-0005-0000-0000-000024000000}"/>
    <cellStyle name="Calc cel 3 3 2 2 5 2 2 2" xfId="19845" xr:uid="{00000000-0005-0000-0000-000024000000}"/>
    <cellStyle name="Calc cel 3 3 2 2 5 2 3" xfId="16206" xr:uid="{00000000-0005-0000-0000-000024000000}"/>
    <cellStyle name="Calc cel 3 3 2 2 5 3" xfId="6912" xr:uid="{00000000-0005-0000-0000-000024000000}"/>
    <cellStyle name="Calc cel 3 3 2 2 5 3 2" xfId="17274" xr:uid="{00000000-0005-0000-0000-000024000000}"/>
    <cellStyle name="Calc cel 3 3 2 2 5 4" xfId="5338" xr:uid="{00000000-0005-0000-0000-000024000000}"/>
    <cellStyle name="Calc cel 3 3 2 2 5 4 2" xfId="14240" xr:uid="{00000000-0005-0000-0000-000024000000}"/>
    <cellStyle name="Calc cel 3 3 2 2 5 5" xfId="11391" xr:uid="{00000000-0005-0000-0000-000024000000}"/>
    <cellStyle name="Calc cel 3 3 2 2 6" xfId="2515" xr:uid="{00000000-0005-0000-0000-000024000000}"/>
    <cellStyle name="Calc cel 3 3 2 2 6 2" xfId="8065" xr:uid="{00000000-0005-0000-0000-000024000000}"/>
    <cellStyle name="Calc cel 3 3 2 2 6 2 2" xfId="18427" xr:uid="{00000000-0005-0000-0000-000024000000}"/>
    <cellStyle name="Calc cel 3 3 2 2 6 3" xfId="15432" xr:uid="{00000000-0005-0000-0000-000024000000}"/>
    <cellStyle name="Calc cel 3 3 2 2 7" xfId="972" xr:uid="{00000000-0005-0000-0000-000024000000}"/>
    <cellStyle name="Calc cel 3 3 2 2 7 2" xfId="9348" xr:uid="{00000000-0005-0000-0000-000024000000}"/>
    <cellStyle name="Calc cel 3 3 2 2 7 2 2" xfId="19709" xr:uid="{00000000-0005-0000-0000-000024000000}"/>
    <cellStyle name="Calc cel 3 3 2 2 7 3" xfId="12722" xr:uid="{00000000-0005-0000-0000-000024000000}"/>
    <cellStyle name="Calc cel 3 3 2 2 8" xfId="3745" xr:uid="{00000000-0005-0000-0000-000024000000}"/>
    <cellStyle name="Calc cel 3 3 2 2 8 2" xfId="12615" xr:uid="{00000000-0005-0000-0000-000024000000}"/>
    <cellStyle name="Calc cel 3 3 2 2 8 3" xfId="13999" xr:uid="{00000000-0005-0000-0000-000024000000}"/>
    <cellStyle name="Calc cel 3 3 2 2 9" xfId="5205" xr:uid="{00000000-0005-0000-0000-000024000000}"/>
    <cellStyle name="Calc cel 3 3 2 2 9 2" xfId="15252" xr:uid="{00000000-0005-0000-0000-000024000000}"/>
    <cellStyle name="Calc cel 3 3 2 3" xfId="575" xr:uid="{00000000-0005-0000-0000-000024000000}"/>
    <cellStyle name="Calc cel 3 3 2 3 2" xfId="2262" xr:uid="{00000000-0005-0000-0000-000024000000}"/>
    <cellStyle name="Calc cel 3 3 2 3 2 2" xfId="3501" xr:uid="{00000000-0005-0000-0000-000024000000}"/>
    <cellStyle name="Calc cel 3 3 2 3 2 2 2" xfId="9051" xr:uid="{00000000-0005-0000-0000-000024000000}"/>
    <cellStyle name="Calc cel 3 3 2 3 2 2 2 2" xfId="19413" xr:uid="{00000000-0005-0000-0000-000024000000}"/>
    <cellStyle name="Calc cel 3 3 2 3 2 2 3" xfId="13692" xr:uid="{00000000-0005-0000-0000-000024000000}"/>
    <cellStyle name="Calc cel 3 3 2 3 2 3" xfId="4843" xr:uid="{00000000-0005-0000-0000-000024000000}"/>
    <cellStyle name="Calc cel 3 3 2 3 2 3 2" xfId="10401" xr:uid="{00000000-0005-0000-0000-000024000000}"/>
    <cellStyle name="Calc cel 3 3 2 3 2 3 2 2" xfId="20760" xr:uid="{00000000-0005-0000-0000-000024000000}"/>
    <cellStyle name="Calc cel 3 3 2 3 2 3 3" xfId="14831" xr:uid="{00000000-0005-0000-0000-000024000000}"/>
    <cellStyle name="Calc cel 3 3 2 3 2 4" xfId="7815" xr:uid="{00000000-0005-0000-0000-000024000000}"/>
    <cellStyle name="Calc cel 3 3 2 3 2 4 2" xfId="18177" xr:uid="{00000000-0005-0000-0000-000024000000}"/>
    <cellStyle name="Calc cel 3 3 2 3 2 5" xfId="6248" xr:uid="{00000000-0005-0000-0000-000024000000}"/>
    <cellStyle name="Calc cel 3 3 2 3 2 5 2" xfId="16611" xr:uid="{00000000-0005-0000-0000-000024000000}"/>
    <cellStyle name="Calc cel 3 3 2 3 2 6" xfId="14457" xr:uid="{00000000-0005-0000-0000-000024000000}"/>
    <cellStyle name="Calc cel 3 3 2 3 3" xfId="1944" xr:uid="{00000000-0005-0000-0000-000024000000}"/>
    <cellStyle name="Calc cel 3 3 2 3 3 2" xfId="3184" xr:uid="{00000000-0005-0000-0000-000024000000}"/>
    <cellStyle name="Calc cel 3 3 2 3 3 2 2" xfId="8734" xr:uid="{00000000-0005-0000-0000-000024000000}"/>
    <cellStyle name="Calc cel 3 3 2 3 3 2 2 2" xfId="19096" xr:uid="{00000000-0005-0000-0000-000024000000}"/>
    <cellStyle name="Calc cel 3 3 2 3 3 2 3" xfId="14620" xr:uid="{00000000-0005-0000-0000-000024000000}"/>
    <cellStyle name="Calc cel 3 3 2 3 3 3" xfId="4527" xr:uid="{00000000-0005-0000-0000-000024000000}"/>
    <cellStyle name="Calc cel 3 3 2 3 3 3 2" xfId="10104" xr:uid="{00000000-0005-0000-0000-000024000000}"/>
    <cellStyle name="Calc cel 3 3 2 3 3 3 2 2" xfId="20464" xr:uid="{00000000-0005-0000-0000-000024000000}"/>
    <cellStyle name="Calc cel 3 3 2 3 3 3 3" xfId="12776" xr:uid="{00000000-0005-0000-0000-000024000000}"/>
    <cellStyle name="Calc cel 3 3 2 3 3 4" xfId="7531" xr:uid="{00000000-0005-0000-0000-000024000000}"/>
    <cellStyle name="Calc cel 3 3 2 3 3 4 2" xfId="17893" xr:uid="{00000000-0005-0000-0000-000024000000}"/>
    <cellStyle name="Calc cel 3 3 2 3 3 5" xfId="5950" xr:uid="{00000000-0005-0000-0000-000024000000}"/>
    <cellStyle name="Calc cel 3 3 2 3 3 5 2" xfId="16315" xr:uid="{00000000-0005-0000-0000-000024000000}"/>
    <cellStyle name="Calc cel 3 3 2 3 3 6" xfId="15194" xr:uid="{00000000-0005-0000-0000-000024000000}"/>
    <cellStyle name="Calc cel 3 3 2 3 4" xfId="1336" xr:uid="{00000000-0005-0000-0000-000024000000}"/>
    <cellStyle name="Calc cel 3 3 2 3 4 2" xfId="6973" xr:uid="{00000000-0005-0000-0000-000024000000}"/>
    <cellStyle name="Calc cel 3 3 2 3 4 2 2" xfId="17335" xr:uid="{00000000-0005-0000-0000-000024000000}"/>
    <cellStyle name="Calc cel 3 3 2 3 4 3" xfId="16114" xr:uid="{00000000-0005-0000-0000-000024000000}"/>
    <cellStyle name="Calc cel 3 3 2 3 5" xfId="2579" xr:uid="{00000000-0005-0000-0000-000024000000}"/>
    <cellStyle name="Calc cel 3 3 2 3 5 2" xfId="8129" xr:uid="{00000000-0005-0000-0000-000024000000}"/>
    <cellStyle name="Calc cel 3 3 2 3 5 2 2" xfId="18491" xr:uid="{00000000-0005-0000-0000-000024000000}"/>
    <cellStyle name="Calc cel 3 3 2 3 5 3" xfId="11079" xr:uid="{00000000-0005-0000-0000-000024000000}"/>
    <cellStyle name="Calc cel 3 3 2 3 6" xfId="1036" xr:uid="{00000000-0005-0000-0000-000024000000}"/>
    <cellStyle name="Calc cel 3 3 2 3 6 2" xfId="9545" xr:uid="{00000000-0005-0000-0000-000024000000}"/>
    <cellStyle name="Calc cel 3 3 2 3 6 2 2" xfId="19906" xr:uid="{00000000-0005-0000-0000-000024000000}"/>
    <cellStyle name="Calc cel 3 3 2 3 6 3" xfId="14406" xr:uid="{00000000-0005-0000-0000-000024000000}"/>
    <cellStyle name="Calc cel 3 3 2 3 7" xfId="3934" xr:uid="{00000000-0005-0000-0000-000024000000}"/>
    <cellStyle name="Calc cel 3 3 2 3 7 2" xfId="6679" xr:uid="{00000000-0005-0000-0000-000024000000}"/>
    <cellStyle name="Calc cel 3 3 2 3 7 2 2" xfId="17041" xr:uid="{00000000-0005-0000-0000-000024000000}"/>
    <cellStyle name="Calc cel 3 3 2 3 7 3" xfId="11796" xr:uid="{00000000-0005-0000-0000-000024000000}"/>
    <cellStyle name="Calc cel 3 3 2 3 8" xfId="5398" xr:uid="{00000000-0005-0000-0000-000024000000}"/>
    <cellStyle name="Calc cel 3 3 2 3 8 2" xfId="15467" xr:uid="{00000000-0005-0000-0000-000024000000}"/>
    <cellStyle name="Calc cel 3 3 2 3 9" xfId="11566" xr:uid="{00000000-0005-0000-0000-000024000000}"/>
    <cellStyle name="Calc cel 3 3 2 4" xfId="637" xr:uid="{00000000-0005-0000-0000-000024000000}"/>
    <cellStyle name="Calc cel 3 3 2 4 2" xfId="2324" xr:uid="{00000000-0005-0000-0000-000024000000}"/>
    <cellStyle name="Calc cel 3 3 2 4 2 2" xfId="3563" xr:uid="{00000000-0005-0000-0000-000024000000}"/>
    <cellStyle name="Calc cel 3 3 2 4 2 2 2" xfId="9113" xr:uid="{00000000-0005-0000-0000-000024000000}"/>
    <cellStyle name="Calc cel 3 3 2 4 2 2 2 2" xfId="19475" xr:uid="{00000000-0005-0000-0000-000024000000}"/>
    <cellStyle name="Calc cel 3 3 2 4 2 2 3" xfId="13625" xr:uid="{00000000-0005-0000-0000-000024000000}"/>
    <cellStyle name="Calc cel 3 3 2 4 2 3" xfId="4905" xr:uid="{00000000-0005-0000-0000-000024000000}"/>
    <cellStyle name="Calc cel 3 3 2 4 2 3 2" xfId="10460" xr:uid="{00000000-0005-0000-0000-000024000000}"/>
    <cellStyle name="Calc cel 3 3 2 4 2 3 2 2" xfId="20819" xr:uid="{00000000-0005-0000-0000-000024000000}"/>
    <cellStyle name="Calc cel 3 3 2 4 2 3 3" xfId="13687" xr:uid="{00000000-0005-0000-0000-000024000000}"/>
    <cellStyle name="Calc cel 3 3 2 4 2 4" xfId="7874" xr:uid="{00000000-0005-0000-0000-000024000000}"/>
    <cellStyle name="Calc cel 3 3 2 4 2 4 2" xfId="18236" xr:uid="{00000000-0005-0000-0000-000024000000}"/>
    <cellStyle name="Calc cel 3 3 2 4 2 5" xfId="6307" xr:uid="{00000000-0005-0000-0000-000024000000}"/>
    <cellStyle name="Calc cel 3 3 2 4 2 5 2" xfId="16670" xr:uid="{00000000-0005-0000-0000-000024000000}"/>
    <cellStyle name="Calc cel 3 3 2 4 2 6" xfId="16047" xr:uid="{00000000-0005-0000-0000-000024000000}"/>
    <cellStyle name="Calc cel 3 3 2 4 3" xfId="2002" xr:uid="{00000000-0005-0000-0000-000024000000}"/>
    <cellStyle name="Calc cel 3 3 2 4 3 2" xfId="3241" xr:uid="{00000000-0005-0000-0000-000024000000}"/>
    <cellStyle name="Calc cel 3 3 2 4 3 2 2" xfId="8791" xr:uid="{00000000-0005-0000-0000-000024000000}"/>
    <cellStyle name="Calc cel 3 3 2 4 3 2 2 2" xfId="19153" xr:uid="{00000000-0005-0000-0000-000024000000}"/>
    <cellStyle name="Calc cel 3 3 2 4 3 2 3" xfId="12217" xr:uid="{00000000-0005-0000-0000-000024000000}"/>
    <cellStyle name="Calc cel 3 3 2 4 3 3" xfId="4583" xr:uid="{00000000-0005-0000-0000-000024000000}"/>
    <cellStyle name="Calc cel 3 3 2 4 3 3 2" xfId="10157" xr:uid="{00000000-0005-0000-0000-000024000000}"/>
    <cellStyle name="Calc cel 3 3 2 4 3 3 2 2" xfId="20517" xr:uid="{00000000-0005-0000-0000-000024000000}"/>
    <cellStyle name="Calc cel 3 3 2 4 3 3 3" xfId="10693" xr:uid="{00000000-0005-0000-0000-000024000000}"/>
    <cellStyle name="Calc cel 3 3 2 4 3 4" xfId="7585" xr:uid="{00000000-0005-0000-0000-000024000000}"/>
    <cellStyle name="Calc cel 3 3 2 4 3 4 2" xfId="17947" xr:uid="{00000000-0005-0000-0000-000024000000}"/>
    <cellStyle name="Calc cel 3 3 2 4 3 5" xfId="6003" xr:uid="{00000000-0005-0000-0000-000024000000}"/>
    <cellStyle name="Calc cel 3 3 2 4 3 5 2" xfId="16368" xr:uid="{00000000-0005-0000-0000-000024000000}"/>
    <cellStyle name="Calc cel 3 3 2 4 3 6" xfId="10892" xr:uid="{00000000-0005-0000-0000-000024000000}"/>
    <cellStyle name="Calc cel 3 3 2 4 4" xfId="1398" xr:uid="{00000000-0005-0000-0000-000024000000}"/>
    <cellStyle name="Calc cel 3 3 2 4 4 2" xfId="7035" xr:uid="{00000000-0005-0000-0000-000024000000}"/>
    <cellStyle name="Calc cel 3 3 2 4 4 2 2" xfId="17397" xr:uid="{00000000-0005-0000-0000-000024000000}"/>
    <cellStyle name="Calc cel 3 3 2 4 4 3" xfId="11267" xr:uid="{00000000-0005-0000-0000-000024000000}"/>
    <cellStyle name="Calc cel 3 3 2 4 5" xfId="2641" xr:uid="{00000000-0005-0000-0000-000024000000}"/>
    <cellStyle name="Calc cel 3 3 2 4 5 2" xfId="8191" xr:uid="{00000000-0005-0000-0000-000024000000}"/>
    <cellStyle name="Calc cel 3 3 2 4 5 2 2" xfId="18553" xr:uid="{00000000-0005-0000-0000-000024000000}"/>
    <cellStyle name="Calc cel 3 3 2 4 5 3" xfId="15053" xr:uid="{00000000-0005-0000-0000-000024000000}"/>
    <cellStyle name="Calc cel 3 3 2 4 6" xfId="1098" xr:uid="{00000000-0005-0000-0000-000024000000}"/>
    <cellStyle name="Calc cel 3 3 2 4 6 2" xfId="9607" xr:uid="{00000000-0005-0000-0000-000024000000}"/>
    <cellStyle name="Calc cel 3 3 2 4 6 2 2" xfId="19968" xr:uid="{00000000-0005-0000-0000-000024000000}"/>
    <cellStyle name="Calc cel 3 3 2 4 6 3" xfId="14449" xr:uid="{00000000-0005-0000-0000-000024000000}"/>
    <cellStyle name="Calc cel 3 3 2 4 7" xfId="3996" xr:uid="{00000000-0005-0000-0000-000024000000}"/>
    <cellStyle name="Calc cel 3 3 2 4 7 2" xfId="6738" xr:uid="{00000000-0005-0000-0000-000024000000}"/>
    <cellStyle name="Calc cel 3 3 2 4 7 2 2" xfId="17100" xr:uid="{00000000-0005-0000-0000-000024000000}"/>
    <cellStyle name="Calc cel 3 3 2 4 7 3" xfId="14200" xr:uid="{00000000-0005-0000-0000-000024000000}"/>
    <cellStyle name="Calc cel 3 3 2 4 8" xfId="5457" xr:uid="{00000000-0005-0000-0000-000024000000}"/>
    <cellStyle name="Calc cel 3 3 2 4 8 2" xfId="14266" xr:uid="{00000000-0005-0000-0000-000024000000}"/>
    <cellStyle name="Calc cel 3 3 2 4 9" xfId="15663" xr:uid="{00000000-0005-0000-0000-000024000000}"/>
    <cellStyle name="Calc cel 3 3 2 5" xfId="923" xr:uid="{00000000-0005-0000-0000-000024000000}"/>
    <cellStyle name="Calc cel 3 3 2 5 2" xfId="2157" xr:uid="{00000000-0005-0000-0000-000024000000}"/>
    <cellStyle name="Calc cel 3 3 2 5 2 2" xfId="3396" xr:uid="{00000000-0005-0000-0000-000024000000}"/>
    <cellStyle name="Calc cel 3 3 2 5 2 2 2" xfId="8946" xr:uid="{00000000-0005-0000-0000-000024000000}"/>
    <cellStyle name="Calc cel 3 3 2 5 2 2 2 2" xfId="19308" xr:uid="{00000000-0005-0000-0000-000024000000}"/>
    <cellStyle name="Calc cel 3 3 2 5 2 2 3" xfId="14745" xr:uid="{00000000-0005-0000-0000-000024000000}"/>
    <cellStyle name="Calc cel 3 3 2 5 2 3" xfId="4738" xr:uid="{00000000-0005-0000-0000-000024000000}"/>
    <cellStyle name="Calc cel 3 3 2 5 2 3 2" xfId="10301" xr:uid="{00000000-0005-0000-0000-000024000000}"/>
    <cellStyle name="Calc cel 3 3 2 5 2 3 2 2" xfId="20660" xr:uid="{00000000-0005-0000-0000-000024000000}"/>
    <cellStyle name="Calc cel 3 3 2 5 2 3 3" xfId="15565" xr:uid="{00000000-0005-0000-0000-000024000000}"/>
    <cellStyle name="Calc cel 3 3 2 5 2 4" xfId="7715" xr:uid="{00000000-0005-0000-0000-000024000000}"/>
    <cellStyle name="Calc cel 3 3 2 5 2 4 2" xfId="18077" xr:uid="{00000000-0005-0000-0000-000024000000}"/>
    <cellStyle name="Calc cel 3 3 2 5 2 5" xfId="6148" xr:uid="{00000000-0005-0000-0000-000024000000}"/>
    <cellStyle name="Calc cel 3 3 2 5 2 5 2" xfId="16511" xr:uid="{00000000-0005-0000-0000-000024000000}"/>
    <cellStyle name="Calc cel 3 3 2 5 2 6" xfId="12402" xr:uid="{00000000-0005-0000-0000-000024000000}"/>
    <cellStyle name="Calc cel 3 3 2 5 3" xfId="1845" xr:uid="{00000000-0005-0000-0000-000024000000}"/>
    <cellStyle name="Calc cel 3 3 2 5 3 2" xfId="7435" xr:uid="{00000000-0005-0000-0000-000024000000}"/>
    <cellStyle name="Calc cel 3 3 2 5 3 2 2" xfId="17797" xr:uid="{00000000-0005-0000-0000-000024000000}"/>
    <cellStyle name="Calc cel 3 3 2 5 3 3" xfId="11917" xr:uid="{00000000-0005-0000-0000-000024000000}"/>
    <cellStyle name="Calc cel 3 3 2 5 4" xfId="3085" xr:uid="{00000000-0005-0000-0000-000024000000}"/>
    <cellStyle name="Calc cel 3 3 2 5 4 2" xfId="8635" xr:uid="{00000000-0005-0000-0000-000024000000}"/>
    <cellStyle name="Calc cel 3 3 2 5 4 2 2" xfId="18997" xr:uid="{00000000-0005-0000-0000-000024000000}"/>
    <cellStyle name="Calc cel 3 3 2 5 4 3" xfId="12814" xr:uid="{00000000-0005-0000-0000-000024000000}"/>
    <cellStyle name="Calc cel 3 3 2 5 5" xfId="4429" xr:uid="{00000000-0005-0000-0000-000024000000}"/>
    <cellStyle name="Calc cel 3 3 2 5 5 2" xfId="10010" xr:uid="{00000000-0005-0000-0000-000024000000}"/>
    <cellStyle name="Calc cel 3 3 2 5 5 2 2" xfId="20370" xr:uid="{00000000-0005-0000-0000-000024000000}"/>
    <cellStyle name="Calc cel 3 3 2 5 5 3" xfId="11030" xr:uid="{00000000-0005-0000-0000-000024000000}"/>
    <cellStyle name="Calc cel 3 3 2 5 6" xfId="6597" xr:uid="{00000000-0005-0000-0000-000024000000}"/>
    <cellStyle name="Calc cel 3 3 2 5 6 2" xfId="16959" xr:uid="{00000000-0005-0000-0000-000024000000}"/>
    <cellStyle name="Calc cel 3 3 2 5 7" xfId="5858" xr:uid="{00000000-0005-0000-0000-000024000000}"/>
    <cellStyle name="Calc cel 3 3 2 5 7 2" xfId="14041" xr:uid="{00000000-0005-0000-0000-000024000000}"/>
    <cellStyle name="Calc cel 3 3 2 5 8" xfId="13475" xr:uid="{00000000-0005-0000-0000-000024000000}"/>
    <cellStyle name="Calc cel 3 3 2 6" xfId="1758" xr:uid="{00000000-0005-0000-0000-000024000000}"/>
    <cellStyle name="Calc cel 3 3 2 6 2" xfId="2998" xr:uid="{00000000-0005-0000-0000-000024000000}"/>
    <cellStyle name="Calc cel 3 3 2 6 2 2" xfId="8548" xr:uid="{00000000-0005-0000-0000-000024000000}"/>
    <cellStyle name="Calc cel 3 3 2 6 2 2 2" xfId="18910" xr:uid="{00000000-0005-0000-0000-000024000000}"/>
    <cellStyle name="Calc cel 3 3 2 6 2 3" xfId="14348" xr:uid="{00000000-0005-0000-0000-000024000000}"/>
    <cellStyle name="Calc cel 3 3 2 6 3" xfId="4342" xr:uid="{00000000-0005-0000-0000-000024000000}"/>
    <cellStyle name="Calc cel 3 3 2 6 3 2" xfId="9927" xr:uid="{00000000-0005-0000-0000-000024000000}"/>
    <cellStyle name="Calc cel 3 3 2 6 3 2 2" xfId="20288" xr:uid="{00000000-0005-0000-0000-000024000000}"/>
    <cellStyle name="Calc cel 3 3 2 6 3 3" xfId="15819" xr:uid="{00000000-0005-0000-0000-000024000000}"/>
    <cellStyle name="Calc cel 3 3 2 6 4" xfId="7361" xr:uid="{00000000-0005-0000-0000-000024000000}"/>
    <cellStyle name="Calc cel 3 3 2 6 4 2" xfId="17723" xr:uid="{00000000-0005-0000-0000-000024000000}"/>
    <cellStyle name="Calc cel 3 3 2 6 5" xfId="5776" xr:uid="{00000000-0005-0000-0000-000024000000}"/>
    <cellStyle name="Calc cel 3 3 2 6 5 2" xfId="13704" xr:uid="{00000000-0005-0000-0000-000024000000}"/>
    <cellStyle name="Calc cel 3 3 2 6 6" xfId="13073" xr:uid="{00000000-0005-0000-0000-000024000000}"/>
    <cellStyle name="Calc cel 3 3 2 7" xfId="1444" xr:uid="{00000000-0005-0000-0000-000024000000}"/>
    <cellStyle name="Calc cel 3 3 2 7 2" xfId="2687" xr:uid="{00000000-0005-0000-0000-000024000000}"/>
    <cellStyle name="Calc cel 3 3 2 7 2 2" xfId="8237" xr:uid="{00000000-0005-0000-0000-000024000000}"/>
    <cellStyle name="Calc cel 3 3 2 7 2 2 2" xfId="18599" xr:uid="{00000000-0005-0000-0000-000024000000}"/>
    <cellStyle name="Calc cel 3 3 2 7 2 3" xfId="13007" xr:uid="{00000000-0005-0000-0000-000024000000}"/>
    <cellStyle name="Calc cel 3 3 2 7 3" xfId="4042" xr:uid="{00000000-0005-0000-0000-000024000000}"/>
    <cellStyle name="Calc cel 3 3 2 7 3 2" xfId="9651" xr:uid="{00000000-0005-0000-0000-000024000000}"/>
    <cellStyle name="Calc cel 3 3 2 7 3 2 2" xfId="20012" xr:uid="{00000000-0005-0000-0000-000024000000}"/>
    <cellStyle name="Calc cel 3 3 2 7 3 3" xfId="13624" xr:uid="{00000000-0005-0000-0000-000024000000}"/>
    <cellStyle name="Calc cel 3 3 2 7 4" xfId="7079" xr:uid="{00000000-0005-0000-0000-000024000000}"/>
    <cellStyle name="Calc cel 3 3 2 7 4 2" xfId="17441" xr:uid="{00000000-0005-0000-0000-000024000000}"/>
    <cellStyle name="Calc cel 3 3 2 7 5" xfId="5501" xr:uid="{00000000-0005-0000-0000-000024000000}"/>
    <cellStyle name="Calc cel 3 3 2 7 5 2" xfId="13211" xr:uid="{00000000-0005-0000-0000-000024000000}"/>
    <cellStyle name="Calc cel 3 3 2 7 6" xfId="10541" xr:uid="{00000000-0005-0000-0000-000024000000}"/>
    <cellStyle name="Calc cel 3 3 2 8" xfId="1656" xr:uid="{00000000-0005-0000-0000-000024000000}"/>
    <cellStyle name="Calc cel 3 3 2 8 2" xfId="2897" xr:uid="{00000000-0005-0000-0000-000024000000}"/>
    <cellStyle name="Calc cel 3 3 2 8 2 2" xfId="8447" xr:uid="{00000000-0005-0000-0000-000024000000}"/>
    <cellStyle name="Calc cel 3 3 2 8 2 2 2" xfId="18809" xr:uid="{00000000-0005-0000-0000-000024000000}"/>
    <cellStyle name="Calc cel 3 3 2 8 2 3" xfId="15688" xr:uid="{00000000-0005-0000-0000-000024000000}"/>
    <cellStyle name="Calc cel 3 3 2 8 3" xfId="4247" xr:uid="{00000000-0005-0000-0000-000024000000}"/>
    <cellStyle name="Calc cel 3 3 2 8 3 2" xfId="9839" xr:uid="{00000000-0005-0000-0000-000024000000}"/>
    <cellStyle name="Calc cel 3 3 2 8 3 2 2" xfId="20200" xr:uid="{00000000-0005-0000-0000-000024000000}"/>
    <cellStyle name="Calc cel 3 3 2 8 3 3" xfId="12456" xr:uid="{00000000-0005-0000-0000-000024000000}"/>
    <cellStyle name="Calc cel 3 3 2 8 4" xfId="7271" xr:uid="{00000000-0005-0000-0000-000024000000}"/>
    <cellStyle name="Calc cel 3 3 2 8 4 2" xfId="17633" xr:uid="{00000000-0005-0000-0000-000024000000}"/>
    <cellStyle name="Calc cel 3 3 2 8 5" xfId="5689" xr:uid="{00000000-0005-0000-0000-000024000000}"/>
    <cellStyle name="Calc cel 3 3 2 8 5 2" xfId="15931" xr:uid="{00000000-0005-0000-0000-000024000000}"/>
    <cellStyle name="Calc cel 3 3 2 8 6" xfId="15577" xr:uid="{00000000-0005-0000-0000-000024000000}"/>
    <cellStyle name="Calc cel 3 3 2 9" xfId="1224" xr:uid="{00000000-0005-0000-0000-000024000000}"/>
    <cellStyle name="Calc cel 3 3 2 9 2" xfId="3822" xr:uid="{00000000-0005-0000-0000-000024000000}"/>
    <cellStyle name="Calc cel 3 3 2 9 2 2" xfId="9436" xr:uid="{00000000-0005-0000-0000-000024000000}"/>
    <cellStyle name="Calc cel 3 3 2 9 2 2 2" xfId="19797" xr:uid="{00000000-0005-0000-0000-000024000000}"/>
    <cellStyle name="Calc cel 3 3 2 9 2 3" xfId="14706" xr:uid="{00000000-0005-0000-0000-000024000000}"/>
    <cellStyle name="Calc cel 3 3 2 9 3" xfId="6864" xr:uid="{00000000-0005-0000-0000-000024000000}"/>
    <cellStyle name="Calc cel 3 3 2 9 3 2" xfId="17226" xr:uid="{00000000-0005-0000-0000-000024000000}"/>
    <cellStyle name="Calc cel 3 3 2 9 4" xfId="5291" xr:uid="{00000000-0005-0000-0000-000024000000}"/>
    <cellStyle name="Calc cel 3 3 2 9 4 2" xfId="13400" xr:uid="{00000000-0005-0000-0000-000024000000}"/>
    <cellStyle name="Calc cel 3 3 2 9 5" xfId="14896" xr:uid="{00000000-0005-0000-0000-000024000000}"/>
    <cellStyle name="Calc cel 3 3 3" xfId="439" xr:uid="{00000000-0005-0000-0000-000024000000}"/>
    <cellStyle name="Calc cel 3 3 3 2" xfId="2082" xr:uid="{00000000-0005-0000-0000-000024000000}"/>
    <cellStyle name="Calc cel 3 3 3 2 2" xfId="3321" xr:uid="{00000000-0005-0000-0000-000024000000}"/>
    <cellStyle name="Calc cel 3 3 3 2 2 2" xfId="4663" xr:uid="{00000000-0005-0000-0000-000024000000}"/>
    <cellStyle name="Calc cel 3 3 3 2 2 2 2" xfId="10232" xr:uid="{00000000-0005-0000-0000-000024000000}"/>
    <cellStyle name="Calc cel 3 3 3 2 2 2 2 2" xfId="20592" xr:uid="{00000000-0005-0000-0000-000024000000}"/>
    <cellStyle name="Calc cel 3 3 3 2 2 2 3" xfId="16131" xr:uid="{00000000-0005-0000-0000-000024000000}"/>
    <cellStyle name="Calc cel 3 3 3 2 2 3" xfId="8871" xr:uid="{00000000-0005-0000-0000-000024000000}"/>
    <cellStyle name="Calc cel 3 3 3 2 2 3 2" xfId="19233" xr:uid="{00000000-0005-0000-0000-000024000000}"/>
    <cellStyle name="Calc cel 3 3 3 2 2 4" xfId="6079" xr:uid="{00000000-0005-0000-0000-000024000000}"/>
    <cellStyle name="Calc cel 3 3 3 2 2 4 2" xfId="16443" xr:uid="{00000000-0005-0000-0000-000024000000}"/>
    <cellStyle name="Calc cel 3 3 3 2 2 5" xfId="15052" xr:uid="{00000000-0005-0000-0000-000024000000}"/>
    <cellStyle name="Calc cel 3 3 3 2 3" xfId="3730" xr:uid="{00000000-0005-0000-0000-000024000000}"/>
    <cellStyle name="Calc cel 3 3 3 2 3 2" xfId="9329" xr:uid="{00000000-0005-0000-0000-000024000000}"/>
    <cellStyle name="Calc cel 3 3 3 2 3 2 2" xfId="19690" xr:uid="{00000000-0005-0000-0000-000024000000}"/>
    <cellStyle name="Calc cel 3 3 3 2 3 3" xfId="15092" xr:uid="{00000000-0005-0000-0000-000024000000}"/>
    <cellStyle name="Calc cel 3 3 3 2 4" xfId="5186" xr:uid="{00000000-0005-0000-0000-000024000000}"/>
    <cellStyle name="Calc cel 3 3 3 2 4 2" xfId="12416" xr:uid="{00000000-0005-0000-0000-000024000000}"/>
    <cellStyle name="Calc cel 3 3 3 2 5" xfId="12514" xr:uid="{00000000-0005-0000-0000-000024000000}"/>
    <cellStyle name="Calc cel 3 3 3 3" xfId="1684" xr:uid="{00000000-0005-0000-0000-000024000000}"/>
    <cellStyle name="Calc cel 3 3 3 3 2" xfId="2925" xr:uid="{00000000-0005-0000-0000-000024000000}"/>
    <cellStyle name="Calc cel 3 3 3 3 2 2" xfId="8475" xr:uid="{00000000-0005-0000-0000-000024000000}"/>
    <cellStyle name="Calc cel 3 3 3 3 2 2 2" xfId="18837" xr:uid="{00000000-0005-0000-0000-000024000000}"/>
    <cellStyle name="Calc cel 3 3 3 3 2 3" xfId="12899" xr:uid="{00000000-0005-0000-0000-000024000000}"/>
    <cellStyle name="Calc cel 3 3 3 3 3" xfId="4275" xr:uid="{00000000-0005-0000-0000-000024000000}"/>
    <cellStyle name="Calc cel 3 3 3 3 3 2" xfId="9865" xr:uid="{00000000-0005-0000-0000-000024000000}"/>
    <cellStyle name="Calc cel 3 3 3 3 3 2 2" xfId="20226" xr:uid="{00000000-0005-0000-0000-000024000000}"/>
    <cellStyle name="Calc cel 3 3 3 3 3 3" xfId="12955" xr:uid="{00000000-0005-0000-0000-000024000000}"/>
    <cellStyle name="Calc cel 3 3 3 3 4" xfId="7297" xr:uid="{00000000-0005-0000-0000-000024000000}"/>
    <cellStyle name="Calc cel 3 3 3 3 4 2" xfId="17659" xr:uid="{00000000-0005-0000-0000-000024000000}"/>
    <cellStyle name="Calc cel 3 3 3 3 5" xfId="5715" xr:uid="{00000000-0005-0000-0000-000024000000}"/>
    <cellStyle name="Calc cel 3 3 3 3 5 2" xfId="12101" xr:uid="{00000000-0005-0000-0000-000024000000}"/>
    <cellStyle name="Calc cel 3 3 3 3 6" xfId="12979" xr:uid="{00000000-0005-0000-0000-000024000000}"/>
    <cellStyle name="Calc cel 3 3 3 4" xfId="680" xr:uid="{00000000-0005-0000-0000-000024000000}"/>
    <cellStyle name="Calc cel 3 3 3 4 2" xfId="3757" xr:uid="{00000000-0005-0000-0000-000024000000}"/>
    <cellStyle name="Calc cel 3 3 3 4 2 2" xfId="9371" xr:uid="{00000000-0005-0000-0000-000024000000}"/>
    <cellStyle name="Calc cel 3 3 3 4 2 2 2" xfId="19732" xr:uid="{00000000-0005-0000-0000-000024000000}"/>
    <cellStyle name="Calc cel 3 3 3 4 2 3" xfId="13591" xr:uid="{00000000-0005-0000-0000-000024000000}"/>
    <cellStyle name="Calc cel 3 3 3 4 3" xfId="6417" xr:uid="{00000000-0005-0000-0000-000024000000}"/>
    <cellStyle name="Calc cel 3 3 3 4 3 2" xfId="16779" xr:uid="{00000000-0005-0000-0000-000024000000}"/>
    <cellStyle name="Calc cel 3 3 3 4 4" xfId="5227" xr:uid="{00000000-0005-0000-0000-000024000000}"/>
    <cellStyle name="Calc cel 3 3 3 4 4 2" xfId="15775" xr:uid="{00000000-0005-0000-0000-000024000000}"/>
    <cellStyle name="Calc cel 3 3 3 4 5" xfId="14179" xr:uid="{00000000-0005-0000-0000-000024000000}"/>
    <cellStyle name="Calc cel 3 3 3 5" xfId="2340" xr:uid="{00000000-0005-0000-0000-000024000000}"/>
    <cellStyle name="Calc cel 3 3 3 5 2" xfId="7890" xr:uid="{00000000-0005-0000-0000-000024000000}"/>
    <cellStyle name="Calc cel 3 3 3 5 2 2" xfId="18252" xr:uid="{00000000-0005-0000-0000-000024000000}"/>
    <cellStyle name="Calc cel 3 3 3 5 3" xfId="16166" xr:uid="{00000000-0005-0000-0000-000024000000}"/>
    <cellStyle name="Calc cel 3 3 3 6" xfId="708" xr:uid="{00000000-0005-0000-0000-000024000000}"/>
    <cellStyle name="Calc cel 3 3 3 6 2" xfId="9243" xr:uid="{00000000-0005-0000-0000-000024000000}"/>
    <cellStyle name="Calc cel 3 3 3 6 2 2" xfId="19604" xr:uid="{00000000-0005-0000-0000-000024000000}"/>
    <cellStyle name="Calc cel 3 3 3 6 3" xfId="16022" xr:uid="{00000000-0005-0000-0000-000024000000}"/>
    <cellStyle name="Calc cel 3 3 3 7" xfId="3683" xr:uid="{00000000-0005-0000-0000-000024000000}"/>
    <cellStyle name="Calc cel 3 3 3 7 2" xfId="12719" xr:uid="{00000000-0005-0000-0000-000024000000}"/>
    <cellStyle name="Calc cel 3 3 3 7 3" xfId="13939" xr:uid="{00000000-0005-0000-0000-000024000000}"/>
    <cellStyle name="Calc cel 3 3 3 8" xfId="5093" xr:uid="{00000000-0005-0000-0000-000024000000}"/>
    <cellStyle name="Calc cel 3 3 3 8 2" xfId="15533" xr:uid="{00000000-0005-0000-0000-000024000000}"/>
    <cellStyle name="Calc cel 3 3 3 9" xfId="15794" xr:uid="{00000000-0005-0000-0000-000024000000}"/>
    <cellStyle name="Calc cel 3 3 4" xfId="308" xr:uid="{00000000-0005-0000-0000-000024000000}"/>
    <cellStyle name="Calc cel 3 3 4 2" xfId="3361" xr:uid="{00000000-0005-0000-0000-000024000000}"/>
    <cellStyle name="Calc cel 3 3 4 2 2" xfId="4703" xr:uid="{00000000-0005-0000-0000-000024000000}"/>
    <cellStyle name="Calc cel 3 3 4 2 2 2" xfId="10268" xr:uid="{00000000-0005-0000-0000-000024000000}"/>
    <cellStyle name="Calc cel 3 3 4 2 2 2 2" xfId="20627" xr:uid="{00000000-0005-0000-0000-000024000000}"/>
    <cellStyle name="Calc cel 3 3 4 2 2 3" xfId="10673" xr:uid="{00000000-0005-0000-0000-000024000000}"/>
    <cellStyle name="Calc cel 3 3 4 2 3" xfId="8911" xr:uid="{00000000-0005-0000-0000-000024000000}"/>
    <cellStyle name="Calc cel 3 3 4 2 3 2" xfId="19273" xr:uid="{00000000-0005-0000-0000-000024000000}"/>
    <cellStyle name="Calc cel 3 3 4 2 4" xfId="6115" xr:uid="{00000000-0005-0000-0000-000024000000}"/>
    <cellStyle name="Calc cel 3 3 4 2 4 2" xfId="16478" xr:uid="{00000000-0005-0000-0000-000024000000}"/>
    <cellStyle name="Calc cel 3 3 4 2 5" xfId="10899" xr:uid="{00000000-0005-0000-0000-000024000000}"/>
    <cellStyle name="Calc cel 3 3 4 3" xfId="2122" xr:uid="{00000000-0005-0000-0000-000024000000}"/>
    <cellStyle name="Calc cel 3 3 4 3 2" xfId="9172" xr:uid="{00000000-0005-0000-0000-000024000000}"/>
    <cellStyle name="Calc cel 3 3 4 3 2 2" xfId="19533" xr:uid="{00000000-0005-0000-0000-000024000000}"/>
    <cellStyle name="Calc cel 3 3 4 3 3" xfId="12294" xr:uid="{00000000-0005-0000-0000-000024000000}"/>
    <cellStyle name="Calc cel 3 3 4 4" xfId="7684" xr:uid="{00000000-0005-0000-0000-000024000000}"/>
    <cellStyle name="Calc cel 3 3 4 4 2" xfId="18046" xr:uid="{00000000-0005-0000-0000-000024000000}"/>
    <cellStyle name="Calc cel 3 3 4 5" xfId="5013" xr:uid="{00000000-0005-0000-0000-000024000000}"/>
    <cellStyle name="Calc cel 3 3 4 5 2" xfId="15800" xr:uid="{00000000-0005-0000-0000-000024000000}"/>
    <cellStyle name="Calc cel 3 3 4 6" xfId="10721" xr:uid="{00000000-0005-0000-0000-000024000000}"/>
    <cellStyle name="Calc cel 3 3 5" xfId="1709" xr:uid="{00000000-0005-0000-0000-000024000000}"/>
    <cellStyle name="Calc cel 3 3 5 2" xfId="2950" xr:uid="{00000000-0005-0000-0000-000024000000}"/>
    <cellStyle name="Calc cel 3 3 5 2 2" xfId="8500" xr:uid="{00000000-0005-0000-0000-000024000000}"/>
    <cellStyle name="Calc cel 3 3 5 2 2 2" xfId="18862" xr:uid="{00000000-0005-0000-0000-000024000000}"/>
    <cellStyle name="Calc cel 3 3 5 2 3" xfId="14663" xr:uid="{00000000-0005-0000-0000-000024000000}"/>
    <cellStyle name="Calc cel 3 3 5 3" xfId="3612" xr:uid="{00000000-0005-0000-0000-000024000000}"/>
    <cellStyle name="Calc cel 3 3 5 3 2" xfId="9157" xr:uid="{00000000-0005-0000-0000-000024000000}"/>
    <cellStyle name="Calc cel 3 3 5 3 2 2" xfId="19518" xr:uid="{00000000-0005-0000-0000-000024000000}"/>
    <cellStyle name="Calc cel 3 3 5 3 3" xfId="15016" xr:uid="{00000000-0005-0000-0000-000024000000}"/>
    <cellStyle name="Calc cel 3 3 5 4" xfId="7320" xr:uid="{00000000-0005-0000-0000-000024000000}"/>
    <cellStyle name="Calc cel 3 3 5 4 2" xfId="17682" xr:uid="{00000000-0005-0000-0000-000024000000}"/>
    <cellStyle name="Calc cel 3 3 5 5" xfId="4998" xr:uid="{00000000-0005-0000-0000-000024000000}"/>
    <cellStyle name="Calc cel 3 3 5 5 2" xfId="12970" xr:uid="{00000000-0005-0000-0000-000024000000}"/>
    <cellStyle name="Calc cel 3 3 5 6" xfId="11407" xr:uid="{00000000-0005-0000-0000-000024000000}"/>
    <cellStyle name="Calc cel 3 3 6" xfId="1442" xr:uid="{00000000-0005-0000-0000-000024000000}"/>
    <cellStyle name="Calc cel 3 3 6 2" xfId="2685" xr:uid="{00000000-0005-0000-0000-000024000000}"/>
    <cellStyle name="Calc cel 3 3 6 2 2" xfId="8235" xr:uid="{00000000-0005-0000-0000-000024000000}"/>
    <cellStyle name="Calc cel 3 3 6 2 2 2" xfId="18597" xr:uid="{00000000-0005-0000-0000-000024000000}"/>
    <cellStyle name="Calc cel 3 3 6 2 3" xfId="15449" xr:uid="{00000000-0005-0000-0000-000024000000}"/>
    <cellStyle name="Calc cel 3 3 6 3" xfId="4040" xr:uid="{00000000-0005-0000-0000-000024000000}"/>
    <cellStyle name="Calc cel 3 3 6 3 2" xfId="9649" xr:uid="{00000000-0005-0000-0000-000024000000}"/>
    <cellStyle name="Calc cel 3 3 6 3 2 2" xfId="20010" xr:uid="{00000000-0005-0000-0000-000024000000}"/>
    <cellStyle name="Calc cel 3 3 6 3 3" xfId="15946" xr:uid="{00000000-0005-0000-0000-000024000000}"/>
    <cellStyle name="Calc cel 3 3 6 4" xfId="7077" xr:uid="{00000000-0005-0000-0000-000024000000}"/>
    <cellStyle name="Calc cel 3 3 6 4 2" xfId="17439" xr:uid="{00000000-0005-0000-0000-000024000000}"/>
    <cellStyle name="Calc cel 3 3 6 5" xfId="5499" xr:uid="{00000000-0005-0000-0000-000024000000}"/>
    <cellStyle name="Calc cel 3 3 6 5 2" xfId="15648" xr:uid="{00000000-0005-0000-0000-000024000000}"/>
    <cellStyle name="Calc cel 3 3 6 6" xfId="10543" xr:uid="{00000000-0005-0000-0000-000024000000}"/>
    <cellStyle name="Calc cel 3 3 7" xfId="1134" xr:uid="{00000000-0005-0000-0000-000024000000}"/>
    <cellStyle name="Calc cel 3 3 7 2" xfId="6774" xr:uid="{00000000-0005-0000-0000-000024000000}"/>
    <cellStyle name="Calc cel 3 3 7 2 2" xfId="17136" xr:uid="{00000000-0005-0000-0000-000024000000}"/>
    <cellStyle name="Calc cel 3 3 7 3" xfId="12298" xr:uid="{00000000-0005-0000-0000-000024000000}"/>
    <cellStyle name="Calc cel 3 3 8" xfId="2378" xr:uid="{00000000-0005-0000-0000-000024000000}"/>
    <cellStyle name="Calc cel 3 3 8 2" xfId="7928" xr:uid="{00000000-0005-0000-0000-000024000000}"/>
    <cellStyle name="Calc cel 3 3 8 2 2" xfId="18290" xr:uid="{00000000-0005-0000-0000-000024000000}"/>
    <cellStyle name="Calc cel 3 3 8 3" xfId="15811" xr:uid="{00000000-0005-0000-0000-000024000000}"/>
    <cellStyle name="Calc cel 3 3 9" xfId="323" xr:uid="{00000000-0005-0000-0000-000024000000}"/>
    <cellStyle name="Calc cel 3 3 9 2" xfId="6357" xr:uid="{00000000-0005-0000-0000-000024000000}"/>
    <cellStyle name="Calc cel 3 3 9 2 2" xfId="16720" xr:uid="{00000000-0005-0000-0000-000024000000}"/>
    <cellStyle name="Calc cel 3 3 9 2 3" xfId="15168" xr:uid="{00000000-0005-0000-0000-000024000000}"/>
    <cellStyle name="Calc cel 3 3 9 3" xfId="10783" xr:uid="{00000000-0005-0000-0000-000024000000}"/>
    <cellStyle name="Calc cel 3 3 9 4" xfId="10586" xr:uid="{00000000-0005-0000-0000-000024000000}"/>
    <cellStyle name="Calc cel 3 4" xfId="6475" xr:uid="{00000000-0005-0000-0000-000007000000}"/>
    <cellStyle name="Calc cel 3 4 2" xfId="15213" xr:uid="{00000000-0005-0000-0000-000007000000}"/>
    <cellStyle name="Calc cel 3 4 3" xfId="16837" xr:uid="{00000000-0005-0000-0000-000007000000}"/>
    <cellStyle name="Calc cel 3 5" xfId="6324" xr:uid="{00000000-0005-0000-0000-000007000000}"/>
    <cellStyle name="Calc cel 3 5 2" xfId="15135" xr:uid="{00000000-0005-0000-0000-000007000000}"/>
    <cellStyle name="Calc cel 3 5 3" xfId="16687" xr:uid="{00000000-0005-0000-0000-000007000000}"/>
    <cellStyle name="Calc cel 3 6" xfId="4924" xr:uid="{00000000-0005-0000-0000-000007000000}"/>
    <cellStyle name="Calc cel 3 6 2" xfId="12121" xr:uid="{00000000-0005-0000-0000-000007000000}"/>
    <cellStyle name="Calc cel 3 6 3" xfId="15105" xr:uid="{00000000-0005-0000-0000-000007000000}"/>
    <cellStyle name="Calc cel 4" xfId="265" xr:uid="{00000000-0005-0000-0000-000026000000}"/>
    <cellStyle name="Calc cel 4 10" xfId="737" xr:uid="{00000000-0005-0000-0000-000026000000}"/>
    <cellStyle name="Calc cel 4 10 2" xfId="6457" xr:uid="{00000000-0005-0000-0000-000026000000}"/>
    <cellStyle name="Calc cel 4 10 2 2" xfId="16819" xr:uid="{00000000-0005-0000-0000-000026000000}"/>
    <cellStyle name="Calc cel 4 10 3" xfId="12750" xr:uid="{00000000-0005-0000-0000-000026000000}"/>
    <cellStyle name="Calc cel 4 11" xfId="511" xr:uid="{00000000-0005-0000-0000-000026000000}"/>
    <cellStyle name="Calc cel 4 11 2" xfId="6379" xr:uid="{00000000-0005-0000-0000-000026000000}"/>
    <cellStyle name="Calc cel 4 11 2 2" xfId="16741" xr:uid="{00000000-0005-0000-0000-000026000000}"/>
    <cellStyle name="Calc cel 4 11 3" xfId="13503" xr:uid="{00000000-0005-0000-0000-000026000000}"/>
    <cellStyle name="Calc cel 4 12" xfId="4955" xr:uid="{00000000-0005-0000-0000-000026000000}"/>
    <cellStyle name="Calc cel 4 12 2" xfId="13636" xr:uid="{00000000-0005-0000-0000-000026000000}"/>
    <cellStyle name="Calc cel 4 13" xfId="10977" xr:uid="{00000000-0005-0000-0000-000026000000}"/>
    <cellStyle name="Calc cel 4 2" xfId="359" xr:uid="{00000000-0005-0000-0000-000026000000}"/>
    <cellStyle name="Calc cel 4 2 10" xfId="748" xr:uid="{00000000-0005-0000-0000-000026000000}"/>
    <cellStyle name="Calc cel 4 2 10 2" xfId="6468" xr:uid="{00000000-0005-0000-0000-000026000000}"/>
    <cellStyle name="Calc cel 4 2 10 2 2" xfId="16830" xr:uid="{00000000-0005-0000-0000-000026000000}"/>
    <cellStyle name="Calc cel 4 2 10 3" xfId="12170" xr:uid="{00000000-0005-0000-0000-000026000000}"/>
    <cellStyle name="Calc cel 4 2 11" xfId="9233" xr:uid="{00000000-0005-0000-0000-000026000000}"/>
    <cellStyle name="Calc cel 4 2 11 2" xfId="19594" xr:uid="{00000000-0005-0000-0000-000026000000}"/>
    <cellStyle name="Calc cel 4 2 12" xfId="5078" xr:uid="{00000000-0005-0000-0000-000026000000}"/>
    <cellStyle name="Calc cel 4 2 12 2" xfId="11704" xr:uid="{00000000-0005-0000-0000-000026000000}"/>
    <cellStyle name="Calc cel 4 2 13" xfId="11114" xr:uid="{00000000-0005-0000-0000-000026000000}"/>
    <cellStyle name="Calc cel 4 2 2" xfId="414" xr:uid="{00000000-0005-0000-0000-000026000000}"/>
    <cellStyle name="Calc cel 4 2 2 10" xfId="14287" xr:uid="{00000000-0005-0000-0000-000026000000}"/>
    <cellStyle name="Calc cel 4 2 2 2" xfId="494" xr:uid="{00000000-0005-0000-0000-000026000000}"/>
    <cellStyle name="Calc cel 4 2 2 2 2" xfId="2141" xr:uid="{00000000-0005-0000-0000-000026000000}"/>
    <cellStyle name="Calc cel 4 2 2 2 2 2" xfId="3380" xr:uid="{00000000-0005-0000-0000-000026000000}"/>
    <cellStyle name="Calc cel 4 2 2 2 2 2 2" xfId="8930" xr:uid="{00000000-0005-0000-0000-000026000000}"/>
    <cellStyle name="Calc cel 4 2 2 2 2 2 2 2" xfId="19292" xr:uid="{00000000-0005-0000-0000-000026000000}"/>
    <cellStyle name="Calc cel 4 2 2 2 2 2 3" xfId="12983" xr:uid="{00000000-0005-0000-0000-000026000000}"/>
    <cellStyle name="Calc cel 4 2 2 2 2 3" xfId="4722" xr:uid="{00000000-0005-0000-0000-000026000000}"/>
    <cellStyle name="Calc cel 4 2 2 2 2 3 2" xfId="10287" xr:uid="{00000000-0005-0000-0000-000026000000}"/>
    <cellStyle name="Calc cel 4 2 2 2 2 3 2 2" xfId="20646" xr:uid="{00000000-0005-0000-0000-000026000000}"/>
    <cellStyle name="Calc cel 4 2 2 2 2 3 3" xfId="12926" xr:uid="{00000000-0005-0000-0000-000026000000}"/>
    <cellStyle name="Calc cel 4 2 2 2 2 4" xfId="7701" xr:uid="{00000000-0005-0000-0000-000026000000}"/>
    <cellStyle name="Calc cel 4 2 2 2 2 4 2" xfId="18063" xr:uid="{00000000-0005-0000-0000-000026000000}"/>
    <cellStyle name="Calc cel 4 2 2 2 2 5" xfId="6134" xr:uid="{00000000-0005-0000-0000-000026000000}"/>
    <cellStyle name="Calc cel 4 2 2 2 2 5 2" xfId="16497" xr:uid="{00000000-0005-0000-0000-000026000000}"/>
    <cellStyle name="Calc cel 4 2 2 2 2 6" xfId="14949" xr:uid="{00000000-0005-0000-0000-000026000000}"/>
    <cellStyle name="Calc cel 4 2 2 2 3" xfId="1822" xr:uid="{00000000-0005-0000-0000-000026000000}"/>
    <cellStyle name="Calc cel 4 2 2 2 3 2" xfId="7412" xr:uid="{00000000-0005-0000-0000-000026000000}"/>
    <cellStyle name="Calc cel 4 2 2 2 3 2 2" xfId="17774" xr:uid="{00000000-0005-0000-0000-000026000000}"/>
    <cellStyle name="Calc cel 4 2 2 2 3 3" xfId="14534" xr:uid="{00000000-0005-0000-0000-000026000000}"/>
    <cellStyle name="Calc cel 4 2 2 2 4" xfId="3062" xr:uid="{00000000-0005-0000-0000-000026000000}"/>
    <cellStyle name="Calc cel 4 2 2 2 4 2" xfId="8612" xr:uid="{00000000-0005-0000-0000-000026000000}"/>
    <cellStyle name="Calc cel 4 2 2 2 4 2 2" xfId="18974" xr:uid="{00000000-0005-0000-0000-000026000000}"/>
    <cellStyle name="Calc cel 4 2 2 2 4 3" xfId="16092" xr:uid="{00000000-0005-0000-0000-000026000000}"/>
    <cellStyle name="Calc cel 4 2 2 2 5" xfId="900" xr:uid="{00000000-0005-0000-0000-000026000000}"/>
    <cellStyle name="Calc cel 4 2 2 2 5 2" xfId="9988" xr:uid="{00000000-0005-0000-0000-000026000000}"/>
    <cellStyle name="Calc cel 4 2 2 2 5 2 2" xfId="20348" xr:uid="{00000000-0005-0000-0000-000026000000}"/>
    <cellStyle name="Calc cel 4 2 2 2 5 3" xfId="14567" xr:uid="{00000000-0005-0000-0000-000026000000}"/>
    <cellStyle name="Calc cel 4 2 2 2 6" xfId="4406" xr:uid="{00000000-0005-0000-0000-000026000000}"/>
    <cellStyle name="Calc cel 4 2 2 2 6 2" xfId="6575" xr:uid="{00000000-0005-0000-0000-000026000000}"/>
    <cellStyle name="Calc cel 4 2 2 2 6 2 2" xfId="16937" xr:uid="{00000000-0005-0000-0000-000026000000}"/>
    <cellStyle name="Calc cel 4 2 2 2 6 3" xfId="12977" xr:uid="{00000000-0005-0000-0000-000026000000}"/>
    <cellStyle name="Calc cel 4 2 2 2 7" xfId="5836" xr:uid="{00000000-0005-0000-0000-000026000000}"/>
    <cellStyle name="Calc cel 4 2 2 2 7 2" xfId="12280" xr:uid="{00000000-0005-0000-0000-000026000000}"/>
    <cellStyle name="Calc cel 4 2 2 2 8" xfId="14010" xr:uid="{00000000-0005-0000-0000-000026000000}"/>
    <cellStyle name="Calc cel 4 2 2 3" xfId="1739" xr:uid="{00000000-0005-0000-0000-000026000000}"/>
    <cellStyle name="Calc cel 4 2 2 3 2" xfId="2979" xr:uid="{00000000-0005-0000-0000-000026000000}"/>
    <cellStyle name="Calc cel 4 2 2 3 2 2" xfId="8529" xr:uid="{00000000-0005-0000-0000-000026000000}"/>
    <cellStyle name="Calc cel 4 2 2 3 2 2 2" xfId="18891" xr:uid="{00000000-0005-0000-0000-000026000000}"/>
    <cellStyle name="Calc cel 4 2 2 3 2 3" xfId="15572" xr:uid="{00000000-0005-0000-0000-000026000000}"/>
    <cellStyle name="Calc cel 4 2 2 3 3" xfId="4325" xr:uid="{00000000-0005-0000-0000-000026000000}"/>
    <cellStyle name="Calc cel 4 2 2 3 3 2" xfId="9912" xr:uid="{00000000-0005-0000-0000-000026000000}"/>
    <cellStyle name="Calc cel 4 2 2 3 3 2 2" xfId="20273" xr:uid="{00000000-0005-0000-0000-000026000000}"/>
    <cellStyle name="Calc cel 4 2 2 3 3 3" xfId="15723" xr:uid="{00000000-0005-0000-0000-000026000000}"/>
    <cellStyle name="Calc cel 4 2 2 3 4" xfId="7344" xr:uid="{00000000-0005-0000-0000-000026000000}"/>
    <cellStyle name="Calc cel 4 2 2 3 4 2" xfId="17706" xr:uid="{00000000-0005-0000-0000-000026000000}"/>
    <cellStyle name="Calc cel 4 2 2 3 5" xfId="5761" xr:uid="{00000000-0005-0000-0000-000026000000}"/>
    <cellStyle name="Calc cel 4 2 2 3 5 2" xfId="12846" xr:uid="{00000000-0005-0000-0000-000026000000}"/>
    <cellStyle name="Calc cel 4 2 2 3 6" xfId="14649" xr:uid="{00000000-0005-0000-0000-000026000000}"/>
    <cellStyle name="Calc cel 4 2 2 4" xfId="1902" xr:uid="{00000000-0005-0000-0000-000026000000}"/>
    <cellStyle name="Calc cel 4 2 2 4 2" xfId="3142" xr:uid="{00000000-0005-0000-0000-000026000000}"/>
    <cellStyle name="Calc cel 4 2 2 4 2 2" xfId="8692" xr:uid="{00000000-0005-0000-0000-000026000000}"/>
    <cellStyle name="Calc cel 4 2 2 4 2 2 2" xfId="19054" xr:uid="{00000000-0005-0000-0000-000026000000}"/>
    <cellStyle name="Calc cel 4 2 2 4 2 3" xfId="14712" xr:uid="{00000000-0005-0000-0000-000026000000}"/>
    <cellStyle name="Calc cel 4 2 2 4 3" xfId="4485" xr:uid="{00000000-0005-0000-0000-000026000000}"/>
    <cellStyle name="Calc cel 4 2 2 4 3 2" xfId="10064" xr:uid="{00000000-0005-0000-0000-000026000000}"/>
    <cellStyle name="Calc cel 4 2 2 4 3 2 2" xfId="20424" xr:uid="{00000000-0005-0000-0000-000026000000}"/>
    <cellStyle name="Calc cel 4 2 2 4 3 3" xfId="12173" xr:uid="{00000000-0005-0000-0000-000026000000}"/>
    <cellStyle name="Calc cel 4 2 2 4 4" xfId="7490" xr:uid="{00000000-0005-0000-0000-000026000000}"/>
    <cellStyle name="Calc cel 4 2 2 4 4 2" xfId="17852" xr:uid="{00000000-0005-0000-0000-000026000000}"/>
    <cellStyle name="Calc cel 4 2 2 4 5" xfId="5910" xr:uid="{00000000-0005-0000-0000-000026000000}"/>
    <cellStyle name="Calc cel 4 2 2 4 5 2" xfId="16275" xr:uid="{00000000-0005-0000-0000-000026000000}"/>
    <cellStyle name="Calc cel 4 2 2 4 6" xfId="11456" xr:uid="{00000000-0005-0000-0000-000026000000}"/>
    <cellStyle name="Calc cel 4 2 2 5" xfId="1561" xr:uid="{00000000-0005-0000-0000-000026000000}"/>
    <cellStyle name="Calc cel 4 2 2 5 2" xfId="2802" xr:uid="{00000000-0005-0000-0000-000026000000}"/>
    <cellStyle name="Calc cel 4 2 2 5 2 2" xfId="8352" xr:uid="{00000000-0005-0000-0000-000026000000}"/>
    <cellStyle name="Calc cel 4 2 2 5 2 2 2" xfId="18714" xr:uid="{00000000-0005-0000-0000-000026000000}"/>
    <cellStyle name="Calc cel 4 2 2 5 2 3" xfId="16067" xr:uid="{00000000-0005-0000-0000-000026000000}"/>
    <cellStyle name="Calc cel 4 2 2 5 3" xfId="4152" xr:uid="{00000000-0005-0000-0000-000026000000}"/>
    <cellStyle name="Calc cel 4 2 2 5 3 2" xfId="9751" xr:uid="{00000000-0005-0000-0000-000026000000}"/>
    <cellStyle name="Calc cel 4 2 2 5 3 2 2" xfId="20112" xr:uid="{00000000-0005-0000-0000-000026000000}"/>
    <cellStyle name="Calc cel 4 2 2 5 3 3" xfId="12346" xr:uid="{00000000-0005-0000-0000-000026000000}"/>
    <cellStyle name="Calc cel 4 2 2 5 4" xfId="7184" xr:uid="{00000000-0005-0000-0000-000026000000}"/>
    <cellStyle name="Calc cel 4 2 2 5 4 2" xfId="17546" xr:uid="{00000000-0005-0000-0000-000026000000}"/>
    <cellStyle name="Calc cel 4 2 2 5 5" xfId="5601" xr:uid="{00000000-0005-0000-0000-000026000000}"/>
    <cellStyle name="Calc cel 4 2 2 5 5 2" xfId="14354" xr:uid="{00000000-0005-0000-0000-000026000000}"/>
    <cellStyle name="Calc cel 4 2 2 5 6" xfId="13820" xr:uid="{00000000-0005-0000-0000-000026000000}"/>
    <cellStyle name="Calc cel 4 2 2 6" xfId="1201" xr:uid="{00000000-0005-0000-0000-000026000000}"/>
    <cellStyle name="Calc cel 4 2 2 6 2" xfId="3799" xr:uid="{00000000-0005-0000-0000-000026000000}"/>
    <cellStyle name="Calc cel 4 2 2 6 2 2" xfId="9413" xr:uid="{00000000-0005-0000-0000-000026000000}"/>
    <cellStyle name="Calc cel 4 2 2 6 2 2 2" xfId="19774" xr:uid="{00000000-0005-0000-0000-000026000000}"/>
    <cellStyle name="Calc cel 4 2 2 6 2 3" xfId="15251" xr:uid="{00000000-0005-0000-0000-000026000000}"/>
    <cellStyle name="Calc cel 4 2 2 6 3" xfId="6841" xr:uid="{00000000-0005-0000-0000-000026000000}"/>
    <cellStyle name="Calc cel 4 2 2 6 3 2" xfId="17203" xr:uid="{00000000-0005-0000-0000-000026000000}"/>
    <cellStyle name="Calc cel 4 2 2 6 4" xfId="5269" xr:uid="{00000000-0005-0000-0000-000026000000}"/>
    <cellStyle name="Calc cel 4 2 2 6 4 2" xfId="12195" xr:uid="{00000000-0005-0000-0000-000026000000}"/>
    <cellStyle name="Calc cel 4 2 2 6 5" xfId="15960" xr:uid="{00000000-0005-0000-0000-000026000000}"/>
    <cellStyle name="Calc cel 4 2 2 7" xfId="2444" xr:uid="{00000000-0005-0000-0000-000026000000}"/>
    <cellStyle name="Calc cel 4 2 2 7 2" xfId="7994" xr:uid="{00000000-0005-0000-0000-000026000000}"/>
    <cellStyle name="Calc cel 4 2 2 7 2 2" xfId="18356" xr:uid="{00000000-0005-0000-0000-000026000000}"/>
    <cellStyle name="Calc cel 4 2 2 7 3" xfId="14220" xr:uid="{00000000-0005-0000-0000-000026000000}"/>
    <cellStyle name="Calc cel 4 2 2 8" xfId="803" xr:uid="{00000000-0005-0000-0000-000026000000}"/>
    <cellStyle name="Calc cel 4 2 2 8 2" xfId="9312" xr:uid="{00000000-0005-0000-0000-000026000000}"/>
    <cellStyle name="Calc cel 4 2 2 8 2 2" xfId="19673" xr:uid="{00000000-0005-0000-0000-000026000000}"/>
    <cellStyle name="Calc cel 4 2 2 8 3" xfId="14533" xr:uid="{00000000-0005-0000-0000-000026000000}"/>
    <cellStyle name="Calc cel 4 2 2 9" xfId="5169" xr:uid="{00000000-0005-0000-0000-000026000000}"/>
    <cellStyle name="Calc cel 4 2 2 9 2" xfId="14972" xr:uid="{00000000-0005-0000-0000-000026000000}"/>
    <cellStyle name="Calc cel 4 2 3" xfId="377" xr:uid="{00000000-0005-0000-0000-000026000000}"/>
    <cellStyle name="Calc cel 4 2 3 2" xfId="2175" xr:uid="{00000000-0005-0000-0000-000026000000}"/>
    <cellStyle name="Calc cel 4 2 3 2 2" xfId="3414" xr:uid="{00000000-0005-0000-0000-000026000000}"/>
    <cellStyle name="Calc cel 4 2 3 2 2 2" xfId="8964" xr:uid="{00000000-0005-0000-0000-000026000000}"/>
    <cellStyle name="Calc cel 4 2 3 2 2 2 2" xfId="19326" xr:uid="{00000000-0005-0000-0000-000026000000}"/>
    <cellStyle name="Calc cel 4 2 3 2 2 3" xfId="13722" xr:uid="{00000000-0005-0000-0000-000026000000}"/>
    <cellStyle name="Calc cel 4 2 3 2 3" xfId="4756" xr:uid="{00000000-0005-0000-0000-000026000000}"/>
    <cellStyle name="Calc cel 4 2 3 2 3 2" xfId="10319" xr:uid="{00000000-0005-0000-0000-000026000000}"/>
    <cellStyle name="Calc cel 4 2 3 2 3 2 2" xfId="20678" xr:uid="{00000000-0005-0000-0000-000026000000}"/>
    <cellStyle name="Calc cel 4 2 3 2 3 3" xfId="15908" xr:uid="{00000000-0005-0000-0000-000026000000}"/>
    <cellStyle name="Calc cel 4 2 3 2 4" xfId="7733" xr:uid="{00000000-0005-0000-0000-000026000000}"/>
    <cellStyle name="Calc cel 4 2 3 2 4 2" xfId="18095" xr:uid="{00000000-0005-0000-0000-000026000000}"/>
    <cellStyle name="Calc cel 4 2 3 2 5" xfId="6166" xr:uid="{00000000-0005-0000-0000-000026000000}"/>
    <cellStyle name="Calc cel 4 2 3 2 5 2" xfId="16529" xr:uid="{00000000-0005-0000-0000-000026000000}"/>
    <cellStyle name="Calc cel 4 2 3 2 6" xfId="14256" xr:uid="{00000000-0005-0000-0000-000026000000}"/>
    <cellStyle name="Calc cel 4 2 3 3" xfId="1623" xr:uid="{00000000-0005-0000-0000-000026000000}"/>
    <cellStyle name="Calc cel 4 2 3 3 2" xfId="2864" xr:uid="{00000000-0005-0000-0000-000026000000}"/>
    <cellStyle name="Calc cel 4 2 3 3 2 2" xfId="8414" xr:uid="{00000000-0005-0000-0000-000026000000}"/>
    <cellStyle name="Calc cel 4 2 3 3 2 2 2" xfId="18776" xr:uid="{00000000-0005-0000-0000-000026000000}"/>
    <cellStyle name="Calc cel 4 2 3 3 2 3" xfId="15821" xr:uid="{00000000-0005-0000-0000-000026000000}"/>
    <cellStyle name="Calc cel 4 2 3 3 3" xfId="4214" xr:uid="{00000000-0005-0000-0000-000026000000}"/>
    <cellStyle name="Calc cel 4 2 3 3 3 2" xfId="9808" xr:uid="{00000000-0005-0000-0000-000026000000}"/>
    <cellStyle name="Calc cel 4 2 3 3 3 2 2" xfId="20169" xr:uid="{00000000-0005-0000-0000-000026000000}"/>
    <cellStyle name="Calc cel 4 2 3 3 3 3" xfId="10930" xr:uid="{00000000-0005-0000-0000-000026000000}"/>
    <cellStyle name="Calc cel 4 2 3 3 4" xfId="7240" xr:uid="{00000000-0005-0000-0000-000026000000}"/>
    <cellStyle name="Calc cel 4 2 3 3 4 2" xfId="17602" xr:uid="{00000000-0005-0000-0000-000026000000}"/>
    <cellStyle name="Calc cel 4 2 3 3 5" xfId="5658" xr:uid="{00000000-0005-0000-0000-000026000000}"/>
    <cellStyle name="Calc cel 4 2 3 3 5 2" xfId="15201" xr:uid="{00000000-0005-0000-0000-000026000000}"/>
    <cellStyle name="Calc cel 4 2 3 3 6" xfId="11972" xr:uid="{00000000-0005-0000-0000-000026000000}"/>
    <cellStyle name="Calc cel 4 2 3 4" xfId="1249" xr:uid="{00000000-0005-0000-0000-000026000000}"/>
    <cellStyle name="Calc cel 4 2 3 4 2" xfId="6889" xr:uid="{00000000-0005-0000-0000-000026000000}"/>
    <cellStyle name="Calc cel 4 2 3 4 2 2" xfId="17251" xr:uid="{00000000-0005-0000-0000-000026000000}"/>
    <cellStyle name="Calc cel 4 2 3 4 3" xfId="15847" xr:uid="{00000000-0005-0000-0000-000026000000}"/>
    <cellStyle name="Calc cel 4 2 3 5" xfId="2492" xr:uid="{00000000-0005-0000-0000-000026000000}"/>
    <cellStyle name="Calc cel 4 2 3 5 2" xfId="8042" xr:uid="{00000000-0005-0000-0000-000026000000}"/>
    <cellStyle name="Calc cel 4 2 3 5 2 2" xfId="18404" xr:uid="{00000000-0005-0000-0000-000026000000}"/>
    <cellStyle name="Calc cel 4 2 3 5 3" xfId="15558" xr:uid="{00000000-0005-0000-0000-000026000000}"/>
    <cellStyle name="Calc cel 4 2 3 6" xfId="949" xr:uid="{00000000-0005-0000-0000-000026000000}"/>
    <cellStyle name="Calc cel 4 2 3 6 2" xfId="9461" xr:uid="{00000000-0005-0000-0000-000026000000}"/>
    <cellStyle name="Calc cel 4 2 3 6 2 2" xfId="19822" xr:uid="{00000000-0005-0000-0000-000026000000}"/>
    <cellStyle name="Calc cel 4 2 3 6 3" xfId="12258" xr:uid="{00000000-0005-0000-0000-000026000000}"/>
    <cellStyle name="Calc cel 4 2 3 7" xfId="3847" xr:uid="{00000000-0005-0000-0000-000026000000}"/>
    <cellStyle name="Calc cel 4 2 3 7 2" xfId="6623" xr:uid="{00000000-0005-0000-0000-000026000000}"/>
    <cellStyle name="Calc cel 4 2 3 7 2 2" xfId="16985" xr:uid="{00000000-0005-0000-0000-000026000000}"/>
    <cellStyle name="Calc cel 4 2 3 7 3" xfId="11613" xr:uid="{00000000-0005-0000-0000-000026000000}"/>
    <cellStyle name="Calc cel 4 2 3 8" xfId="5316" xr:uid="{00000000-0005-0000-0000-000026000000}"/>
    <cellStyle name="Calc cel 4 2 3 8 2" xfId="11640" xr:uid="{00000000-0005-0000-0000-000026000000}"/>
    <cellStyle name="Calc cel 4 2 3 9" xfId="11843" xr:uid="{00000000-0005-0000-0000-000026000000}"/>
    <cellStyle name="Calc cel 4 2 4" xfId="552" xr:uid="{00000000-0005-0000-0000-000026000000}"/>
    <cellStyle name="Calc cel 4 2 4 2" xfId="2239" xr:uid="{00000000-0005-0000-0000-000026000000}"/>
    <cellStyle name="Calc cel 4 2 4 2 2" xfId="3478" xr:uid="{00000000-0005-0000-0000-000026000000}"/>
    <cellStyle name="Calc cel 4 2 4 2 2 2" xfId="9028" xr:uid="{00000000-0005-0000-0000-000026000000}"/>
    <cellStyle name="Calc cel 4 2 4 2 2 2 2" xfId="19390" xr:uid="{00000000-0005-0000-0000-000026000000}"/>
    <cellStyle name="Calc cel 4 2 4 2 2 3" xfId="15783" xr:uid="{00000000-0005-0000-0000-000026000000}"/>
    <cellStyle name="Calc cel 4 2 4 2 3" xfId="4820" xr:uid="{00000000-0005-0000-0000-000026000000}"/>
    <cellStyle name="Calc cel 4 2 4 2 3 2" xfId="10379" xr:uid="{00000000-0005-0000-0000-000026000000}"/>
    <cellStyle name="Calc cel 4 2 4 2 3 2 2" xfId="20738" xr:uid="{00000000-0005-0000-0000-000026000000}"/>
    <cellStyle name="Calc cel 4 2 4 2 3 3" xfId="15916" xr:uid="{00000000-0005-0000-0000-000026000000}"/>
    <cellStyle name="Calc cel 4 2 4 2 4" xfId="7793" xr:uid="{00000000-0005-0000-0000-000026000000}"/>
    <cellStyle name="Calc cel 4 2 4 2 4 2" xfId="18155" xr:uid="{00000000-0005-0000-0000-000026000000}"/>
    <cellStyle name="Calc cel 4 2 4 2 5" xfId="6226" xr:uid="{00000000-0005-0000-0000-000026000000}"/>
    <cellStyle name="Calc cel 4 2 4 2 5 2" xfId="16589" xr:uid="{00000000-0005-0000-0000-000026000000}"/>
    <cellStyle name="Calc cel 4 2 4 2 6" xfId="15073" xr:uid="{00000000-0005-0000-0000-000026000000}"/>
    <cellStyle name="Calc cel 4 2 4 3" xfId="1921" xr:uid="{00000000-0005-0000-0000-000026000000}"/>
    <cellStyle name="Calc cel 4 2 4 3 2" xfId="3161" xr:uid="{00000000-0005-0000-0000-000026000000}"/>
    <cellStyle name="Calc cel 4 2 4 3 2 2" xfId="8711" xr:uid="{00000000-0005-0000-0000-000026000000}"/>
    <cellStyle name="Calc cel 4 2 4 3 2 2 2" xfId="19073" xr:uid="{00000000-0005-0000-0000-000026000000}"/>
    <cellStyle name="Calc cel 4 2 4 3 2 3" xfId="12091" xr:uid="{00000000-0005-0000-0000-000026000000}"/>
    <cellStyle name="Calc cel 4 2 4 3 3" xfId="4504" xr:uid="{00000000-0005-0000-0000-000026000000}"/>
    <cellStyle name="Calc cel 4 2 4 3 3 2" xfId="10082" xr:uid="{00000000-0005-0000-0000-000026000000}"/>
    <cellStyle name="Calc cel 4 2 4 3 3 2 2" xfId="20442" xr:uid="{00000000-0005-0000-0000-000026000000}"/>
    <cellStyle name="Calc cel 4 2 4 3 3 3" xfId="15772" xr:uid="{00000000-0005-0000-0000-000026000000}"/>
    <cellStyle name="Calc cel 4 2 4 3 4" xfId="7509" xr:uid="{00000000-0005-0000-0000-000026000000}"/>
    <cellStyle name="Calc cel 4 2 4 3 4 2" xfId="17871" xr:uid="{00000000-0005-0000-0000-000026000000}"/>
    <cellStyle name="Calc cel 4 2 4 3 5" xfId="5928" xr:uid="{00000000-0005-0000-0000-000026000000}"/>
    <cellStyle name="Calc cel 4 2 4 3 5 2" xfId="16293" xr:uid="{00000000-0005-0000-0000-000026000000}"/>
    <cellStyle name="Calc cel 4 2 4 3 6" xfId="13203" xr:uid="{00000000-0005-0000-0000-000026000000}"/>
    <cellStyle name="Calc cel 4 2 4 4" xfId="1313" xr:uid="{00000000-0005-0000-0000-000026000000}"/>
    <cellStyle name="Calc cel 4 2 4 4 2" xfId="6950" xr:uid="{00000000-0005-0000-0000-000026000000}"/>
    <cellStyle name="Calc cel 4 2 4 4 2 2" xfId="17312" xr:uid="{00000000-0005-0000-0000-000026000000}"/>
    <cellStyle name="Calc cel 4 2 4 4 3" xfId="12707" xr:uid="{00000000-0005-0000-0000-000026000000}"/>
    <cellStyle name="Calc cel 4 2 4 5" xfId="2556" xr:uid="{00000000-0005-0000-0000-000026000000}"/>
    <cellStyle name="Calc cel 4 2 4 5 2" xfId="8106" xr:uid="{00000000-0005-0000-0000-000026000000}"/>
    <cellStyle name="Calc cel 4 2 4 5 2 2" xfId="18468" xr:uid="{00000000-0005-0000-0000-000026000000}"/>
    <cellStyle name="Calc cel 4 2 4 5 3" xfId="13253" xr:uid="{00000000-0005-0000-0000-000026000000}"/>
    <cellStyle name="Calc cel 4 2 4 6" xfId="1013" xr:uid="{00000000-0005-0000-0000-000026000000}"/>
    <cellStyle name="Calc cel 4 2 4 6 2" xfId="9522" xr:uid="{00000000-0005-0000-0000-000026000000}"/>
    <cellStyle name="Calc cel 4 2 4 6 2 2" xfId="19883" xr:uid="{00000000-0005-0000-0000-000026000000}"/>
    <cellStyle name="Calc cel 4 2 4 6 3" xfId="14091" xr:uid="{00000000-0005-0000-0000-000026000000}"/>
    <cellStyle name="Calc cel 4 2 4 7" xfId="3911" xr:uid="{00000000-0005-0000-0000-000026000000}"/>
    <cellStyle name="Calc cel 4 2 4 7 2" xfId="6657" xr:uid="{00000000-0005-0000-0000-000026000000}"/>
    <cellStyle name="Calc cel 4 2 4 7 2 2" xfId="17019" xr:uid="{00000000-0005-0000-0000-000026000000}"/>
    <cellStyle name="Calc cel 4 2 4 7 3" xfId="14461" xr:uid="{00000000-0005-0000-0000-000026000000}"/>
    <cellStyle name="Calc cel 4 2 4 8" xfId="5376" xr:uid="{00000000-0005-0000-0000-000026000000}"/>
    <cellStyle name="Calc cel 4 2 4 8 2" xfId="12427" xr:uid="{00000000-0005-0000-0000-000026000000}"/>
    <cellStyle name="Calc cel 4 2 4 9" xfId="11954" xr:uid="{00000000-0005-0000-0000-000026000000}"/>
    <cellStyle name="Calc cel 4 2 5" xfId="614" xr:uid="{00000000-0005-0000-0000-000026000000}"/>
    <cellStyle name="Calc cel 4 2 5 2" xfId="2301" xr:uid="{00000000-0005-0000-0000-000026000000}"/>
    <cellStyle name="Calc cel 4 2 5 2 2" xfId="3540" xr:uid="{00000000-0005-0000-0000-000026000000}"/>
    <cellStyle name="Calc cel 4 2 5 2 2 2" xfId="9090" xr:uid="{00000000-0005-0000-0000-000026000000}"/>
    <cellStyle name="Calc cel 4 2 5 2 2 2 2" xfId="19452" xr:uid="{00000000-0005-0000-0000-000026000000}"/>
    <cellStyle name="Calc cel 4 2 5 2 2 3" xfId="11844" xr:uid="{00000000-0005-0000-0000-000026000000}"/>
    <cellStyle name="Calc cel 4 2 5 2 3" xfId="4882" xr:uid="{00000000-0005-0000-0000-000026000000}"/>
    <cellStyle name="Calc cel 4 2 5 2 3 2" xfId="10438" xr:uid="{00000000-0005-0000-0000-000026000000}"/>
    <cellStyle name="Calc cel 4 2 5 2 3 2 2" xfId="20797" xr:uid="{00000000-0005-0000-0000-000026000000}"/>
    <cellStyle name="Calc cel 4 2 5 2 3 3" xfId="14158" xr:uid="{00000000-0005-0000-0000-000026000000}"/>
    <cellStyle name="Calc cel 4 2 5 2 4" xfId="7852" xr:uid="{00000000-0005-0000-0000-000026000000}"/>
    <cellStyle name="Calc cel 4 2 5 2 4 2" xfId="18214" xr:uid="{00000000-0005-0000-0000-000026000000}"/>
    <cellStyle name="Calc cel 4 2 5 2 5" xfId="6285" xr:uid="{00000000-0005-0000-0000-000026000000}"/>
    <cellStyle name="Calc cel 4 2 5 2 5 2" xfId="16648" xr:uid="{00000000-0005-0000-0000-000026000000}"/>
    <cellStyle name="Calc cel 4 2 5 2 6" xfId="13135" xr:uid="{00000000-0005-0000-0000-000026000000}"/>
    <cellStyle name="Calc cel 4 2 5 3" xfId="1979" xr:uid="{00000000-0005-0000-0000-000026000000}"/>
    <cellStyle name="Calc cel 4 2 5 3 2" xfId="3218" xr:uid="{00000000-0005-0000-0000-000026000000}"/>
    <cellStyle name="Calc cel 4 2 5 3 2 2" xfId="8768" xr:uid="{00000000-0005-0000-0000-000026000000}"/>
    <cellStyle name="Calc cel 4 2 5 3 2 2 2" xfId="19130" xr:uid="{00000000-0005-0000-0000-000026000000}"/>
    <cellStyle name="Calc cel 4 2 5 3 2 3" xfId="13242" xr:uid="{00000000-0005-0000-0000-000026000000}"/>
    <cellStyle name="Calc cel 4 2 5 3 3" xfId="4560" xr:uid="{00000000-0005-0000-0000-000026000000}"/>
    <cellStyle name="Calc cel 4 2 5 3 3 2" xfId="10135" xr:uid="{00000000-0005-0000-0000-000026000000}"/>
    <cellStyle name="Calc cel 4 2 5 3 3 2 2" xfId="20495" xr:uid="{00000000-0005-0000-0000-000026000000}"/>
    <cellStyle name="Calc cel 4 2 5 3 3 3" xfId="10510" xr:uid="{00000000-0005-0000-0000-000026000000}"/>
    <cellStyle name="Calc cel 4 2 5 3 4" xfId="7563" xr:uid="{00000000-0005-0000-0000-000026000000}"/>
    <cellStyle name="Calc cel 4 2 5 3 4 2" xfId="17925" xr:uid="{00000000-0005-0000-0000-000026000000}"/>
    <cellStyle name="Calc cel 4 2 5 3 5" xfId="5981" xr:uid="{00000000-0005-0000-0000-000026000000}"/>
    <cellStyle name="Calc cel 4 2 5 3 5 2" xfId="16346" xr:uid="{00000000-0005-0000-0000-000026000000}"/>
    <cellStyle name="Calc cel 4 2 5 3 6" xfId="15765" xr:uid="{00000000-0005-0000-0000-000026000000}"/>
    <cellStyle name="Calc cel 4 2 5 4" xfId="1375" xr:uid="{00000000-0005-0000-0000-000026000000}"/>
    <cellStyle name="Calc cel 4 2 5 4 2" xfId="7012" xr:uid="{00000000-0005-0000-0000-000026000000}"/>
    <cellStyle name="Calc cel 4 2 5 4 2 2" xfId="17374" xr:uid="{00000000-0005-0000-0000-000026000000}"/>
    <cellStyle name="Calc cel 4 2 5 4 3" xfId="11951" xr:uid="{00000000-0005-0000-0000-000026000000}"/>
    <cellStyle name="Calc cel 4 2 5 5" xfId="2618" xr:uid="{00000000-0005-0000-0000-000026000000}"/>
    <cellStyle name="Calc cel 4 2 5 5 2" xfId="8168" xr:uid="{00000000-0005-0000-0000-000026000000}"/>
    <cellStyle name="Calc cel 4 2 5 5 2 2" xfId="18530" xr:uid="{00000000-0005-0000-0000-000026000000}"/>
    <cellStyle name="Calc cel 4 2 5 5 3" xfId="10700" xr:uid="{00000000-0005-0000-0000-000026000000}"/>
    <cellStyle name="Calc cel 4 2 5 6" xfId="1075" xr:uid="{00000000-0005-0000-0000-000026000000}"/>
    <cellStyle name="Calc cel 4 2 5 6 2" xfId="9584" xr:uid="{00000000-0005-0000-0000-000026000000}"/>
    <cellStyle name="Calc cel 4 2 5 6 2 2" xfId="19945" xr:uid="{00000000-0005-0000-0000-000026000000}"/>
    <cellStyle name="Calc cel 4 2 5 6 3" xfId="11153" xr:uid="{00000000-0005-0000-0000-000026000000}"/>
    <cellStyle name="Calc cel 4 2 5 7" xfId="3973" xr:uid="{00000000-0005-0000-0000-000026000000}"/>
    <cellStyle name="Calc cel 4 2 5 7 2" xfId="6716" xr:uid="{00000000-0005-0000-0000-000026000000}"/>
    <cellStyle name="Calc cel 4 2 5 7 2 2" xfId="17078" xr:uid="{00000000-0005-0000-0000-000026000000}"/>
    <cellStyle name="Calc cel 4 2 5 7 3" xfId="12540" xr:uid="{00000000-0005-0000-0000-000026000000}"/>
    <cellStyle name="Calc cel 4 2 5 8" xfId="5435" xr:uid="{00000000-0005-0000-0000-000026000000}"/>
    <cellStyle name="Calc cel 4 2 5 8 2" xfId="15532" xr:uid="{00000000-0005-0000-0000-000026000000}"/>
    <cellStyle name="Calc cel 4 2 5 9" xfId="11124" xr:uid="{00000000-0005-0000-0000-000026000000}"/>
    <cellStyle name="Calc cel 4 2 6" xfId="880" xr:uid="{00000000-0005-0000-0000-000026000000}"/>
    <cellStyle name="Calc cel 4 2 6 2" xfId="1803" xr:uid="{00000000-0005-0000-0000-000026000000}"/>
    <cellStyle name="Calc cel 4 2 6 2 2" xfId="7393" xr:uid="{00000000-0005-0000-0000-000026000000}"/>
    <cellStyle name="Calc cel 4 2 6 2 2 2" xfId="17755" xr:uid="{00000000-0005-0000-0000-000026000000}"/>
    <cellStyle name="Calc cel 4 2 6 2 3" xfId="15993" xr:uid="{00000000-0005-0000-0000-000026000000}"/>
    <cellStyle name="Calc cel 4 2 6 3" xfId="3043" xr:uid="{00000000-0005-0000-0000-000026000000}"/>
    <cellStyle name="Calc cel 4 2 6 3 2" xfId="8593" xr:uid="{00000000-0005-0000-0000-000026000000}"/>
    <cellStyle name="Calc cel 4 2 6 3 2 2" xfId="18955" xr:uid="{00000000-0005-0000-0000-000026000000}"/>
    <cellStyle name="Calc cel 4 2 6 3 3" xfId="12980" xr:uid="{00000000-0005-0000-0000-000026000000}"/>
    <cellStyle name="Calc cel 4 2 6 4" xfId="4387" xr:uid="{00000000-0005-0000-0000-000026000000}"/>
    <cellStyle name="Calc cel 4 2 6 4 2" xfId="9969" xr:uid="{00000000-0005-0000-0000-000026000000}"/>
    <cellStyle name="Calc cel 4 2 6 4 2 2" xfId="20329" xr:uid="{00000000-0005-0000-0000-000026000000}"/>
    <cellStyle name="Calc cel 4 2 6 4 3" xfId="10883" xr:uid="{00000000-0005-0000-0000-000026000000}"/>
    <cellStyle name="Calc cel 4 2 6 5" xfId="6556" xr:uid="{00000000-0005-0000-0000-000026000000}"/>
    <cellStyle name="Calc cel 4 2 6 5 2" xfId="16918" xr:uid="{00000000-0005-0000-0000-000026000000}"/>
    <cellStyle name="Calc cel 4 2 6 6" xfId="5817" xr:uid="{00000000-0005-0000-0000-000026000000}"/>
    <cellStyle name="Calc cel 4 2 6 6 2" xfId="11486" xr:uid="{00000000-0005-0000-0000-000026000000}"/>
    <cellStyle name="Calc cel 4 2 6 7" xfId="14571" xr:uid="{00000000-0005-0000-0000-000026000000}"/>
    <cellStyle name="Calc cel 4 2 7" xfId="1498" xr:uid="{00000000-0005-0000-0000-000026000000}"/>
    <cellStyle name="Calc cel 4 2 7 2" xfId="2740" xr:uid="{00000000-0005-0000-0000-000026000000}"/>
    <cellStyle name="Calc cel 4 2 7 2 2" xfId="8290" xr:uid="{00000000-0005-0000-0000-000026000000}"/>
    <cellStyle name="Calc cel 4 2 7 2 2 2" xfId="18652" xr:uid="{00000000-0005-0000-0000-000026000000}"/>
    <cellStyle name="Calc cel 4 2 7 2 3" xfId="10976" xr:uid="{00000000-0005-0000-0000-000026000000}"/>
    <cellStyle name="Calc cel 4 2 7 3" xfId="4094" xr:uid="{00000000-0005-0000-0000-000026000000}"/>
    <cellStyle name="Calc cel 4 2 7 3 2" xfId="9700" xr:uid="{00000000-0005-0000-0000-000026000000}"/>
    <cellStyle name="Calc cel 4 2 7 3 2 2" xfId="20061" xr:uid="{00000000-0005-0000-0000-000026000000}"/>
    <cellStyle name="Calc cel 4 2 7 3 3" xfId="13215" xr:uid="{00000000-0005-0000-0000-000026000000}"/>
    <cellStyle name="Calc cel 4 2 7 4" xfId="7128" xr:uid="{00000000-0005-0000-0000-000026000000}"/>
    <cellStyle name="Calc cel 4 2 7 4 2" xfId="17490" xr:uid="{00000000-0005-0000-0000-000026000000}"/>
    <cellStyle name="Calc cel 4 2 7 5" xfId="5550" xr:uid="{00000000-0005-0000-0000-000026000000}"/>
    <cellStyle name="Calc cel 4 2 7 5 2" xfId="12178" xr:uid="{00000000-0005-0000-0000-000026000000}"/>
    <cellStyle name="Calc cel 4 2 7 6" xfId="11820" xr:uid="{00000000-0005-0000-0000-000026000000}"/>
    <cellStyle name="Calc cel 4 2 8" xfId="1178" xr:uid="{00000000-0005-0000-0000-000026000000}"/>
    <cellStyle name="Calc cel 4 2 8 2" xfId="3606" xr:uid="{00000000-0005-0000-0000-000026000000}"/>
    <cellStyle name="Calc cel 4 2 8 2 2" xfId="9151" xr:uid="{00000000-0005-0000-0000-000026000000}"/>
    <cellStyle name="Calc cel 4 2 8 2 2 2" xfId="19513" xr:uid="{00000000-0005-0000-0000-000026000000}"/>
    <cellStyle name="Calc cel 4 2 8 2 3" xfId="11735" xr:uid="{00000000-0005-0000-0000-000026000000}"/>
    <cellStyle name="Calc cel 4 2 8 3" xfId="6818" xr:uid="{00000000-0005-0000-0000-000026000000}"/>
    <cellStyle name="Calc cel 4 2 8 3 2" xfId="17180" xr:uid="{00000000-0005-0000-0000-000026000000}"/>
    <cellStyle name="Calc cel 4 2 8 4" xfId="4992" xr:uid="{00000000-0005-0000-0000-000026000000}"/>
    <cellStyle name="Calc cel 4 2 8 4 2" xfId="14927" xr:uid="{00000000-0005-0000-0000-000026000000}"/>
    <cellStyle name="Calc cel 4 2 8 5" xfId="11140" xr:uid="{00000000-0005-0000-0000-000026000000}"/>
    <cellStyle name="Calc cel 4 2 9" xfId="2421" xr:uid="{00000000-0005-0000-0000-000026000000}"/>
    <cellStyle name="Calc cel 4 2 9 2" xfId="7971" xr:uid="{00000000-0005-0000-0000-000026000000}"/>
    <cellStyle name="Calc cel 4 2 9 2 2" xfId="18333" xr:uid="{00000000-0005-0000-0000-000026000000}"/>
    <cellStyle name="Calc cel 4 2 9 3" xfId="15987" xr:uid="{00000000-0005-0000-0000-000026000000}"/>
    <cellStyle name="Calc cel 4 3" xfId="381" xr:uid="{00000000-0005-0000-0000-000026000000}"/>
    <cellStyle name="Calc cel 4 3 10" xfId="2398" xr:uid="{00000000-0005-0000-0000-000026000000}"/>
    <cellStyle name="Calc cel 4 3 10 2" xfId="7948" xr:uid="{00000000-0005-0000-0000-000026000000}"/>
    <cellStyle name="Calc cel 4 3 10 2 2" xfId="18310" xr:uid="{00000000-0005-0000-0000-000026000000}"/>
    <cellStyle name="Calc cel 4 3 10 3" xfId="12560" xr:uid="{00000000-0005-0000-0000-000026000000}"/>
    <cellStyle name="Calc cel 4 3 11" xfId="725" xr:uid="{00000000-0005-0000-0000-000026000000}"/>
    <cellStyle name="Calc cel 4 3 11 2" xfId="6445" xr:uid="{00000000-0005-0000-0000-000026000000}"/>
    <cellStyle name="Calc cel 4 3 11 2 2" xfId="16807" xr:uid="{00000000-0005-0000-0000-000026000000}"/>
    <cellStyle name="Calc cel 4 3 11 3" xfId="13567" xr:uid="{00000000-0005-0000-0000-000026000000}"/>
    <cellStyle name="Calc cel 4 3 12" xfId="9262" xr:uid="{00000000-0005-0000-0000-000026000000}"/>
    <cellStyle name="Calc cel 4 3 12 2" xfId="19623" xr:uid="{00000000-0005-0000-0000-000026000000}"/>
    <cellStyle name="Calc cel 4 3 13" xfId="5118" xr:uid="{00000000-0005-0000-0000-000026000000}"/>
    <cellStyle name="Calc cel 4 3 13 2" xfId="15624" xr:uid="{00000000-0005-0000-0000-000026000000}"/>
    <cellStyle name="Calc cel 4 3 14" xfId="12564" xr:uid="{00000000-0005-0000-0000-000026000000}"/>
    <cellStyle name="Calc cel 4 3 2" xfId="398" xr:uid="{00000000-0005-0000-0000-000026000000}"/>
    <cellStyle name="Calc cel 4 3 2 2" xfId="927" xr:uid="{00000000-0005-0000-0000-000026000000}"/>
    <cellStyle name="Calc cel 4 3 2 2 2" xfId="1848" xr:uid="{00000000-0005-0000-0000-000026000000}"/>
    <cellStyle name="Calc cel 4 3 2 2 2 2" xfId="7438" xr:uid="{00000000-0005-0000-0000-000026000000}"/>
    <cellStyle name="Calc cel 4 3 2 2 2 2 2" xfId="17800" xr:uid="{00000000-0005-0000-0000-000026000000}"/>
    <cellStyle name="Calc cel 4 3 2 2 2 3" xfId="16183" xr:uid="{00000000-0005-0000-0000-000026000000}"/>
    <cellStyle name="Calc cel 4 3 2 2 3" xfId="3088" xr:uid="{00000000-0005-0000-0000-000026000000}"/>
    <cellStyle name="Calc cel 4 3 2 2 3 2" xfId="8638" xr:uid="{00000000-0005-0000-0000-000026000000}"/>
    <cellStyle name="Calc cel 4 3 2 2 3 2 2" xfId="19000" xr:uid="{00000000-0005-0000-0000-000026000000}"/>
    <cellStyle name="Calc cel 4 3 2 2 3 3" xfId="11649" xr:uid="{00000000-0005-0000-0000-000026000000}"/>
    <cellStyle name="Calc cel 4 3 2 2 4" xfId="4432" xr:uid="{00000000-0005-0000-0000-000026000000}"/>
    <cellStyle name="Calc cel 4 3 2 2 4 2" xfId="10013" xr:uid="{00000000-0005-0000-0000-000026000000}"/>
    <cellStyle name="Calc cel 4 3 2 2 4 2 2" xfId="20373" xr:uid="{00000000-0005-0000-0000-000026000000}"/>
    <cellStyle name="Calc cel 4 3 2 2 4 3" xfId="12858" xr:uid="{00000000-0005-0000-0000-000026000000}"/>
    <cellStyle name="Calc cel 4 3 2 2 5" xfId="6601" xr:uid="{00000000-0005-0000-0000-000026000000}"/>
    <cellStyle name="Calc cel 4 3 2 2 5 2" xfId="16963" xr:uid="{00000000-0005-0000-0000-000026000000}"/>
    <cellStyle name="Calc cel 4 3 2 2 6" xfId="5861" xr:uid="{00000000-0005-0000-0000-000026000000}"/>
    <cellStyle name="Calc cel 4 3 2 2 6 2" xfId="14373" xr:uid="{00000000-0005-0000-0000-000026000000}"/>
    <cellStyle name="Calc cel 4 3 2 2 7" xfId="13771" xr:uid="{00000000-0005-0000-0000-000026000000}"/>
    <cellStyle name="Calc cel 4 3 2 3" xfId="2052" xr:uid="{00000000-0005-0000-0000-000026000000}"/>
    <cellStyle name="Calc cel 4 3 2 3 2" xfId="3291" xr:uid="{00000000-0005-0000-0000-000026000000}"/>
    <cellStyle name="Calc cel 4 3 2 3 2 2" xfId="8841" xr:uid="{00000000-0005-0000-0000-000026000000}"/>
    <cellStyle name="Calc cel 4 3 2 3 2 2 2" xfId="19203" xr:uid="{00000000-0005-0000-0000-000026000000}"/>
    <cellStyle name="Calc cel 4 3 2 3 2 3" xfId="13706" xr:uid="{00000000-0005-0000-0000-000026000000}"/>
    <cellStyle name="Calc cel 4 3 2 3 3" xfId="4633" xr:uid="{00000000-0005-0000-0000-000026000000}"/>
    <cellStyle name="Calc cel 4 3 2 3 3 2" xfId="10204" xr:uid="{00000000-0005-0000-0000-000026000000}"/>
    <cellStyle name="Calc cel 4 3 2 3 3 2 2" xfId="20564" xr:uid="{00000000-0005-0000-0000-000026000000}"/>
    <cellStyle name="Calc cel 4 3 2 3 3 3" xfId="11629" xr:uid="{00000000-0005-0000-0000-000026000000}"/>
    <cellStyle name="Calc cel 4 3 2 3 4" xfId="7632" xr:uid="{00000000-0005-0000-0000-000026000000}"/>
    <cellStyle name="Calc cel 4 3 2 3 4 2" xfId="17994" xr:uid="{00000000-0005-0000-0000-000026000000}"/>
    <cellStyle name="Calc cel 4 3 2 3 5" xfId="6051" xr:uid="{00000000-0005-0000-0000-000026000000}"/>
    <cellStyle name="Calc cel 4 3 2 3 5 2" xfId="16415" xr:uid="{00000000-0005-0000-0000-000026000000}"/>
    <cellStyle name="Calc cel 4 3 2 3 6" xfId="12058" xr:uid="{00000000-0005-0000-0000-000026000000}"/>
    <cellStyle name="Calc cel 4 3 2 4" xfId="1601" xr:uid="{00000000-0005-0000-0000-000026000000}"/>
    <cellStyle name="Calc cel 4 3 2 4 2" xfId="2842" xr:uid="{00000000-0005-0000-0000-000026000000}"/>
    <cellStyle name="Calc cel 4 3 2 4 2 2" xfId="8392" xr:uid="{00000000-0005-0000-0000-000026000000}"/>
    <cellStyle name="Calc cel 4 3 2 4 2 2 2" xfId="18754" xr:uid="{00000000-0005-0000-0000-000026000000}"/>
    <cellStyle name="Calc cel 4 3 2 4 2 3" xfId="11335" xr:uid="{00000000-0005-0000-0000-000026000000}"/>
    <cellStyle name="Calc cel 4 3 2 4 3" xfId="4192" xr:uid="{00000000-0005-0000-0000-000026000000}"/>
    <cellStyle name="Calc cel 4 3 2 4 3 2" xfId="9786" xr:uid="{00000000-0005-0000-0000-000026000000}"/>
    <cellStyle name="Calc cel 4 3 2 4 3 2 2" xfId="20147" xr:uid="{00000000-0005-0000-0000-000026000000}"/>
    <cellStyle name="Calc cel 4 3 2 4 3 3" xfId="11957" xr:uid="{00000000-0005-0000-0000-000026000000}"/>
    <cellStyle name="Calc cel 4 3 2 4 4" xfId="7218" xr:uid="{00000000-0005-0000-0000-000026000000}"/>
    <cellStyle name="Calc cel 4 3 2 4 4 2" xfId="17580" xr:uid="{00000000-0005-0000-0000-000026000000}"/>
    <cellStyle name="Calc cel 4 3 2 4 5" xfId="5636" xr:uid="{00000000-0005-0000-0000-000026000000}"/>
    <cellStyle name="Calc cel 4 3 2 4 5 2" xfId="10658" xr:uid="{00000000-0005-0000-0000-000026000000}"/>
    <cellStyle name="Calc cel 4 3 2 4 6" xfId="10780" xr:uid="{00000000-0005-0000-0000-000026000000}"/>
    <cellStyle name="Calc cel 4 3 2 5" xfId="1227" xr:uid="{00000000-0005-0000-0000-000026000000}"/>
    <cellStyle name="Calc cel 4 3 2 5 2" xfId="3825" xr:uid="{00000000-0005-0000-0000-000026000000}"/>
    <cellStyle name="Calc cel 4 3 2 5 2 2" xfId="9439" xr:uid="{00000000-0005-0000-0000-000026000000}"/>
    <cellStyle name="Calc cel 4 3 2 5 2 2 2" xfId="19800" xr:uid="{00000000-0005-0000-0000-000026000000}"/>
    <cellStyle name="Calc cel 4 3 2 5 2 3" xfId="16057" xr:uid="{00000000-0005-0000-0000-000026000000}"/>
    <cellStyle name="Calc cel 4 3 2 5 3" xfId="6867" xr:uid="{00000000-0005-0000-0000-000026000000}"/>
    <cellStyle name="Calc cel 4 3 2 5 3 2" xfId="17229" xr:uid="{00000000-0005-0000-0000-000026000000}"/>
    <cellStyle name="Calc cel 4 3 2 5 4" xfId="5294" xr:uid="{00000000-0005-0000-0000-000026000000}"/>
    <cellStyle name="Calc cel 4 3 2 5 4 2" xfId="12464" xr:uid="{00000000-0005-0000-0000-000026000000}"/>
    <cellStyle name="Calc cel 4 3 2 5 5" xfId="12168" xr:uid="{00000000-0005-0000-0000-000026000000}"/>
    <cellStyle name="Calc cel 4 3 2 6" xfId="2470" xr:uid="{00000000-0005-0000-0000-000026000000}"/>
    <cellStyle name="Calc cel 4 3 2 6 2" xfId="8020" xr:uid="{00000000-0005-0000-0000-000026000000}"/>
    <cellStyle name="Calc cel 4 3 2 6 2 2" xfId="18382" xr:uid="{00000000-0005-0000-0000-000026000000}"/>
    <cellStyle name="Calc cel 4 3 2 6 3" xfId="14101" xr:uid="{00000000-0005-0000-0000-000026000000}"/>
    <cellStyle name="Calc cel 4 3 2 7" xfId="781" xr:uid="{00000000-0005-0000-0000-000026000000}"/>
    <cellStyle name="Calc cel 4 3 2 7 2" xfId="9353" xr:uid="{00000000-0005-0000-0000-000026000000}"/>
    <cellStyle name="Calc cel 4 3 2 7 2 2" xfId="19714" xr:uid="{00000000-0005-0000-0000-000026000000}"/>
    <cellStyle name="Calc cel 4 3 2 7 3" xfId="14430" xr:uid="{00000000-0005-0000-0000-000026000000}"/>
    <cellStyle name="Calc cel 4 3 2 8" xfId="5210" xr:uid="{00000000-0005-0000-0000-000026000000}"/>
    <cellStyle name="Calc cel 4 3 2 8 2" xfId="14214" xr:uid="{00000000-0005-0000-0000-000026000000}"/>
    <cellStyle name="Calc cel 4 3 2 9" xfId="14572" xr:uid="{00000000-0005-0000-0000-000026000000}"/>
    <cellStyle name="Calc cel 4 3 3" xfId="515" xr:uid="{00000000-0005-0000-0000-000026000000}"/>
    <cellStyle name="Calc cel 4 3 3 10" xfId="13804" xr:uid="{00000000-0005-0000-0000-000026000000}"/>
    <cellStyle name="Calc cel 4 3 3 2" xfId="1887" xr:uid="{00000000-0005-0000-0000-000026000000}"/>
    <cellStyle name="Calc cel 4 3 3 2 2" xfId="2202" xr:uid="{00000000-0005-0000-0000-000026000000}"/>
    <cellStyle name="Calc cel 4 3 3 2 2 2" xfId="3441" xr:uid="{00000000-0005-0000-0000-000026000000}"/>
    <cellStyle name="Calc cel 4 3 3 2 2 2 2" xfId="8991" xr:uid="{00000000-0005-0000-0000-000026000000}"/>
    <cellStyle name="Calc cel 4 3 3 2 2 2 2 2" xfId="19353" xr:uid="{00000000-0005-0000-0000-000026000000}"/>
    <cellStyle name="Calc cel 4 3 3 2 2 2 3" xfId="12515" xr:uid="{00000000-0005-0000-0000-000026000000}"/>
    <cellStyle name="Calc cel 4 3 3 2 2 3" xfId="4783" xr:uid="{00000000-0005-0000-0000-000026000000}"/>
    <cellStyle name="Calc cel 4 3 3 2 2 3 2" xfId="10344" xr:uid="{00000000-0005-0000-0000-000026000000}"/>
    <cellStyle name="Calc cel 4 3 3 2 2 3 2 2" xfId="20703" xr:uid="{00000000-0005-0000-0000-000026000000}"/>
    <cellStyle name="Calc cel 4 3 3 2 2 3 3" xfId="13316" xr:uid="{00000000-0005-0000-0000-000026000000}"/>
    <cellStyle name="Calc cel 4 3 3 2 2 4" xfId="7758" xr:uid="{00000000-0005-0000-0000-000026000000}"/>
    <cellStyle name="Calc cel 4 3 3 2 2 4 2" xfId="18120" xr:uid="{00000000-0005-0000-0000-000026000000}"/>
    <cellStyle name="Calc cel 4 3 3 2 2 5" xfId="6191" xr:uid="{00000000-0005-0000-0000-000026000000}"/>
    <cellStyle name="Calc cel 4 3 3 2 2 5 2" xfId="16554" xr:uid="{00000000-0005-0000-0000-000026000000}"/>
    <cellStyle name="Calc cel 4 3 3 2 2 6" xfId="12069" xr:uid="{00000000-0005-0000-0000-000026000000}"/>
    <cellStyle name="Calc cel 4 3 3 2 3" xfId="3127" xr:uid="{00000000-0005-0000-0000-000026000000}"/>
    <cellStyle name="Calc cel 4 3 3 2 3 2" xfId="8677" xr:uid="{00000000-0005-0000-0000-000026000000}"/>
    <cellStyle name="Calc cel 4 3 3 2 3 2 2" xfId="19039" xr:uid="{00000000-0005-0000-0000-000026000000}"/>
    <cellStyle name="Calc cel 4 3 3 2 3 3" xfId="11785" xr:uid="{00000000-0005-0000-0000-000026000000}"/>
    <cellStyle name="Calc cel 4 3 3 2 4" xfId="4470" xr:uid="{00000000-0005-0000-0000-000026000000}"/>
    <cellStyle name="Calc cel 4 3 3 2 4 2" xfId="10049" xr:uid="{00000000-0005-0000-0000-000026000000}"/>
    <cellStyle name="Calc cel 4 3 3 2 4 2 2" xfId="20409" xr:uid="{00000000-0005-0000-0000-000026000000}"/>
    <cellStyle name="Calc cel 4 3 3 2 4 3" xfId="16239" xr:uid="{00000000-0005-0000-0000-000026000000}"/>
    <cellStyle name="Calc cel 4 3 3 2 5" xfId="7475" xr:uid="{00000000-0005-0000-0000-000026000000}"/>
    <cellStyle name="Calc cel 4 3 3 2 5 2" xfId="17837" xr:uid="{00000000-0005-0000-0000-000026000000}"/>
    <cellStyle name="Calc cel 4 3 3 2 6" xfId="5896" xr:uid="{00000000-0005-0000-0000-000026000000}"/>
    <cellStyle name="Calc cel 4 3 3 2 6 2" xfId="16261" xr:uid="{00000000-0005-0000-0000-000026000000}"/>
    <cellStyle name="Calc cel 4 3 3 2 7" xfId="11349" xr:uid="{00000000-0005-0000-0000-000026000000}"/>
    <cellStyle name="Calc cel 4 3 3 3" xfId="2068" xr:uid="{00000000-0005-0000-0000-000026000000}"/>
    <cellStyle name="Calc cel 4 3 3 3 2" xfId="3307" xr:uid="{00000000-0005-0000-0000-000026000000}"/>
    <cellStyle name="Calc cel 4 3 3 3 2 2" xfId="8857" xr:uid="{00000000-0005-0000-0000-000026000000}"/>
    <cellStyle name="Calc cel 4 3 3 3 2 2 2" xfId="19219" xr:uid="{00000000-0005-0000-0000-000026000000}"/>
    <cellStyle name="Calc cel 4 3 3 3 2 3" xfId="15874" xr:uid="{00000000-0005-0000-0000-000026000000}"/>
    <cellStyle name="Calc cel 4 3 3 3 3" xfId="4649" xr:uid="{00000000-0005-0000-0000-000026000000}"/>
    <cellStyle name="Calc cel 4 3 3 3 3 2" xfId="10219" xr:uid="{00000000-0005-0000-0000-000026000000}"/>
    <cellStyle name="Calc cel 4 3 3 3 3 2 2" xfId="20579" xr:uid="{00000000-0005-0000-0000-000026000000}"/>
    <cellStyle name="Calc cel 4 3 3 3 3 3" xfId="12210" xr:uid="{00000000-0005-0000-0000-000026000000}"/>
    <cellStyle name="Calc cel 4 3 3 3 4" xfId="7647" xr:uid="{00000000-0005-0000-0000-000026000000}"/>
    <cellStyle name="Calc cel 4 3 3 3 4 2" xfId="18009" xr:uid="{00000000-0005-0000-0000-000026000000}"/>
    <cellStyle name="Calc cel 4 3 3 3 5" xfId="6066" xr:uid="{00000000-0005-0000-0000-000026000000}"/>
    <cellStyle name="Calc cel 4 3 3 3 5 2" xfId="16430" xr:uid="{00000000-0005-0000-0000-000026000000}"/>
    <cellStyle name="Calc cel 4 3 3 3 6" xfId="14426" xr:uid="{00000000-0005-0000-0000-000026000000}"/>
    <cellStyle name="Calc cel 4 3 3 4" xfId="1661" xr:uid="{00000000-0005-0000-0000-000026000000}"/>
    <cellStyle name="Calc cel 4 3 3 4 2" xfId="2902" xr:uid="{00000000-0005-0000-0000-000026000000}"/>
    <cellStyle name="Calc cel 4 3 3 4 2 2" xfId="8452" xr:uid="{00000000-0005-0000-0000-000026000000}"/>
    <cellStyle name="Calc cel 4 3 3 4 2 2 2" xfId="18814" xr:uid="{00000000-0005-0000-0000-000026000000}"/>
    <cellStyle name="Calc cel 4 3 3 4 2 3" xfId="14628" xr:uid="{00000000-0005-0000-0000-000026000000}"/>
    <cellStyle name="Calc cel 4 3 3 4 3" xfId="4252" xr:uid="{00000000-0005-0000-0000-000026000000}"/>
    <cellStyle name="Calc cel 4 3 3 4 3 2" xfId="9844" xr:uid="{00000000-0005-0000-0000-000026000000}"/>
    <cellStyle name="Calc cel 4 3 3 4 3 2 2" xfId="20205" xr:uid="{00000000-0005-0000-0000-000026000000}"/>
    <cellStyle name="Calc cel 4 3 3 4 3 3" xfId="15627" xr:uid="{00000000-0005-0000-0000-000026000000}"/>
    <cellStyle name="Calc cel 4 3 3 4 4" xfId="7276" xr:uid="{00000000-0005-0000-0000-000026000000}"/>
    <cellStyle name="Calc cel 4 3 3 4 4 2" xfId="17638" xr:uid="{00000000-0005-0000-0000-000026000000}"/>
    <cellStyle name="Calc cel 4 3 3 4 5" xfId="5694" xr:uid="{00000000-0005-0000-0000-000026000000}"/>
    <cellStyle name="Calc cel 4 3 3 4 5 2" xfId="11203" xr:uid="{00000000-0005-0000-0000-000026000000}"/>
    <cellStyle name="Calc cel 4 3 3 4 6" xfId="16169" xr:uid="{00000000-0005-0000-0000-000026000000}"/>
    <cellStyle name="Calc cel 4 3 3 5" xfId="1276" xr:uid="{00000000-0005-0000-0000-000026000000}"/>
    <cellStyle name="Calc cel 4 3 3 5 2" xfId="6915" xr:uid="{00000000-0005-0000-0000-000026000000}"/>
    <cellStyle name="Calc cel 4 3 3 5 2 2" xfId="17277" xr:uid="{00000000-0005-0000-0000-000026000000}"/>
    <cellStyle name="Calc cel 4 3 3 5 3" xfId="14463" xr:uid="{00000000-0005-0000-0000-000026000000}"/>
    <cellStyle name="Calc cel 4 3 3 6" xfId="2519" xr:uid="{00000000-0005-0000-0000-000026000000}"/>
    <cellStyle name="Calc cel 4 3 3 6 2" xfId="8069" xr:uid="{00000000-0005-0000-0000-000026000000}"/>
    <cellStyle name="Calc cel 4 3 3 6 2 2" xfId="18431" xr:uid="{00000000-0005-0000-0000-000026000000}"/>
    <cellStyle name="Calc cel 4 3 3 6 3" xfId="12714" xr:uid="{00000000-0005-0000-0000-000026000000}"/>
    <cellStyle name="Calc cel 4 3 3 7" xfId="976" xr:uid="{00000000-0005-0000-0000-000026000000}"/>
    <cellStyle name="Calc cel 4 3 3 7 2" xfId="9487" xr:uid="{00000000-0005-0000-0000-000026000000}"/>
    <cellStyle name="Calc cel 4 3 3 7 2 2" xfId="19848" xr:uid="{00000000-0005-0000-0000-000026000000}"/>
    <cellStyle name="Calc cel 4 3 3 7 3" xfId="13894" xr:uid="{00000000-0005-0000-0000-000026000000}"/>
    <cellStyle name="Calc cel 4 3 3 8" xfId="3874" xr:uid="{00000000-0005-0000-0000-000026000000}"/>
    <cellStyle name="Calc cel 4 3 3 8 2" xfId="6635" xr:uid="{00000000-0005-0000-0000-000026000000}"/>
    <cellStyle name="Calc cel 4 3 3 8 2 2" xfId="16997" xr:uid="{00000000-0005-0000-0000-000026000000}"/>
    <cellStyle name="Calc cel 4 3 3 8 3" xfId="11269" xr:uid="{00000000-0005-0000-0000-000026000000}"/>
    <cellStyle name="Calc cel 4 3 3 9" xfId="5341" xr:uid="{00000000-0005-0000-0000-000026000000}"/>
    <cellStyle name="Calc cel 4 3 3 9 2" xfId="11806" xr:uid="{00000000-0005-0000-0000-000026000000}"/>
    <cellStyle name="Calc cel 4 3 4" xfId="579" xr:uid="{00000000-0005-0000-0000-000026000000}"/>
    <cellStyle name="Calc cel 4 3 4 2" xfId="2266" xr:uid="{00000000-0005-0000-0000-000026000000}"/>
    <cellStyle name="Calc cel 4 3 4 2 2" xfId="3505" xr:uid="{00000000-0005-0000-0000-000026000000}"/>
    <cellStyle name="Calc cel 4 3 4 2 2 2" xfId="9055" xr:uid="{00000000-0005-0000-0000-000026000000}"/>
    <cellStyle name="Calc cel 4 3 4 2 2 2 2" xfId="19417" xr:uid="{00000000-0005-0000-0000-000026000000}"/>
    <cellStyle name="Calc cel 4 3 4 2 2 3" xfId="12787" xr:uid="{00000000-0005-0000-0000-000026000000}"/>
    <cellStyle name="Calc cel 4 3 4 2 3" xfId="4847" xr:uid="{00000000-0005-0000-0000-000026000000}"/>
    <cellStyle name="Calc cel 4 3 4 2 3 2" xfId="10404" xr:uid="{00000000-0005-0000-0000-000026000000}"/>
    <cellStyle name="Calc cel 4 3 4 2 3 2 2" xfId="20763" xr:uid="{00000000-0005-0000-0000-000026000000}"/>
    <cellStyle name="Calc cel 4 3 4 2 3 3" xfId="14643" xr:uid="{00000000-0005-0000-0000-000026000000}"/>
    <cellStyle name="Calc cel 4 3 4 2 4" xfId="7818" xr:uid="{00000000-0005-0000-0000-000026000000}"/>
    <cellStyle name="Calc cel 4 3 4 2 4 2" xfId="18180" xr:uid="{00000000-0005-0000-0000-000026000000}"/>
    <cellStyle name="Calc cel 4 3 4 2 5" xfId="6251" xr:uid="{00000000-0005-0000-0000-000026000000}"/>
    <cellStyle name="Calc cel 4 3 4 2 5 2" xfId="16614" xr:uid="{00000000-0005-0000-0000-000026000000}"/>
    <cellStyle name="Calc cel 4 3 4 2 6" xfId="14655" xr:uid="{00000000-0005-0000-0000-000026000000}"/>
    <cellStyle name="Calc cel 4 3 4 3" xfId="1948" xr:uid="{00000000-0005-0000-0000-000026000000}"/>
    <cellStyle name="Calc cel 4 3 4 3 2" xfId="3188" xr:uid="{00000000-0005-0000-0000-000026000000}"/>
    <cellStyle name="Calc cel 4 3 4 3 2 2" xfId="8738" xr:uid="{00000000-0005-0000-0000-000026000000}"/>
    <cellStyle name="Calc cel 4 3 4 3 2 2 2" xfId="19100" xr:uid="{00000000-0005-0000-0000-000026000000}"/>
    <cellStyle name="Calc cel 4 3 4 3 2 3" xfId="10948" xr:uid="{00000000-0005-0000-0000-000026000000}"/>
    <cellStyle name="Calc cel 4 3 4 3 3" xfId="4531" xr:uid="{00000000-0005-0000-0000-000026000000}"/>
    <cellStyle name="Calc cel 4 3 4 3 3 2" xfId="10107" xr:uid="{00000000-0005-0000-0000-000026000000}"/>
    <cellStyle name="Calc cel 4 3 4 3 3 2 2" xfId="20467" xr:uid="{00000000-0005-0000-0000-000026000000}"/>
    <cellStyle name="Calc cel 4 3 4 3 3 3" xfId="15549" xr:uid="{00000000-0005-0000-0000-000026000000}"/>
    <cellStyle name="Calc cel 4 3 4 3 4" xfId="7534" xr:uid="{00000000-0005-0000-0000-000026000000}"/>
    <cellStyle name="Calc cel 4 3 4 3 4 2" xfId="17896" xr:uid="{00000000-0005-0000-0000-000026000000}"/>
    <cellStyle name="Calc cel 4 3 4 3 5" xfId="5953" xr:uid="{00000000-0005-0000-0000-000026000000}"/>
    <cellStyle name="Calc cel 4 3 4 3 5 2" xfId="16318" xr:uid="{00000000-0005-0000-0000-000026000000}"/>
    <cellStyle name="Calc cel 4 3 4 3 6" xfId="15620" xr:uid="{00000000-0005-0000-0000-000026000000}"/>
    <cellStyle name="Calc cel 4 3 4 4" xfId="1340" xr:uid="{00000000-0005-0000-0000-000026000000}"/>
    <cellStyle name="Calc cel 4 3 4 4 2" xfId="6977" xr:uid="{00000000-0005-0000-0000-000026000000}"/>
    <cellStyle name="Calc cel 4 3 4 4 2 2" xfId="17339" xr:uid="{00000000-0005-0000-0000-000026000000}"/>
    <cellStyle name="Calc cel 4 3 4 4 3" xfId="11056" xr:uid="{00000000-0005-0000-0000-000026000000}"/>
    <cellStyle name="Calc cel 4 3 4 5" xfId="2583" xr:uid="{00000000-0005-0000-0000-000026000000}"/>
    <cellStyle name="Calc cel 4 3 4 5 2" xfId="8133" xr:uid="{00000000-0005-0000-0000-000026000000}"/>
    <cellStyle name="Calc cel 4 3 4 5 2 2" xfId="18495" xr:uid="{00000000-0005-0000-0000-000026000000}"/>
    <cellStyle name="Calc cel 4 3 4 5 3" xfId="11742" xr:uid="{00000000-0005-0000-0000-000026000000}"/>
    <cellStyle name="Calc cel 4 3 4 6" xfId="1040" xr:uid="{00000000-0005-0000-0000-000026000000}"/>
    <cellStyle name="Calc cel 4 3 4 6 2" xfId="9549" xr:uid="{00000000-0005-0000-0000-000026000000}"/>
    <cellStyle name="Calc cel 4 3 4 6 2 2" xfId="19910" xr:uid="{00000000-0005-0000-0000-000026000000}"/>
    <cellStyle name="Calc cel 4 3 4 6 3" xfId="14535" xr:uid="{00000000-0005-0000-0000-000026000000}"/>
    <cellStyle name="Calc cel 4 3 4 7" xfId="3938" xr:uid="{00000000-0005-0000-0000-000026000000}"/>
    <cellStyle name="Calc cel 4 3 4 7 2" xfId="6682" xr:uid="{00000000-0005-0000-0000-000026000000}"/>
    <cellStyle name="Calc cel 4 3 4 7 2 2" xfId="17044" xr:uid="{00000000-0005-0000-0000-000026000000}"/>
    <cellStyle name="Calc cel 4 3 4 7 3" xfId="12358" xr:uid="{00000000-0005-0000-0000-000026000000}"/>
    <cellStyle name="Calc cel 4 3 4 8" xfId="5401" xr:uid="{00000000-0005-0000-0000-000026000000}"/>
    <cellStyle name="Calc cel 4 3 4 8 2" xfId="11861" xr:uid="{00000000-0005-0000-0000-000026000000}"/>
    <cellStyle name="Calc cel 4 3 4 9" xfId="11210" xr:uid="{00000000-0005-0000-0000-000026000000}"/>
    <cellStyle name="Calc cel 4 3 5" xfId="640" xr:uid="{00000000-0005-0000-0000-000026000000}"/>
    <cellStyle name="Calc cel 4 3 5 2" xfId="2327" xr:uid="{00000000-0005-0000-0000-000026000000}"/>
    <cellStyle name="Calc cel 4 3 5 2 2" xfId="3566" xr:uid="{00000000-0005-0000-0000-000026000000}"/>
    <cellStyle name="Calc cel 4 3 5 2 2 2" xfId="9116" xr:uid="{00000000-0005-0000-0000-000026000000}"/>
    <cellStyle name="Calc cel 4 3 5 2 2 2 2" xfId="19478" xr:uid="{00000000-0005-0000-0000-000026000000}"/>
    <cellStyle name="Calc cel 4 3 5 2 2 3" xfId="15376" xr:uid="{00000000-0005-0000-0000-000026000000}"/>
    <cellStyle name="Calc cel 4 3 5 2 3" xfId="4908" xr:uid="{00000000-0005-0000-0000-000026000000}"/>
    <cellStyle name="Calc cel 4 3 5 2 3 2" xfId="10463" xr:uid="{00000000-0005-0000-0000-000026000000}"/>
    <cellStyle name="Calc cel 4 3 5 2 3 2 2" xfId="20822" xr:uid="{00000000-0005-0000-0000-000026000000}"/>
    <cellStyle name="Calc cel 4 3 5 2 3 3" xfId="11235" xr:uid="{00000000-0005-0000-0000-000026000000}"/>
    <cellStyle name="Calc cel 4 3 5 2 4" xfId="7877" xr:uid="{00000000-0005-0000-0000-000026000000}"/>
    <cellStyle name="Calc cel 4 3 5 2 4 2" xfId="18239" xr:uid="{00000000-0005-0000-0000-000026000000}"/>
    <cellStyle name="Calc cel 4 3 5 2 5" xfId="6310" xr:uid="{00000000-0005-0000-0000-000026000000}"/>
    <cellStyle name="Calc cel 4 3 5 2 5 2" xfId="16673" xr:uid="{00000000-0005-0000-0000-000026000000}"/>
    <cellStyle name="Calc cel 4 3 5 2 6" xfId="12573" xr:uid="{00000000-0005-0000-0000-000026000000}"/>
    <cellStyle name="Calc cel 4 3 5 3" xfId="2005" xr:uid="{00000000-0005-0000-0000-000026000000}"/>
    <cellStyle name="Calc cel 4 3 5 3 2" xfId="3244" xr:uid="{00000000-0005-0000-0000-000026000000}"/>
    <cellStyle name="Calc cel 4 3 5 3 2 2" xfId="8794" xr:uid="{00000000-0005-0000-0000-000026000000}"/>
    <cellStyle name="Calc cel 4 3 5 3 2 2 2" xfId="19156" xr:uid="{00000000-0005-0000-0000-000026000000}"/>
    <cellStyle name="Calc cel 4 3 5 3 2 3" xfId="13667" xr:uid="{00000000-0005-0000-0000-000026000000}"/>
    <cellStyle name="Calc cel 4 3 5 3 3" xfId="4586" xr:uid="{00000000-0005-0000-0000-000026000000}"/>
    <cellStyle name="Calc cel 4 3 5 3 3 2" xfId="10160" xr:uid="{00000000-0005-0000-0000-000026000000}"/>
    <cellStyle name="Calc cel 4 3 5 3 3 2 2" xfId="20520" xr:uid="{00000000-0005-0000-0000-000026000000}"/>
    <cellStyle name="Calc cel 4 3 5 3 3 3" xfId="16250" xr:uid="{00000000-0005-0000-0000-000026000000}"/>
    <cellStyle name="Calc cel 4 3 5 3 4" xfId="7588" xr:uid="{00000000-0005-0000-0000-000026000000}"/>
    <cellStyle name="Calc cel 4 3 5 3 4 2" xfId="17950" xr:uid="{00000000-0005-0000-0000-000026000000}"/>
    <cellStyle name="Calc cel 4 3 5 3 5" xfId="6006" xr:uid="{00000000-0005-0000-0000-000026000000}"/>
    <cellStyle name="Calc cel 4 3 5 3 5 2" xfId="16371" xr:uid="{00000000-0005-0000-0000-000026000000}"/>
    <cellStyle name="Calc cel 4 3 5 3 6" xfId="11580" xr:uid="{00000000-0005-0000-0000-000026000000}"/>
    <cellStyle name="Calc cel 4 3 5 4" xfId="1401" xr:uid="{00000000-0005-0000-0000-000026000000}"/>
    <cellStyle name="Calc cel 4 3 5 4 2" xfId="7038" xr:uid="{00000000-0005-0000-0000-000026000000}"/>
    <cellStyle name="Calc cel 4 3 5 4 2 2" xfId="17400" xr:uid="{00000000-0005-0000-0000-000026000000}"/>
    <cellStyle name="Calc cel 4 3 5 4 3" xfId="10625" xr:uid="{00000000-0005-0000-0000-000026000000}"/>
    <cellStyle name="Calc cel 4 3 5 5" xfId="2644" xr:uid="{00000000-0005-0000-0000-000026000000}"/>
    <cellStyle name="Calc cel 4 3 5 5 2" xfId="8194" xr:uid="{00000000-0005-0000-0000-000026000000}"/>
    <cellStyle name="Calc cel 4 3 5 5 2 2" xfId="18556" xr:uid="{00000000-0005-0000-0000-000026000000}"/>
    <cellStyle name="Calc cel 4 3 5 5 3" xfId="11050" xr:uid="{00000000-0005-0000-0000-000026000000}"/>
    <cellStyle name="Calc cel 4 3 5 6" xfId="1101" xr:uid="{00000000-0005-0000-0000-000026000000}"/>
    <cellStyle name="Calc cel 4 3 5 6 2" xfId="9610" xr:uid="{00000000-0005-0000-0000-000026000000}"/>
    <cellStyle name="Calc cel 4 3 5 6 2 2" xfId="19971" xr:uid="{00000000-0005-0000-0000-000026000000}"/>
    <cellStyle name="Calc cel 4 3 5 6 3" xfId="15710" xr:uid="{00000000-0005-0000-0000-000026000000}"/>
    <cellStyle name="Calc cel 4 3 5 7" xfId="3999" xr:uid="{00000000-0005-0000-0000-000026000000}"/>
    <cellStyle name="Calc cel 4 3 5 7 2" xfId="6741" xr:uid="{00000000-0005-0000-0000-000026000000}"/>
    <cellStyle name="Calc cel 4 3 5 7 2 2" xfId="17103" xr:uid="{00000000-0005-0000-0000-000026000000}"/>
    <cellStyle name="Calc cel 4 3 5 7 3" xfId="11766" xr:uid="{00000000-0005-0000-0000-000026000000}"/>
    <cellStyle name="Calc cel 4 3 5 8" xfId="5460" xr:uid="{00000000-0005-0000-0000-000026000000}"/>
    <cellStyle name="Calc cel 4 3 5 8 2" xfId="15512" xr:uid="{00000000-0005-0000-0000-000026000000}"/>
    <cellStyle name="Calc cel 4 3 5 9" xfId="12068" xr:uid="{00000000-0005-0000-0000-000026000000}"/>
    <cellStyle name="Calc cel 4 3 6" xfId="857" xr:uid="{00000000-0005-0000-0000-000026000000}"/>
    <cellStyle name="Calc cel 4 3 6 2" xfId="1780" xr:uid="{00000000-0005-0000-0000-000026000000}"/>
    <cellStyle name="Calc cel 4 3 6 2 2" xfId="7371" xr:uid="{00000000-0005-0000-0000-000026000000}"/>
    <cellStyle name="Calc cel 4 3 6 2 2 2" xfId="17733" xr:uid="{00000000-0005-0000-0000-000026000000}"/>
    <cellStyle name="Calc cel 4 3 6 2 3" xfId="12881" xr:uid="{00000000-0005-0000-0000-000026000000}"/>
    <cellStyle name="Calc cel 4 3 6 3" xfId="3020" xr:uid="{00000000-0005-0000-0000-000026000000}"/>
    <cellStyle name="Calc cel 4 3 6 3 2" xfId="8570" xr:uid="{00000000-0005-0000-0000-000026000000}"/>
    <cellStyle name="Calc cel 4 3 6 3 2 2" xfId="18932" xr:uid="{00000000-0005-0000-0000-000026000000}"/>
    <cellStyle name="Calc cel 4 3 6 3 3" xfId="16161" xr:uid="{00000000-0005-0000-0000-000026000000}"/>
    <cellStyle name="Calc cel 4 3 6 4" xfId="4364" xr:uid="{00000000-0005-0000-0000-000026000000}"/>
    <cellStyle name="Calc cel 4 3 6 4 2" xfId="9946" xr:uid="{00000000-0005-0000-0000-000026000000}"/>
    <cellStyle name="Calc cel 4 3 6 4 2 2" xfId="20306" xr:uid="{00000000-0005-0000-0000-000026000000}"/>
    <cellStyle name="Calc cel 4 3 6 4 3" xfId="10983" xr:uid="{00000000-0005-0000-0000-000026000000}"/>
    <cellStyle name="Calc cel 4 3 6 5" xfId="6533" xr:uid="{00000000-0005-0000-0000-000026000000}"/>
    <cellStyle name="Calc cel 4 3 6 5 2" xfId="16895" xr:uid="{00000000-0005-0000-0000-000026000000}"/>
    <cellStyle name="Calc cel 4 3 6 6" xfId="5794" xr:uid="{00000000-0005-0000-0000-000026000000}"/>
    <cellStyle name="Calc cel 4 3 6 6 2" xfId="14635" xr:uid="{00000000-0005-0000-0000-000026000000}"/>
    <cellStyle name="Calc cel 4 3 6 7" xfId="14357" xr:uid="{00000000-0005-0000-0000-000026000000}"/>
    <cellStyle name="Calc cel 4 3 7" xfId="1704" xr:uid="{00000000-0005-0000-0000-000026000000}"/>
    <cellStyle name="Calc cel 4 3 7 2" xfId="2945" xr:uid="{00000000-0005-0000-0000-000026000000}"/>
    <cellStyle name="Calc cel 4 3 7 2 2" xfId="8495" xr:uid="{00000000-0005-0000-0000-000026000000}"/>
    <cellStyle name="Calc cel 4 3 7 2 2 2" xfId="18857" xr:uid="{00000000-0005-0000-0000-000026000000}"/>
    <cellStyle name="Calc cel 4 3 7 2 3" xfId="15907" xr:uid="{00000000-0005-0000-0000-000026000000}"/>
    <cellStyle name="Calc cel 4 3 7 3" xfId="4293" xr:uid="{00000000-0005-0000-0000-000026000000}"/>
    <cellStyle name="Calc cel 4 3 7 3 2" xfId="9882" xr:uid="{00000000-0005-0000-0000-000026000000}"/>
    <cellStyle name="Calc cel 4 3 7 3 2 2" xfId="20243" xr:uid="{00000000-0005-0000-0000-000026000000}"/>
    <cellStyle name="Calc cel 4 3 7 3 3" xfId="12297" xr:uid="{00000000-0005-0000-0000-000026000000}"/>
    <cellStyle name="Calc cel 4 3 7 4" xfId="7315" xr:uid="{00000000-0005-0000-0000-000026000000}"/>
    <cellStyle name="Calc cel 4 3 7 4 2" xfId="17677" xr:uid="{00000000-0005-0000-0000-000026000000}"/>
    <cellStyle name="Calc cel 4 3 7 5" xfId="5732" xr:uid="{00000000-0005-0000-0000-000026000000}"/>
    <cellStyle name="Calc cel 4 3 7 5 2" xfId="11268" xr:uid="{00000000-0005-0000-0000-000026000000}"/>
    <cellStyle name="Calc cel 4 3 7 6" xfId="15036" xr:uid="{00000000-0005-0000-0000-000026000000}"/>
    <cellStyle name="Calc cel 4 3 8" xfId="1425" xr:uid="{00000000-0005-0000-0000-000026000000}"/>
    <cellStyle name="Calc cel 4 3 8 2" xfId="2668" xr:uid="{00000000-0005-0000-0000-000026000000}"/>
    <cellStyle name="Calc cel 4 3 8 2 2" xfId="8218" xr:uid="{00000000-0005-0000-0000-000026000000}"/>
    <cellStyle name="Calc cel 4 3 8 2 2 2" xfId="18580" xr:uid="{00000000-0005-0000-0000-000026000000}"/>
    <cellStyle name="Calc cel 4 3 8 2 3" xfId="12705" xr:uid="{00000000-0005-0000-0000-000026000000}"/>
    <cellStyle name="Calc cel 4 3 8 3" xfId="4023" xr:uid="{00000000-0005-0000-0000-000026000000}"/>
    <cellStyle name="Calc cel 4 3 8 3 2" xfId="9633" xr:uid="{00000000-0005-0000-0000-000026000000}"/>
    <cellStyle name="Calc cel 4 3 8 3 2 2" xfId="19994" xr:uid="{00000000-0005-0000-0000-000026000000}"/>
    <cellStyle name="Calc cel 4 3 8 3 3" xfId="11275" xr:uid="{00000000-0005-0000-0000-000026000000}"/>
    <cellStyle name="Calc cel 4 3 8 4" xfId="7061" xr:uid="{00000000-0005-0000-0000-000026000000}"/>
    <cellStyle name="Calc cel 4 3 8 4 2" xfId="17423" xr:uid="{00000000-0005-0000-0000-000026000000}"/>
    <cellStyle name="Calc cel 4 3 8 5" xfId="5483" xr:uid="{00000000-0005-0000-0000-000026000000}"/>
    <cellStyle name="Calc cel 4 3 8 5 2" xfId="11462" xr:uid="{00000000-0005-0000-0000-000026000000}"/>
    <cellStyle name="Calc cel 4 3 8 6" xfId="10560" xr:uid="{00000000-0005-0000-0000-000026000000}"/>
    <cellStyle name="Calc cel 4 3 9" xfId="1155" xr:uid="{00000000-0005-0000-0000-000026000000}"/>
    <cellStyle name="Calc cel 4 3 9 2" xfId="3618" xr:uid="{00000000-0005-0000-0000-000026000000}"/>
    <cellStyle name="Calc cel 4 3 9 2 2" xfId="9162" xr:uid="{00000000-0005-0000-0000-000026000000}"/>
    <cellStyle name="Calc cel 4 3 9 2 2 2" xfId="19523" xr:uid="{00000000-0005-0000-0000-000026000000}"/>
    <cellStyle name="Calc cel 4 3 9 2 3" xfId="15405" xr:uid="{00000000-0005-0000-0000-000026000000}"/>
    <cellStyle name="Calc cel 4 3 9 3" xfId="6795" xr:uid="{00000000-0005-0000-0000-000026000000}"/>
    <cellStyle name="Calc cel 4 3 9 3 2" xfId="17157" xr:uid="{00000000-0005-0000-0000-000026000000}"/>
    <cellStyle name="Calc cel 4 3 9 4" xfId="5003" xr:uid="{00000000-0005-0000-0000-000026000000}"/>
    <cellStyle name="Calc cel 4 3 9 4 2" xfId="12367" xr:uid="{00000000-0005-0000-0000-000026000000}"/>
    <cellStyle name="Calc cel 4 3 9 5" xfId="13695" xr:uid="{00000000-0005-0000-0000-000026000000}"/>
    <cellStyle name="Calc cel 4 4" xfId="321" xr:uid="{00000000-0005-0000-0000-000026000000}"/>
    <cellStyle name="Calc cel 4 4 10" xfId="10588" xr:uid="{00000000-0005-0000-0000-000026000000}"/>
    <cellStyle name="Calc cel 4 4 2" xfId="1590" xr:uid="{00000000-0005-0000-0000-000026000000}"/>
    <cellStyle name="Calc cel 4 4 2 2" xfId="2100" xr:uid="{00000000-0005-0000-0000-000026000000}"/>
    <cellStyle name="Calc cel 4 4 2 2 2" xfId="3339" xr:uid="{00000000-0005-0000-0000-000026000000}"/>
    <cellStyle name="Calc cel 4 4 2 2 2 2" xfId="8889" xr:uid="{00000000-0005-0000-0000-000026000000}"/>
    <cellStyle name="Calc cel 4 4 2 2 2 2 2" xfId="19251" xr:uid="{00000000-0005-0000-0000-000026000000}"/>
    <cellStyle name="Calc cel 4 4 2 2 2 3" xfId="14698" xr:uid="{00000000-0005-0000-0000-000026000000}"/>
    <cellStyle name="Calc cel 4 4 2 2 3" xfId="4681" xr:uid="{00000000-0005-0000-0000-000026000000}"/>
    <cellStyle name="Calc cel 4 4 2 2 3 2" xfId="10247" xr:uid="{00000000-0005-0000-0000-000026000000}"/>
    <cellStyle name="Calc cel 4 4 2 2 3 2 2" xfId="20607" xr:uid="{00000000-0005-0000-0000-000026000000}"/>
    <cellStyle name="Calc cel 4 4 2 2 3 3" xfId="11388" xr:uid="{00000000-0005-0000-0000-000026000000}"/>
    <cellStyle name="Calc cel 4 4 2 2 4" xfId="7670" xr:uid="{00000000-0005-0000-0000-000026000000}"/>
    <cellStyle name="Calc cel 4 4 2 2 4 2" xfId="18032" xr:uid="{00000000-0005-0000-0000-000026000000}"/>
    <cellStyle name="Calc cel 4 4 2 2 5" xfId="6094" xr:uid="{00000000-0005-0000-0000-000026000000}"/>
    <cellStyle name="Calc cel 4 4 2 2 5 2" xfId="16458" xr:uid="{00000000-0005-0000-0000-000026000000}"/>
    <cellStyle name="Calc cel 4 4 2 2 6" xfId="12183" xr:uid="{00000000-0005-0000-0000-000026000000}"/>
    <cellStyle name="Calc cel 4 4 2 3" xfId="2831" xr:uid="{00000000-0005-0000-0000-000026000000}"/>
    <cellStyle name="Calc cel 4 4 2 3 2" xfId="4181" xr:uid="{00000000-0005-0000-0000-000026000000}"/>
    <cellStyle name="Calc cel 4 4 2 3 2 2" xfId="9776" xr:uid="{00000000-0005-0000-0000-000026000000}"/>
    <cellStyle name="Calc cel 4 4 2 3 2 2 2" xfId="20137" xr:uid="{00000000-0005-0000-0000-000026000000}"/>
    <cellStyle name="Calc cel 4 4 2 3 2 3" xfId="13688" xr:uid="{00000000-0005-0000-0000-000026000000}"/>
    <cellStyle name="Calc cel 4 4 2 3 3" xfId="8381" xr:uid="{00000000-0005-0000-0000-000026000000}"/>
    <cellStyle name="Calc cel 4 4 2 3 3 2" xfId="18743" xr:uid="{00000000-0005-0000-0000-000026000000}"/>
    <cellStyle name="Calc cel 4 4 2 3 4" xfId="5626" xr:uid="{00000000-0005-0000-0000-000026000000}"/>
    <cellStyle name="Calc cel 4 4 2 3 4 2" xfId="10501" xr:uid="{00000000-0005-0000-0000-000026000000}"/>
    <cellStyle name="Calc cel 4 4 2 3 5" xfId="13123" xr:uid="{00000000-0005-0000-0000-000026000000}"/>
    <cellStyle name="Calc cel 4 4 2 4" xfId="3725" xr:uid="{00000000-0005-0000-0000-000026000000}"/>
    <cellStyle name="Calc cel 4 4 2 4 2" xfId="9319" xr:uid="{00000000-0005-0000-0000-000026000000}"/>
    <cellStyle name="Calc cel 4 4 2 4 2 2" xfId="19680" xr:uid="{00000000-0005-0000-0000-000026000000}"/>
    <cellStyle name="Calc cel 4 4 2 4 3" xfId="15860" xr:uid="{00000000-0005-0000-0000-000026000000}"/>
    <cellStyle name="Calc cel 4 4 2 5" xfId="5176" xr:uid="{00000000-0005-0000-0000-000026000000}"/>
    <cellStyle name="Calc cel 4 4 2 5 2" xfId="15392" xr:uid="{00000000-0005-0000-0000-000026000000}"/>
    <cellStyle name="Calc cel 4 4 2 6" xfId="15735" xr:uid="{00000000-0005-0000-0000-000026000000}"/>
    <cellStyle name="Calc cel 4 4 3" xfId="2059" xr:uid="{00000000-0005-0000-0000-000026000000}"/>
    <cellStyle name="Calc cel 4 4 3 2" xfId="3298" xr:uid="{00000000-0005-0000-0000-000026000000}"/>
    <cellStyle name="Calc cel 4 4 3 2 2" xfId="8848" xr:uid="{00000000-0005-0000-0000-000026000000}"/>
    <cellStyle name="Calc cel 4 4 3 2 2 2" xfId="19210" xr:uid="{00000000-0005-0000-0000-000026000000}"/>
    <cellStyle name="Calc cel 4 4 3 2 3" xfId="10699" xr:uid="{00000000-0005-0000-0000-000026000000}"/>
    <cellStyle name="Calc cel 4 4 3 3" xfId="4640" xr:uid="{00000000-0005-0000-0000-000026000000}"/>
    <cellStyle name="Calc cel 4 4 3 3 2" xfId="10211" xr:uid="{00000000-0005-0000-0000-000026000000}"/>
    <cellStyle name="Calc cel 4 4 3 3 2 2" xfId="20571" xr:uid="{00000000-0005-0000-0000-000026000000}"/>
    <cellStyle name="Calc cel 4 4 3 3 3" xfId="13234" xr:uid="{00000000-0005-0000-0000-000026000000}"/>
    <cellStyle name="Calc cel 4 4 3 4" xfId="7639" xr:uid="{00000000-0005-0000-0000-000026000000}"/>
    <cellStyle name="Calc cel 4 4 3 4 2" xfId="18001" xr:uid="{00000000-0005-0000-0000-000026000000}"/>
    <cellStyle name="Calc cel 4 4 3 5" xfId="6058" xr:uid="{00000000-0005-0000-0000-000026000000}"/>
    <cellStyle name="Calc cel 4 4 3 5 2" xfId="16422" xr:uid="{00000000-0005-0000-0000-000026000000}"/>
    <cellStyle name="Calc cel 4 4 3 6" xfId="13428" xr:uid="{00000000-0005-0000-0000-000026000000}"/>
    <cellStyle name="Calc cel 4 4 4" xfId="1451" xr:uid="{00000000-0005-0000-0000-000026000000}"/>
    <cellStyle name="Calc cel 4 4 4 2" xfId="2694" xr:uid="{00000000-0005-0000-0000-000026000000}"/>
    <cellStyle name="Calc cel 4 4 4 2 2" xfId="8244" xr:uid="{00000000-0005-0000-0000-000026000000}"/>
    <cellStyle name="Calc cel 4 4 4 2 2 2" xfId="18606" xr:uid="{00000000-0005-0000-0000-000026000000}"/>
    <cellStyle name="Calc cel 4 4 4 2 3" xfId="14587" xr:uid="{00000000-0005-0000-0000-000026000000}"/>
    <cellStyle name="Calc cel 4 4 4 3" xfId="4049" xr:uid="{00000000-0005-0000-0000-000026000000}"/>
    <cellStyle name="Calc cel 4 4 4 3 2" xfId="9658" xr:uid="{00000000-0005-0000-0000-000026000000}"/>
    <cellStyle name="Calc cel 4 4 4 3 2 2" xfId="20019" xr:uid="{00000000-0005-0000-0000-000026000000}"/>
    <cellStyle name="Calc cel 4 4 4 3 3" xfId="15443" xr:uid="{00000000-0005-0000-0000-000026000000}"/>
    <cellStyle name="Calc cel 4 4 4 4" xfId="7086" xr:uid="{00000000-0005-0000-0000-000026000000}"/>
    <cellStyle name="Calc cel 4 4 4 4 2" xfId="17448" xr:uid="{00000000-0005-0000-0000-000026000000}"/>
    <cellStyle name="Calc cel 4 4 4 5" xfId="5508" xr:uid="{00000000-0005-0000-0000-000026000000}"/>
    <cellStyle name="Calc cel 4 4 4 5 2" xfId="14679" xr:uid="{00000000-0005-0000-0000-000026000000}"/>
    <cellStyle name="Calc cel 4 4 4 6" xfId="10535" xr:uid="{00000000-0005-0000-0000-000026000000}"/>
    <cellStyle name="Calc cel 4 4 5" xfId="1124" xr:uid="{00000000-0005-0000-0000-000026000000}"/>
    <cellStyle name="Calc cel 4 4 5 2" xfId="3586" xr:uid="{00000000-0005-0000-0000-000026000000}"/>
    <cellStyle name="Calc cel 4 4 5 2 2" xfId="9132" xr:uid="{00000000-0005-0000-0000-000026000000}"/>
    <cellStyle name="Calc cel 4 4 5 2 2 2" xfId="19494" xr:uid="{00000000-0005-0000-0000-000026000000}"/>
    <cellStyle name="Calc cel 4 4 5 2 3" xfId="14920" xr:uid="{00000000-0005-0000-0000-000026000000}"/>
    <cellStyle name="Calc cel 4 4 5 3" xfId="6764" xr:uid="{00000000-0005-0000-0000-000026000000}"/>
    <cellStyle name="Calc cel 4 4 5 3 2" xfId="17126" xr:uid="{00000000-0005-0000-0000-000026000000}"/>
    <cellStyle name="Calc cel 4 4 5 4" xfId="4974" xr:uid="{00000000-0005-0000-0000-000026000000}"/>
    <cellStyle name="Calc cel 4 4 5 4 2" xfId="11639" xr:uid="{00000000-0005-0000-0000-000026000000}"/>
    <cellStyle name="Calc cel 4 4 5 5" xfId="13814" xr:uid="{00000000-0005-0000-0000-000026000000}"/>
    <cellStyle name="Calc cel 4 4 6" xfId="2368" xr:uid="{00000000-0005-0000-0000-000026000000}"/>
    <cellStyle name="Calc cel 4 4 6 2" xfId="7918" xr:uid="{00000000-0005-0000-0000-000026000000}"/>
    <cellStyle name="Calc cel 4 4 6 2 2" xfId="18280" xr:uid="{00000000-0005-0000-0000-000026000000}"/>
    <cellStyle name="Calc cel 4 4 6 3" xfId="12378" xr:uid="{00000000-0005-0000-0000-000026000000}"/>
    <cellStyle name="Calc cel 4 4 7" xfId="661" xr:uid="{00000000-0005-0000-0000-000026000000}"/>
    <cellStyle name="Calc cel 4 4 7 2" xfId="6400" xr:uid="{00000000-0005-0000-0000-000026000000}"/>
    <cellStyle name="Calc cel 4 4 7 2 2" xfId="16762" xr:uid="{00000000-0005-0000-0000-000026000000}"/>
    <cellStyle name="Calc cel 4 4 7 3" xfId="11873" xr:uid="{00000000-0005-0000-0000-000026000000}"/>
    <cellStyle name="Calc cel 4 4 8" xfId="3678" xr:uid="{00000000-0005-0000-0000-000026000000}"/>
    <cellStyle name="Calc cel 4 4 8 2" xfId="14986" xr:uid="{00000000-0005-0000-0000-000026000000}"/>
    <cellStyle name="Calc cel 4 4 8 3" xfId="13935" xr:uid="{00000000-0005-0000-0000-000026000000}"/>
    <cellStyle name="Calc cel 4 4 9" xfId="5084" xr:uid="{00000000-0005-0000-0000-000026000000}"/>
    <cellStyle name="Calc cel 4 4 9 2" xfId="14985" xr:uid="{00000000-0005-0000-0000-000026000000}"/>
    <cellStyle name="Calc cel 4 5" xfId="529" xr:uid="{00000000-0005-0000-0000-000026000000}"/>
    <cellStyle name="Calc cel 4 5 2" xfId="2216" xr:uid="{00000000-0005-0000-0000-000026000000}"/>
    <cellStyle name="Calc cel 4 5 2 2" xfId="3455" xr:uid="{00000000-0005-0000-0000-000026000000}"/>
    <cellStyle name="Calc cel 4 5 2 2 2" xfId="9005" xr:uid="{00000000-0005-0000-0000-000026000000}"/>
    <cellStyle name="Calc cel 4 5 2 2 2 2" xfId="19367" xr:uid="{00000000-0005-0000-0000-000026000000}"/>
    <cellStyle name="Calc cel 4 5 2 2 3" xfId="11907" xr:uid="{00000000-0005-0000-0000-000026000000}"/>
    <cellStyle name="Calc cel 4 5 2 3" xfId="4797" xr:uid="{00000000-0005-0000-0000-000026000000}"/>
    <cellStyle name="Calc cel 4 5 2 3 2" xfId="10357" xr:uid="{00000000-0005-0000-0000-000026000000}"/>
    <cellStyle name="Calc cel 4 5 2 3 2 2" xfId="20716" xr:uid="{00000000-0005-0000-0000-000026000000}"/>
    <cellStyle name="Calc cel 4 5 2 3 3" xfId="12671" xr:uid="{00000000-0005-0000-0000-000026000000}"/>
    <cellStyle name="Calc cel 4 5 2 4" xfId="7771" xr:uid="{00000000-0005-0000-0000-000026000000}"/>
    <cellStyle name="Calc cel 4 5 2 4 2" xfId="18133" xr:uid="{00000000-0005-0000-0000-000026000000}"/>
    <cellStyle name="Calc cel 4 5 2 5" xfId="6204" xr:uid="{00000000-0005-0000-0000-000026000000}"/>
    <cellStyle name="Calc cel 4 5 2 5 2" xfId="16567" xr:uid="{00000000-0005-0000-0000-000026000000}"/>
    <cellStyle name="Calc cel 4 5 2 6" xfId="11848" xr:uid="{00000000-0005-0000-0000-000026000000}"/>
    <cellStyle name="Calc cel 4 5 3" xfId="1573" xr:uid="{00000000-0005-0000-0000-000026000000}"/>
    <cellStyle name="Calc cel 4 5 3 2" xfId="2814" xr:uid="{00000000-0005-0000-0000-000026000000}"/>
    <cellStyle name="Calc cel 4 5 3 2 2" xfId="8364" xr:uid="{00000000-0005-0000-0000-000026000000}"/>
    <cellStyle name="Calc cel 4 5 3 2 2 2" xfId="18726" xr:uid="{00000000-0005-0000-0000-000026000000}"/>
    <cellStyle name="Calc cel 4 5 3 2 3" xfId="12019" xr:uid="{00000000-0005-0000-0000-000026000000}"/>
    <cellStyle name="Calc cel 4 5 3 3" xfId="4164" xr:uid="{00000000-0005-0000-0000-000026000000}"/>
    <cellStyle name="Calc cel 4 5 3 3 2" xfId="9761" xr:uid="{00000000-0005-0000-0000-000026000000}"/>
    <cellStyle name="Calc cel 4 5 3 3 2 2" xfId="20122" xr:uid="{00000000-0005-0000-0000-000026000000}"/>
    <cellStyle name="Calc cel 4 5 3 3 3" xfId="13452" xr:uid="{00000000-0005-0000-0000-000026000000}"/>
    <cellStyle name="Calc cel 4 5 3 4" xfId="7194" xr:uid="{00000000-0005-0000-0000-000026000000}"/>
    <cellStyle name="Calc cel 4 5 3 4 2" xfId="17556" xr:uid="{00000000-0005-0000-0000-000026000000}"/>
    <cellStyle name="Calc cel 4 5 3 5" xfId="5611" xr:uid="{00000000-0005-0000-0000-000026000000}"/>
    <cellStyle name="Calc cel 4 5 3 5 2" xfId="12197" xr:uid="{00000000-0005-0000-0000-000026000000}"/>
    <cellStyle name="Calc cel 4 5 3 6" xfId="15019" xr:uid="{00000000-0005-0000-0000-000026000000}"/>
    <cellStyle name="Calc cel 4 5 4" xfId="1290" xr:uid="{00000000-0005-0000-0000-000026000000}"/>
    <cellStyle name="Calc cel 4 5 4 2" xfId="3888" xr:uid="{00000000-0005-0000-0000-000026000000}"/>
    <cellStyle name="Calc cel 4 5 4 2 2" xfId="9500" xr:uid="{00000000-0005-0000-0000-000026000000}"/>
    <cellStyle name="Calc cel 4 5 4 2 2 2" xfId="19861" xr:uid="{00000000-0005-0000-0000-000026000000}"/>
    <cellStyle name="Calc cel 4 5 4 2 3" xfId="16156" xr:uid="{00000000-0005-0000-0000-000026000000}"/>
    <cellStyle name="Calc cel 4 5 4 3" xfId="6928" xr:uid="{00000000-0005-0000-0000-000026000000}"/>
    <cellStyle name="Calc cel 4 5 4 3 2" xfId="17290" xr:uid="{00000000-0005-0000-0000-000026000000}"/>
    <cellStyle name="Calc cel 4 5 4 4" xfId="5354" xr:uid="{00000000-0005-0000-0000-000026000000}"/>
    <cellStyle name="Calc cel 4 5 4 4 2" xfId="11747" xr:uid="{00000000-0005-0000-0000-000026000000}"/>
    <cellStyle name="Calc cel 4 5 4 5" xfId="12249" xr:uid="{00000000-0005-0000-0000-000026000000}"/>
    <cellStyle name="Calc cel 4 5 5" xfId="2533" xr:uid="{00000000-0005-0000-0000-000026000000}"/>
    <cellStyle name="Calc cel 4 5 5 2" xfId="8083" xr:uid="{00000000-0005-0000-0000-000026000000}"/>
    <cellStyle name="Calc cel 4 5 5 2 2" xfId="18445" xr:uid="{00000000-0005-0000-0000-000026000000}"/>
    <cellStyle name="Calc cel 4 5 5 3" xfId="15320" xr:uid="{00000000-0005-0000-0000-000026000000}"/>
    <cellStyle name="Calc cel 4 5 6" xfId="990" xr:uid="{00000000-0005-0000-0000-000026000000}"/>
    <cellStyle name="Calc cel 4 5 6 2" xfId="9276" xr:uid="{00000000-0005-0000-0000-000026000000}"/>
    <cellStyle name="Calc cel 4 5 6 2 2" xfId="19637" xr:uid="{00000000-0005-0000-0000-000026000000}"/>
    <cellStyle name="Calc cel 4 5 6 3" xfId="11776" xr:uid="{00000000-0005-0000-0000-000026000000}"/>
    <cellStyle name="Calc cel 4 5 7" xfId="3694" xr:uid="{00000000-0005-0000-0000-000026000000}"/>
    <cellStyle name="Calc cel 4 5 7 2" xfId="12409" xr:uid="{00000000-0005-0000-0000-000026000000}"/>
    <cellStyle name="Calc cel 4 5 7 3" xfId="13948" xr:uid="{00000000-0005-0000-0000-000026000000}"/>
    <cellStyle name="Calc cel 4 5 8" xfId="5133" xr:uid="{00000000-0005-0000-0000-000026000000}"/>
    <cellStyle name="Calc cel 4 5 8 2" xfId="13532" xr:uid="{00000000-0005-0000-0000-000026000000}"/>
    <cellStyle name="Calc cel 4 5 9" xfId="12585" xr:uid="{00000000-0005-0000-0000-000026000000}"/>
    <cellStyle name="Calc cel 4 6" xfId="592" xr:uid="{00000000-0005-0000-0000-000026000000}"/>
    <cellStyle name="Calc cel 4 6 2" xfId="2279" xr:uid="{00000000-0005-0000-0000-000026000000}"/>
    <cellStyle name="Calc cel 4 6 2 2" xfId="3518" xr:uid="{00000000-0005-0000-0000-000026000000}"/>
    <cellStyle name="Calc cel 4 6 2 2 2" xfId="9068" xr:uid="{00000000-0005-0000-0000-000026000000}"/>
    <cellStyle name="Calc cel 4 6 2 2 2 2" xfId="19430" xr:uid="{00000000-0005-0000-0000-000026000000}"/>
    <cellStyle name="Calc cel 4 6 2 2 3" xfId="14547" xr:uid="{00000000-0005-0000-0000-000026000000}"/>
    <cellStyle name="Calc cel 4 6 2 3" xfId="4860" xr:uid="{00000000-0005-0000-0000-000026000000}"/>
    <cellStyle name="Calc cel 4 6 2 3 2" xfId="10416" xr:uid="{00000000-0005-0000-0000-000026000000}"/>
    <cellStyle name="Calc cel 4 6 2 3 2 2" xfId="20775" xr:uid="{00000000-0005-0000-0000-000026000000}"/>
    <cellStyle name="Calc cel 4 6 2 3 3" xfId="15501" xr:uid="{00000000-0005-0000-0000-000026000000}"/>
    <cellStyle name="Calc cel 4 6 2 4" xfId="7830" xr:uid="{00000000-0005-0000-0000-000026000000}"/>
    <cellStyle name="Calc cel 4 6 2 4 2" xfId="18192" xr:uid="{00000000-0005-0000-0000-000026000000}"/>
    <cellStyle name="Calc cel 4 6 2 5" xfId="6263" xr:uid="{00000000-0005-0000-0000-000026000000}"/>
    <cellStyle name="Calc cel 4 6 2 5 2" xfId="16626" xr:uid="{00000000-0005-0000-0000-000026000000}"/>
    <cellStyle name="Calc cel 4 6 2 6" xfId="11248" xr:uid="{00000000-0005-0000-0000-000026000000}"/>
    <cellStyle name="Calc cel 4 6 3" xfId="1961" xr:uid="{00000000-0005-0000-0000-000026000000}"/>
    <cellStyle name="Calc cel 4 6 3 2" xfId="3201" xr:uid="{00000000-0005-0000-0000-000026000000}"/>
    <cellStyle name="Calc cel 4 6 3 2 2" xfId="8751" xr:uid="{00000000-0005-0000-0000-000026000000}"/>
    <cellStyle name="Calc cel 4 6 3 2 2 2" xfId="19113" xr:uid="{00000000-0005-0000-0000-000026000000}"/>
    <cellStyle name="Calc cel 4 6 3 2 3" xfId="15712" xr:uid="{00000000-0005-0000-0000-000026000000}"/>
    <cellStyle name="Calc cel 4 6 3 3" xfId="4544" xr:uid="{00000000-0005-0000-0000-000026000000}"/>
    <cellStyle name="Calc cel 4 6 3 3 2" xfId="10119" xr:uid="{00000000-0005-0000-0000-000026000000}"/>
    <cellStyle name="Calc cel 4 6 3 3 2 2" xfId="20479" xr:uid="{00000000-0005-0000-0000-000026000000}"/>
    <cellStyle name="Calc cel 4 6 3 3 3" xfId="11323" xr:uid="{00000000-0005-0000-0000-000026000000}"/>
    <cellStyle name="Calc cel 4 6 3 4" xfId="7546" xr:uid="{00000000-0005-0000-0000-000026000000}"/>
    <cellStyle name="Calc cel 4 6 3 4 2" xfId="17908" xr:uid="{00000000-0005-0000-0000-000026000000}"/>
    <cellStyle name="Calc cel 4 6 3 5" xfId="5965" xr:uid="{00000000-0005-0000-0000-000026000000}"/>
    <cellStyle name="Calc cel 4 6 3 5 2" xfId="16330" xr:uid="{00000000-0005-0000-0000-000026000000}"/>
    <cellStyle name="Calc cel 4 6 3 6" xfId="16106" xr:uid="{00000000-0005-0000-0000-000026000000}"/>
    <cellStyle name="Calc cel 4 6 4" xfId="1353" xr:uid="{00000000-0005-0000-0000-000026000000}"/>
    <cellStyle name="Calc cel 4 6 4 2" xfId="6990" xr:uid="{00000000-0005-0000-0000-000026000000}"/>
    <cellStyle name="Calc cel 4 6 4 2 2" xfId="17352" xr:uid="{00000000-0005-0000-0000-000026000000}"/>
    <cellStyle name="Calc cel 4 6 4 3" xfId="10996" xr:uid="{00000000-0005-0000-0000-000026000000}"/>
    <cellStyle name="Calc cel 4 6 5" xfId="2596" xr:uid="{00000000-0005-0000-0000-000026000000}"/>
    <cellStyle name="Calc cel 4 6 5 2" xfId="8146" xr:uid="{00000000-0005-0000-0000-000026000000}"/>
    <cellStyle name="Calc cel 4 6 5 2 2" xfId="18508" xr:uid="{00000000-0005-0000-0000-000026000000}"/>
    <cellStyle name="Calc cel 4 6 5 3" xfId="14116" xr:uid="{00000000-0005-0000-0000-000026000000}"/>
    <cellStyle name="Calc cel 4 6 6" xfId="1053" xr:uid="{00000000-0005-0000-0000-000026000000}"/>
    <cellStyle name="Calc cel 4 6 6 2" xfId="9562" xr:uid="{00000000-0005-0000-0000-000026000000}"/>
    <cellStyle name="Calc cel 4 6 6 2 2" xfId="19923" xr:uid="{00000000-0005-0000-0000-000026000000}"/>
    <cellStyle name="Calc cel 4 6 6 3" xfId="16203" xr:uid="{00000000-0005-0000-0000-000026000000}"/>
    <cellStyle name="Calc cel 4 6 7" xfId="3951" xr:uid="{00000000-0005-0000-0000-000026000000}"/>
    <cellStyle name="Calc cel 4 6 7 2" xfId="6694" xr:uid="{00000000-0005-0000-0000-000026000000}"/>
    <cellStyle name="Calc cel 4 6 7 2 2" xfId="17056" xr:uid="{00000000-0005-0000-0000-000026000000}"/>
    <cellStyle name="Calc cel 4 6 7 3" xfId="12303" xr:uid="{00000000-0005-0000-0000-000026000000}"/>
    <cellStyle name="Calc cel 4 6 8" xfId="5413" xr:uid="{00000000-0005-0000-0000-000026000000}"/>
    <cellStyle name="Calc cel 4 6 8 2" xfId="13785" xr:uid="{00000000-0005-0000-0000-000026000000}"/>
    <cellStyle name="Calc cel 4 6 9" xfId="15217" xr:uid="{00000000-0005-0000-0000-000026000000}"/>
    <cellStyle name="Calc cel 4 7" xfId="828" xr:uid="{00000000-0005-0000-0000-000026000000}"/>
    <cellStyle name="Calc cel 4 7 2" xfId="1724" xr:uid="{00000000-0005-0000-0000-000026000000}"/>
    <cellStyle name="Calc cel 4 7 2 2" xfId="2965" xr:uid="{00000000-0005-0000-0000-000026000000}"/>
    <cellStyle name="Calc cel 4 7 2 2 2" xfId="8515" xr:uid="{00000000-0005-0000-0000-000026000000}"/>
    <cellStyle name="Calc cel 4 7 2 2 2 2" xfId="18877" xr:uid="{00000000-0005-0000-0000-000026000000}"/>
    <cellStyle name="Calc cel 4 7 2 2 3" xfId="11098" xr:uid="{00000000-0005-0000-0000-000026000000}"/>
    <cellStyle name="Calc cel 4 7 2 3" xfId="4312" xr:uid="{00000000-0005-0000-0000-000026000000}"/>
    <cellStyle name="Calc cel 4 7 2 3 2" xfId="9899" xr:uid="{00000000-0005-0000-0000-000026000000}"/>
    <cellStyle name="Calc cel 4 7 2 3 2 2" xfId="20260" xr:uid="{00000000-0005-0000-0000-000026000000}"/>
    <cellStyle name="Calc cel 4 7 2 3 3" xfId="16008" xr:uid="{00000000-0005-0000-0000-000026000000}"/>
    <cellStyle name="Calc cel 4 7 2 4" xfId="7330" xr:uid="{00000000-0005-0000-0000-000026000000}"/>
    <cellStyle name="Calc cel 4 7 2 4 2" xfId="17692" xr:uid="{00000000-0005-0000-0000-000026000000}"/>
    <cellStyle name="Calc cel 4 7 2 5" xfId="5748" xr:uid="{00000000-0005-0000-0000-000026000000}"/>
    <cellStyle name="Calc cel 4 7 2 5 2" xfId="12906" xr:uid="{00000000-0005-0000-0000-000026000000}"/>
    <cellStyle name="Calc cel 4 7 2 6" xfId="10971" xr:uid="{00000000-0005-0000-0000-000026000000}"/>
    <cellStyle name="Calc cel 4 7 3" xfId="1760" xr:uid="{00000000-0005-0000-0000-000026000000}"/>
    <cellStyle name="Calc cel 4 7 3 2" xfId="7362" xr:uid="{00000000-0005-0000-0000-000026000000}"/>
    <cellStyle name="Calc cel 4 7 3 2 2" xfId="17724" xr:uid="{00000000-0005-0000-0000-000026000000}"/>
    <cellStyle name="Calc cel 4 7 3 3" xfId="15247" xr:uid="{00000000-0005-0000-0000-000026000000}"/>
    <cellStyle name="Calc cel 4 7 4" xfId="3000" xr:uid="{00000000-0005-0000-0000-000026000000}"/>
    <cellStyle name="Calc cel 4 7 4 2" xfId="8550" xr:uid="{00000000-0005-0000-0000-000026000000}"/>
    <cellStyle name="Calc cel 4 7 4 2 2" xfId="18912" xr:uid="{00000000-0005-0000-0000-000026000000}"/>
    <cellStyle name="Calc cel 4 7 4 3" xfId="11920" xr:uid="{00000000-0005-0000-0000-000026000000}"/>
    <cellStyle name="Calc cel 4 7 5" xfId="4344" xr:uid="{00000000-0005-0000-0000-000026000000}"/>
    <cellStyle name="Calc cel 4 7 5 2" xfId="9928" xr:uid="{00000000-0005-0000-0000-000026000000}"/>
    <cellStyle name="Calc cel 4 7 5 2 2" xfId="20289" xr:uid="{00000000-0005-0000-0000-000026000000}"/>
    <cellStyle name="Calc cel 4 7 5 3" xfId="13492" xr:uid="{00000000-0005-0000-0000-000026000000}"/>
    <cellStyle name="Calc cel 4 7 6" xfId="6507" xr:uid="{00000000-0005-0000-0000-000026000000}"/>
    <cellStyle name="Calc cel 4 7 6 2" xfId="16869" xr:uid="{00000000-0005-0000-0000-000026000000}"/>
    <cellStyle name="Calc cel 4 7 7" xfId="5777" xr:uid="{00000000-0005-0000-0000-000026000000}"/>
    <cellStyle name="Calc cel 4 7 7 2" xfId="12544" xr:uid="{00000000-0005-0000-0000-000026000000}"/>
    <cellStyle name="Calc cel 4 7 8" xfId="11875" xr:uid="{00000000-0005-0000-0000-000026000000}"/>
    <cellStyle name="Calc cel 4 8" xfId="1493" xr:uid="{00000000-0005-0000-0000-000026000000}"/>
    <cellStyle name="Calc cel 4 8 2" xfId="2735" xr:uid="{00000000-0005-0000-0000-000026000000}"/>
    <cellStyle name="Calc cel 4 8 2 2" xfId="8285" xr:uid="{00000000-0005-0000-0000-000026000000}"/>
    <cellStyle name="Calc cel 4 8 2 2 2" xfId="18647" xr:uid="{00000000-0005-0000-0000-000026000000}"/>
    <cellStyle name="Calc cel 4 8 2 3" xfId="12563" xr:uid="{00000000-0005-0000-0000-000026000000}"/>
    <cellStyle name="Calc cel 4 8 3" xfId="4089" xr:uid="{00000000-0005-0000-0000-000026000000}"/>
    <cellStyle name="Calc cel 4 8 3 2" xfId="9695" xr:uid="{00000000-0005-0000-0000-000026000000}"/>
    <cellStyle name="Calc cel 4 8 3 2 2" xfId="20056" xr:uid="{00000000-0005-0000-0000-000026000000}"/>
    <cellStyle name="Calc cel 4 8 3 3" xfId="11406" xr:uid="{00000000-0005-0000-0000-000026000000}"/>
    <cellStyle name="Calc cel 4 8 4" xfId="7123" xr:uid="{00000000-0005-0000-0000-000026000000}"/>
    <cellStyle name="Calc cel 4 8 4 2" xfId="17485" xr:uid="{00000000-0005-0000-0000-000026000000}"/>
    <cellStyle name="Calc cel 4 8 5" xfId="5545" xr:uid="{00000000-0005-0000-0000-000026000000}"/>
    <cellStyle name="Calc cel 4 8 5 2" xfId="13235" xr:uid="{00000000-0005-0000-0000-000026000000}"/>
    <cellStyle name="Calc cel 4 8 6" xfId="10651" xr:uid="{00000000-0005-0000-0000-000026000000}"/>
    <cellStyle name="Calc cel 4 9" xfId="702" xr:uid="{00000000-0005-0000-0000-000026000000}"/>
    <cellStyle name="Calc cel 4 9 2" xfId="3760" xr:uid="{00000000-0005-0000-0000-000026000000}"/>
    <cellStyle name="Calc cel 4 9 2 2" xfId="9374" xr:uid="{00000000-0005-0000-0000-000026000000}"/>
    <cellStyle name="Calc cel 4 9 2 2 2" xfId="19735" xr:uid="{00000000-0005-0000-0000-000026000000}"/>
    <cellStyle name="Calc cel 4 9 2 3" xfId="14681" xr:uid="{00000000-0005-0000-0000-000026000000}"/>
    <cellStyle name="Calc cel 4 9 3" xfId="6435" xr:uid="{00000000-0005-0000-0000-000026000000}"/>
    <cellStyle name="Calc cel 4 9 3 2" xfId="16797" xr:uid="{00000000-0005-0000-0000-000026000000}"/>
    <cellStyle name="Calc cel 4 9 4" xfId="5230" xr:uid="{00000000-0005-0000-0000-000026000000}"/>
    <cellStyle name="Calc cel 4 9 4 2" xfId="12287" xr:uid="{00000000-0005-0000-0000-000026000000}"/>
    <cellStyle name="Calc cel 4 9 5" xfId="14842" xr:uid="{00000000-0005-0000-0000-000026000000}"/>
    <cellStyle name="Calc cel 5" xfId="203" xr:uid="{00000000-0005-0000-0000-000021000000}"/>
    <cellStyle name="Calc cel 5 10" xfId="6335" xr:uid="{00000000-0005-0000-0000-000021000000}"/>
    <cellStyle name="Calc cel 5 10 2" xfId="15146" xr:uid="{00000000-0005-0000-0000-000021000000}"/>
    <cellStyle name="Calc cel 5 10 3" xfId="16698" xr:uid="{00000000-0005-0000-0000-000021000000}"/>
    <cellStyle name="Calc cel 5 11" xfId="4937" xr:uid="{00000000-0005-0000-0000-000021000000}"/>
    <cellStyle name="Calc cel 5 11 2" xfId="10817" xr:uid="{00000000-0005-0000-0000-000021000000}"/>
    <cellStyle name="Calc cel 5 11 3" xfId="15118" xr:uid="{00000000-0005-0000-0000-000021000000}"/>
    <cellStyle name="Calc cel 5 2" xfId="313" xr:uid="{00000000-0005-0000-0000-000021000000}"/>
    <cellStyle name="Calc cel 5 2 10" xfId="2457" xr:uid="{00000000-0005-0000-0000-000021000000}"/>
    <cellStyle name="Calc cel 5 2 10 2" xfId="8007" xr:uid="{00000000-0005-0000-0000-000021000000}"/>
    <cellStyle name="Calc cel 5 2 10 2 2" xfId="18369" xr:uid="{00000000-0005-0000-0000-000021000000}"/>
    <cellStyle name="Calc cel 5 2 10 3" xfId="14161" xr:uid="{00000000-0005-0000-0000-000021000000}"/>
    <cellStyle name="Calc cel 5 2 11" xfId="820" xr:uid="{00000000-0005-0000-0000-000021000000}"/>
    <cellStyle name="Calc cel 5 2 11 2" xfId="6500" xr:uid="{00000000-0005-0000-0000-000021000000}"/>
    <cellStyle name="Calc cel 5 2 11 2 2" xfId="16862" xr:uid="{00000000-0005-0000-0000-000021000000}"/>
    <cellStyle name="Calc cel 5 2 11 3" xfId="11145" xr:uid="{00000000-0005-0000-0000-000021000000}"/>
    <cellStyle name="Calc cel 5 2 12" xfId="9249" xr:uid="{00000000-0005-0000-0000-000021000000}"/>
    <cellStyle name="Calc cel 5 2 12 2" xfId="19610" xr:uid="{00000000-0005-0000-0000-000021000000}"/>
    <cellStyle name="Calc cel 5 2 13" xfId="5100" xr:uid="{00000000-0005-0000-0000-000021000000}"/>
    <cellStyle name="Calc cel 5 2 13 2" xfId="11864" xr:uid="{00000000-0005-0000-0000-000021000000}"/>
    <cellStyle name="Calc cel 5 2 14" xfId="10595" xr:uid="{00000000-0005-0000-0000-000021000000}"/>
    <cellStyle name="Calc cel 5 2 2" xfId="427" xr:uid="{00000000-0005-0000-0000-000021000000}"/>
    <cellStyle name="Calc cel 5 2 2 10" xfId="14778" xr:uid="{00000000-0005-0000-0000-000021000000}"/>
    <cellStyle name="Calc cel 5 2 2 2" xfId="2188" xr:uid="{00000000-0005-0000-0000-000021000000}"/>
    <cellStyle name="Calc cel 5 2 2 2 2" xfId="3427" xr:uid="{00000000-0005-0000-0000-000021000000}"/>
    <cellStyle name="Calc cel 5 2 2 2 2 2" xfId="8977" xr:uid="{00000000-0005-0000-0000-000021000000}"/>
    <cellStyle name="Calc cel 5 2 2 2 2 2 2" xfId="19339" xr:uid="{00000000-0005-0000-0000-000021000000}"/>
    <cellStyle name="Calc cel 5 2 2 2 2 3" xfId="14427" xr:uid="{00000000-0005-0000-0000-000021000000}"/>
    <cellStyle name="Calc cel 5 2 2 2 3" xfId="4769" xr:uid="{00000000-0005-0000-0000-000021000000}"/>
    <cellStyle name="Calc cel 5 2 2 2 3 2" xfId="10331" xr:uid="{00000000-0005-0000-0000-000021000000}"/>
    <cellStyle name="Calc cel 5 2 2 2 3 2 2" xfId="20690" xr:uid="{00000000-0005-0000-0000-000021000000}"/>
    <cellStyle name="Calc cel 5 2 2 2 3 3" xfId="10781" xr:uid="{00000000-0005-0000-0000-000021000000}"/>
    <cellStyle name="Calc cel 5 2 2 2 4" xfId="7745" xr:uid="{00000000-0005-0000-0000-000021000000}"/>
    <cellStyle name="Calc cel 5 2 2 2 4 2" xfId="18107" xr:uid="{00000000-0005-0000-0000-000021000000}"/>
    <cellStyle name="Calc cel 5 2 2 2 5" xfId="6178" xr:uid="{00000000-0005-0000-0000-000021000000}"/>
    <cellStyle name="Calc cel 5 2 2 2 5 2" xfId="16541" xr:uid="{00000000-0005-0000-0000-000021000000}"/>
    <cellStyle name="Calc cel 5 2 2 2 6" xfId="15944" xr:uid="{00000000-0005-0000-0000-000021000000}"/>
    <cellStyle name="Calc cel 5 2 2 3" xfId="2029" xr:uid="{00000000-0005-0000-0000-000021000000}"/>
    <cellStyle name="Calc cel 5 2 2 3 2" xfId="3268" xr:uid="{00000000-0005-0000-0000-000021000000}"/>
    <cellStyle name="Calc cel 5 2 2 3 2 2" xfId="8818" xr:uid="{00000000-0005-0000-0000-000021000000}"/>
    <cellStyle name="Calc cel 5 2 2 3 2 2 2" xfId="19180" xr:uid="{00000000-0005-0000-0000-000021000000}"/>
    <cellStyle name="Calc cel 5 2 2 3 2 3" xfId="16079" xr:uid="{00000000-0005-0000-0000-000021000000}"/>
    <cellStyle name="Calc cel 5 2 2 3 3" xfId="4610" xr:uid="{00000000-0005-0000-0000-000021000000}"/>
    <cellStyle name="Calc cel 5 2 2 3 3 2" xfId="10183" xr:uid="{00000000-0005-0000-0000-000021000000}"/>
    <cellStyle name="Calc cel 5 2 2 3 3 2 2" xfId="20543" xr:uid="{00000000-0005-0000-0000-000021000000}"/>
    <cellStyle name="Calc cel 5 2 2 3 3 3" xfId="15942" xr:uid="{00000000-0005-0000-0000-000021000000}"/>
    <cellStyle name="Calc cel 5 2 2 3 4" xfId="7611" xr:uid="{00000000-0005-0000-0000-000021000000}"/>
    <cellStyle name="Calc cel 5 2 2 3 4 2" xfId="17973" xr:uid="{00000000-0005-0000-0000-000021000000}"/>
    <cellStyle name="Calc cel 5 2 2 3 5" xfId="6029" xr:uid="{00000000-0005-0000-0000-000021000000}"/>
    <cellStyle name="Calc cel 5 2 2 3 5 2" xfId="16394" xr:uid="{00000000-0005-0000-0000-000021000000}"/>
    <cellStyle name="Calc cel 5 2 2 3 6" xfId="13840" xr:uid="{00000000-0005-0000-0000-000021000000}"/>
    <cellStyle name="Calc cel 5 2 2 4" xfId="1873" xr:uid="{00000000-0005-0000-0000-000021000000}"/>
    <cellStyle name="Calc cel 5 2 2 4 2" xfId="3113" xr:uid="{00000000-0005-0000-0000-000021000000}"/>
    <cellStyle name="Calc cel 5 2 2 4 2 2" xfId="8663" xr:uid="{00000000-0005-0000-0000-000021000000}"/>
    <cellStyle name="Calc cel 5 2 2 4 2 2 2" xfId="19025" xr:uid="{00000000-0005-0000-0000-000021000000}"/>
    <cellStyle name="Calc cel 5 2 2 4 2 3" xfId="13899" xr:uid="{00000000-0005-0000-0000-000021000000}"/>
    <cellStyle name="Calc cel 5 2 2 4 3" xfId="4456" xr:uid="{00000000-0005-0000-0000-000021000000}"/>
    <cellStyle name="Calc cel 5 2 2 4 3 2" xfId="10035" xr:uid="{00000000-0005-0000-0000-000021000000}"/>
    <cellStyle name="Calc cel 5 2 2 4 3 2 2" xfId="20395" xr:uid="{00000000-0005-0000-0000-000021000000}"/>
    <cellStyle name="Calc cel 5 2 2 4 3 3" xfId="15593" xr:uid="{00000000-0005-0000-0000-000021000000}"/>
    <cellStyle name="Calc cel 5 2 2 4 4" xfId="7461" xr:uid="{00000000-0005-0000-0000-000021000000}"/>
    <cellStyle name="Calc cel 5 2 2 4 4 2" xfId="17823" xr:uid="{00000000-0005-0000-0000-000021000000}"/>
    <cellStyle name="Calc cel 5 2 2 4 5" xfId="5883" xr:uid="{00000000-0005-0000-0000-000021000000}"/>
    <cellStyle name="Calc cel 5 2 2 4 5 2" xfId="11174" xr:uid="{00000000-0005-0000-0000-000021000000}"/>
    <cellStyle name="Calc cel 5 2 2 4 6" xfId="13088" xr:uid="{00000000-0005-0000-0000-000021000000}"/>
    <cellStyle name="Calc cel 5 2 2 5" xfId="1262" xr:uid="{00000000-0005-0000-0000-000021000000}"/>
    <cellStyle name="Calc cel 5 2 2 5 2" xfId="3860" xr:uid="{00000000-0005-0000-0000-000021000000}"/>
    <cellStyle name="Calc cel 5 2 2 5 2 2" xfId="9474" xr:uid="{00000000-0005-0000-0000-000021000000}"/>
    <cellStyle name="Calc cel 5 2 2 5 2 2 2" xfId="19835" xr:uid="{00000000-0005-0000-0000-000021000000}"/>
    <cellStyle name="Calc cel 5 2 2 5 2 3" xfId="14614" xr:uid="{00000000-0005-0000-0000-000021000000}"/>
    <cellStyle name="Calc cel 5 2 2 5 3" xfId="6902" xr:uid="{00000000-0005-0000-0000-000021000000}"/>
    <cellStyle name="Calc cel 5 2 2 5 3 2" xfId="17264" xr:uid="{00000000-0005-0000-0000-000021000000}"/>
    <cellStyle name="Calc cel 5 2 2 5 4" xfId="5328" xr:uid="{00000000-0005-0000-0000-000021000000}"/>
    <cellStyle name="Calc cel 5 2 2 5 4 2" xfId="12140" xr:uid="{00000000-0005-0000-0000-000021000000}"/>
    <cellStyle name="Calc cel 5 2 2 5 5" xfId="15793" xr:uid="{00000000-0005-0000-0000-000021000000}"/>
    <cellStyle name="Calc cel 5 2 2 6" xfId="2505" xr:uid="{00000000-0005-0000-0000-000021000000}"/>
    <cellStyle name="Calc cel 5 2 2 6 2" xfId="8055" xr:uid="{00000000-0005-0000-0000-000021000000}"/>
    <cellStyle name="Calc cel 5 2 2 6 2 2" xfId="18417" xr:uid="{00000000-0005-0000-0000-000021000000}"/>
    <cellStyle name="Calc cel 5 2 2 6 3" xfId="11332" xr:uid="{00000000-0005-0000-0000-000021000000}"/>
    <cellStyle name="Calc cel 5 2 2 7" xfId="962" xr:uid="{00000000-0005-0000-0000-000021000000}"/>
    <cellStyle name="Calc cel 5 2 2 7 2" xfId="9336" xr:uid="{00000000-0005-0000-0000-000021000000}"/>
    <cellStyle name="Calc cel 5 2 2 7 2 2" xfId="19697" xr:uid="{00000000-0005-0000-0000-000021000000}"/>
    <cellStyle name="Calc cel 5 2 2 7 3" xfId="13569" xr:uid="{00000000-0005-0000-0000-000021000000}"/>
    <cellStyle name="Calc cel 5 2 2 8" xfId="3737" xr:uid="{00000000-0005-0000-0000-000021000000}"/>
    <cellStyle name="Calc cel 5 2 2 8 2" xfId="11752" xr:uid="{00000000-0005-0000-0000-000021000000}"/>
    <cellStyle name="Calc cel 5 2 2 8 3" xfId="13991" xr:uid="{00000000-0005-0000-0000-000021000000}"/>
    <cellStyle name="Calc cel 5 2 2 9" xfId="5193" xr:uid="{00000000-0005-0000-0000-000021000000}"/>
    <cellStyle name="Calc cel 5 2 2 9 2" xfId="16237" xr:uid="{00000000-0005-0000-0000-000021000000}"/>
    <cellStyle name="Calc cel 5 2 3" xfId="565" xr:uid="{00000000-0005-0000-0000-000021000000}"/>
    <cellStyle name="Calc cel 5 2 3 2" xfId="2252" xr:uid="{00000000-0005-0000-0000-000021000000}"/>
    <cellStyle name="Calc cel 5 2 3 2 2" xfId="3491" xr:uid="{00000000-0005-0000-0000-000021000000}"/>
    <cellStyle name="Calc cel 5 2 3 2 2 2" xfId="9041" xr:uid="{00000000-0005-0000-0000-000021000000}"/>
    <cellStyle name="Calc cel 5 2 3 2 2 2 2" xfId="19403" xr:uid="{00000000-0005-0000-0000-000021000000}"/>
    <cellStyle name="Calc cel 5 2 3 2 2 3" xfId="15616" xr:uid="{00000000-0005-0000-0000-000021000000}"/>
    <cellStyle name="Calc cel 5 2 3 2 3" xfId="4833" xr:uid="{00000000-0005-0000-0000-000021000000}"/>
    <cellStyle name="Calc cel 5 2 3 2 3 2" xfId="10391" xr:uid="{00000000-0005-0000-0000-000021000000}"/>
    <cellStyle name="Calc cel 5 2 3 2 3 2 2" xfId="20750" xr:uid="{00000000-0005-0000-0000-000021000000}"/>
    <cellStyle name="Calc cel 5 2 3 2 3 3" xfId="11213" xr:uid="{00000000-0005-0000-0000-000021000000}"/>
    <cellStyle name="Calc cel 5 2 3 2 4" xfId="7805" xr:uid="{00000000-0005-0000-0000-000021000000}"/>
    <cellStyle name="Calc cel 5 2 3 2 4 2" xfId="18167" xr:uid="{00000000-0005-0000-0000-000021000000}"/>
    <cellStyle name="Calc cel 5 2 3 2 5" xfId="6238" xr:uid="{00000000-0005-0000-0000-000021000000}"/>
    <cellStyle name="Calc cel 5 2 3 2 5 2" xfId="16601" xr:uid="{00000000-0005-0000-0000-000021000000}"/>
    <cellStyle name="Calc cel 5 2 3 2 6" xfId="15014" xr:uid="{00000000-0005-0000-0000-000021000000}"/>
    <cellStyle name="Calc cel 5 2 3 3" xfId="1934" xr:uid="{00000000-0005-0000-0000-000021000000}"/>
    <cellStyle name="Calc cel 5 2 3 3 2" xfId="3174" xr:uid="{00000000-0005-0000-0000-000021000000}"/>
    <cellStyle name="Calc cel 5 2 3 3 2 2" xfId="8724" xr:uid="{00000000-0005-0000-0000-000021000000}"/>
    <cellStyle name="Calc cel 5 2 3 3 2 2 2" xfId="19086" xr:uid="{00000000-0005-0000-0000-000021000000}"/>
    <cellStyle name="Calc cel 5 2 3 3 2 3" xfId="13119" xr:uid="{00000000-0005-0000-0000-000021000000}"/>
    <cellStyle name="Calc cel 5 2 3 3 3" xfId="4517" xr:uid="{00000000-0005-0000-0000-000021000000}"/>
    <cellStyle name="Calc cel 5 2 3 3 3 2" xfId="10094" xr:uid="{00000000-0005-0000-0000-000021000000}"/>
    <cellStyle name="Calc cel 5 2 3 3 3 2 2" xfId="20454" xr:uid="{00000000-0005-0000-0000-000021000000}"/>
    <cellStyle name="Calc cel 5 2 3 3 3 3" xfId="15605" xr:uid="{00000000-0005-0000-0000-000021000000}"/>
    <cellStyle name="Calc cel 5 2 3 3 4" xfId="7521" xr:uid="{00000000-0005-0000-0000-000021000000}"/>
    <cellStyle name="Calc cel 5 2 3 3 4 2" xfId="17883" xr:uid="{00000000-0005-0000-0000-000021000000}"/>
    <cellStyle name="Calc cel 5 2 3 3 5" xfId="5940" xr:uid="{00000000-0005-0000-0000-000021000000}"/>
    <cellStyle name="Calc cel 5 2 3 3 5 2" xfId="16305" xr:uid="{00000000-0005-0000-0000-000021000000}"/>
    <cellStyle name="Calc cel 5 2 3 3 6" xfId="12254" xr:uid="{00000000-0005-0000-0000-000021000000}"/>
    <cellStyle name="Calc cel 5 2 3 4" xfId="1326" xr:uid="{00000000-0005-0000-0000-000021000000}"/>
    <cellStyle name="Calc cel 5 2 3 4 2" xfId="6963" xr:uid="{00000000-0005-0000-0000-000021000000}"/>
    <cellStyle name="Calc cel 5 2 3 4 2 2" xfId="17325" xr:uid="{00000000-0005-0000-0000-000021000000}"/>
    <cellStyle name="Calc cel 5 2 3 4 3" xfId="12174" xr:uid="{00000000-0005-0000-0000-000021000000}"/>
    <cellStyle name="Calc cel 5 2 3 5" xfId="2569" xr:uid="{00000000-0005-0000-0000-000021000000}"/>
    <cellStyle name="Calc cel 5 2 3 5 2" xfId="8119" xr:uid="{00000000-0005-0000-0000-000021000000}"/>
    <cellStyle name="Calc cel 5 2 3 5 2 2" xfId="18481" xr:uid="{00000000-0005-0000-0000-000021000000}"/>
    <cellStyle name="Calc cel 5 2 3 5 3" xfId="12966" xr:uid="{00000000-0005-0000-0000-000021000000}"/>
    <cellStyle name="Calc cel 5 2 3 6" xfId="1026" xr:uid="{00000000-0005-0000-0000-000021000000}"/>
    <cellStyle name="Calc cel 5 2 3 6 2" xfId="9535" xr:uid="{00000000-0005-0000-0000-000021000000}"/>
    <cellStyle name="Calc cel 5 2 3 6 2 2" xfId="19896" xr:uid="{00000000-0005-0000-0000-000021000000}"/>
    <cellStyle name="Calc cel 5 2 3 6 3" xfId="11228" xr:uid="{00000000-0005-0000-0000-000021000000}"/>
    <cellStyle name="Calc cel 5 2 3 7" xfId="3924" xr:uid="{00000000-0005-0000-0000-000021000000}"/>
    <cellStyle name="Calc cel 5 2 3 7 2" xfId="6669" xr:uid="{00000000-0005-0000-0000-000021000000}"/>
    <cellStyle name="Calc cel 5 2 3 7 2 2" xfId="17031" xr:uid="{00000000-0005-0000-0000-000021000000}"/>
    <cellStyle name="Calc cel 5 2 3 7 3" xfId="13371" xr:uid="{00000000-0005-0000-0000-000021000000}"/>
    <cellStyle name="Calc cel 5 2 3 8" xfId="5388" xr:uid="{00000000-0005-0000-0000-000021000000}"/>
    <cellStyle name="Calc cel 5 2 3 8 2" xfId="14024" xr:uid="{00000000-0005-0000-0000-000021000000}"/>
    <cellStyle name="Calc cel 5 2 3 9" xfId="15967" xr:uid="{00000000-0005-0000-0000-000021000000}"/>
    <cellStyle name="Calc cel 5 2 4" xfId="627" xr:uid="{00000000-0005-0000-0000-000021000000}"/>
    <cellStyle name="Calc cel 5 2 4 2" xfId="2314" xr:uid="{00000000-0005-0000-0000-000021000000}"/>
    <cellStyle name="Calc cel 5 2 4 2 2" xfId="3553" xr:uid="{00000000-0005-0000-0000-000021000000}"/>
    <cellStyle name="Calc cel 5 2 4 2 2 2" xfId="9103" xr:uid="{00000000-0005-0000-0000-000021000000}"/>
    <cellStyle name="Calc cel 5 2 4 2 2 2 2" xfId="19465" xr:uid="{00000000-0005-0000-0000-000021000000}"/>
    <cellStyle name="Calc cel 5 2 4 2 2 3" xfId="15312" xr:uid="{00000000-0005-0000-0000-000021000000}"/>
    <cellStyle name="Calc cel 5 2 4 2 3" xfId="4895" xr:uid="{00000000-0005-0000-0000-000021000000}"/>
    <cellStyle name="Calc cel 5 2 4 2 3 2" xfId="10450" xr:uid="{00000000-0005-0000-0000-000021000000}"/>
    <cellStyle name="Calc cel 5 2 4 2 3 2 2" xfId="20809" xr:uid="{00000000-0005-0000-0000-000021000000}"/>
    <cellStyle name="Calc cel 5 2 4 2 3 3" xfId="14098" xr:uid="{00000000-0005-0000-0000-000021000000}"/>
    <cellStyle name="Calc cel 5 2 4 2 4" xfId="7864" xr:uid="{00000000-0005-0000-0000-000021000000}"/>
    <cellStyle name="Calc cel 5 2 4 2 4 2" xfId="18226" xr:uid="{00000000-0005-0000-0000-000021000000}"/>
    <cellStyle name="Calc cel 5 2 4 2 5" xfId="6297" xr:uid="{00000000-0005-0000-0000-000021000000}"/>
    <cellStyle name="Calc cel 5 2 4 2 5 2" xfId="16660" xr:uid="{00000000-0005-0000-0000-000021000000}"/>
    <cellStyle name="Calc cel 5 2 4 2 6" xfId="14368" xr:uid="{00000000-0005-0000-0000-000021000000}"/>
    <cellStyle name="Calc cel 5 2 4 3" xfId="1992" xr:uid="{00000000-0005-0000-0000-000021000000}"/>
    <cellStyle name="Calc cel 5 2 4 3 2" xfId="3231" xr:uid="{00000000-0005-0000-0000-000021000000}"/>
    <cellStyle name="Calc cel 5 2 4 3 2 2" xfId="8781" xr:uid="{00000000-0005-0000-0000-000021000000}"/>
    <cellStyle name="Calc cel 5 2 4 3 2 2 2" xfId="19143" xr:uid="{00000000-0005-0000-0000-000021000000}"/>
    <cellStyle name="Calc cel 5 2 4 3 2 3" xfId="14320" xr:uid="{00000000-0005-0000-0000-000021000000}"/>
    <cellStyle name="Calc cel 5 2 4 3 3" xfId="4573" xr:uid="{00000000-0005-0000-0000-000021000000}"/>
    <cellStyle name="Calc cel 5 2 4 3 3 2" xfId="10147" xr:uid="{00000000-0005-0000-0000-000021000000}"/>
    <cellStyle name="Calc cel 5 2 4 3 3 2 2" xfId="20507" xr:uid="{00000000-0005-0000-0000-000021000000}"/>
    <cellStyle name="Calc cel 5 2 4 3 3 3" xfId="10695" xr:uid="{00000000-0005-0000-0000-000021000000}"/>
    <cellStyle name="Calc cel 5 2 4 3 4" xfId="7575" xr:uid="{00000000-0005-0000-0000-000021000000}"/>
    <cellStyle name="Calc cel 5 2 4 3 4 2" xfId="17937" xr:uid="{00000000-0005-0000-0000-000021000000}"/>
    <cellStyle name="Calc cel 5 2 4 3 5" xfId="5993" xr:uid="{00000000-0005-0000-0000-000021000000}"/>
    <cellStyle name="Calc cel 5 2 4 3 5 2" xfId="16358" xr:uid="{00000000-0005-0000-0000-000021000000}"/>
    <cellStyle name="Calc cel 5 2 4 3 6" xfId="11558" xr:uid="{00000000-0005-0000-0000-000021000000}"/>
    <cellStyle name="Calc cel 5 2 4 4" xfId="1388" xr:uid="{00000000-0005-0000-0000-000021000000}"/>
    <cellStyle name="Calc cel 5 2 4 4 2" xfId="7025" xr:uid="{00000000-0005-0000-0000-000021000000}"/>
    <cellStyle name="Calc cel 5 2 4 4 2 2" xfId="17387" xr:uid="{00000000-0005-0000-0000-000021000000}"/>
    <cellStyle name="Calc cel 5 2 4 4 3" xfId="15964" xr:uid="{00000000-0005-0000-0000-000021000000}"/>
    <cellStyle name="Calc cel 5 2 4 5" xfId="2631" xr:uid="{00000000-0005-0000-0000-000021000000}"/>
    <cellStyle name="Calc cel 5 2 4 5 2" xfId="8181" xr:uid="{00000000-0005-0000-0000-000021000000}"/>
    <cellStyle name="Calc cel 5 2 4 5 2 2" xfId="18543" xr:uid="{00000000-0005-0000-0000-000021000000}"/>
    <cellStyle name="Calc cel 5 2 4 5 3" xfId="11243" xr:uid="{00000000-0005-0000-0000-000021000000}"/>
    <cellStyle name="Calc cel 5 2 4 6" xfId="1088" xr:uid="{00000000-0005-0000-0000-000021000000}"/>
    <cellStyle name="Calc cel 5 2 4 6 2" xfId="9597" xr:uid="{00000000-0005-0000-0000-000021000000}"/>
    <cellStyle name="Calc cel 5 2 4 6 2 2" xfId="19958" xr:uid="{00000000-0005-0000-0000-000021000000}"/>
    <cellStyle name="Calc cel 5 2 4 6 3" xfId="12444" xr:uid="{00000000-0005-0000-0000-000021000000}"/>
    <cellStyle name="Calc cel 5 2 4 7" xfId="3986" xr:uid="{00000000-0005-0000-0000-000021000000}"/>
    <cellStyle name="Calc cel 5 2 4 7 2" xfId="6728" xr:uid="{00000000-0005-0000-0000-000021000000}"/>
    <cellStyle name="Calc cel 5 2 4 7 2 2" xfId="17090" xr:uid="{00000000-0005-0000-0000-000021000000}"/>
    <cellStyle name="Calc cel 5 2 4 7 3" xfId="12090" xr:uid="{00000000-0005-0000-0000-000021000000}"/>
    <cellStyle name="Calc cel 5 2 4 8" xfId="5447" xr:uid="{00000000-0005-0000-0000-000021000000}"/>
    <cellStyle name="Calc cel 5 2 4 8 2" xfId="15932" xr:uid="{00000000-0005-0000-0000-000021000000}"/>
    <cellStyle name="Calc cel 5 2 4 9" xfId="10924" xr:uid="{00000000-0005-0000-0000-000021000000}"/>
    <cellStyle name="Calc cel 5 2 5" xfId="913" xr:uid="{00000000-0005-0000-0000-000021000000}"/>
    <cellStyle name="Calc cel 5 2 5 2" xfId="2151" xr:uid="{00000000-0005-0000-0000-000021000000}"/>
    <cellStyle name="Calc cel 5 2 5 2 2" xfId="3390" xr:uid="{00000000-0005-0000-0000-000021000000}"/>
    <cellStyle name="Calc cel 5 2 5 2 2 2" xfId="8940" xr:uid="{00000000-0005-0000-0000-000021000000}"/>
    <cellStyle name="Calc cel 5 2 5 2 2 2 2" xfId="19302" xr:uid="{00000000-0005-0000-0000-000021000000}"/>
    <cellStyle name="Calc cel 5 2 5 2 2 3" xfId="11096" xr:uid="{00000000-0005-0000-0000-000021000000}"/>
    <cellStyle name="Calc cel 5 2 5 2 3" xfId="4732" xr:uid="{00000000-0005-0000-0000-000021000000}"/>
    <cellStyle name="Calc cel 5 2 5 2 3 2" xfId="10295" xr:uid="{00000000-0005-0000-0000-000021000000}"/>
    <cellStyle name="Calc cel 5 2 5 2 3 2 2" xfId="20654" xr:uid="{00000000-0005-0000-0000-000021000000}"/>
    <cellStyle name="Calc cel 5 2 5 2 3 3" xfId="11039" xr:uid="{00000000-0005-0000-0000-000021000000}"/>
    <cellStyle name="Calc cel 5 2 5 2 4" xfId="7709" xr:uid="{00000000-0005-0000-0000-000021000000}"/>
    <cellStyle name="Calc cel 5 2 5 2 4 2" xfId="18071" xr:uid="{00000000-0005-0000-0000-000021000000}"/>
    <cellStyle name="Calc cel 5 2 5 2 5" xfId="6142" xr:uid="{00000000-0005-0000-0000-000021000000}"/>
    <cellStyle name="Calc cel 5 2 5 2 5 2" xfId="16505" xr:uid="{00000000-0005-0000-0000-000021000000}"/>
    <cellStyle name="Calc cel 5 2 5 2 6" xfId="14387" xr:uid="{00000000-0005-0000-0000-000021000000}"/>
    <cellStyle name="Calc cel 5 2 5 3" xfId="1835" xr:uid="{00000000-0005-0000-0000-000021000000}"/>
    <cellStyle name="Calc cel 5 2 5 3 2" xfId="7425" xr:uid="{00000000-0005-0000-0000-000021000000}"/>
    <cellStyle name="Calc cel 5 2 5 3 2 2" xfId="17787" xr:uid="{00000000-0005-0000-0000-000021000000}"/>
    <cellStyle name="Calc cel 5 2 5 3 3" xfId="10734" xr:uid="{00000000-0005-0000-0000-000021000000}"/>
    <cellStyle name="Calc cel 5 2 5 4" xfId="3075" xr:uid="{00000000-0005-0000-0000-000021000000}"/>
    <cellStyle name="Calc cel 5 2 5 4 2" xfId="8625" xr:uid="{00000000-0005-0000-0000-000021000000}"/>
    <cellStyle name="Calc cel 5 2 5 4 2 2" xfId="18987" xr:uid="{00000000-0005-0000-0000-000021000000}"/>
    <cellStyle name="Calc cel 5 2 5 4 3" xfId="16033" xr:uid="{00000000-0005-0000-0000-000021000000}"/>
    <cellStyle name="Calc cel 5 2 5 5" xfId="4419" xr:uid="{00000000-0005-0000-0000-000021000000}"/>
    <cellStyle name="Calc cel 5 2 5 5 2" xfId="10000" xr:uid="{00000000-0005-0000-0000-000021000000}"/>
    <cellStyle name="Calc cel 5 2 5 5 2 2" xfId="20360" xr:uid="{00000000-0005-0000-0000-000021000000}"/>
    <cellStyle name="Calc cel 5 2 5 5 3" xfId="12918" xr:uid="{00000000-0005-0000-0000-000021000000}"/>
    <cellStyle name="Calc cel 5 2 5 6" xfId="6587" xr:uid="{00000000-0005-0000-0000-000021000000}"/>
    <cellStyle name="Calc cel 5 2 5 6 2" xfId="16949" xr:uid="{00000000-0005-0000-0000-000021000000}"/>
    <cellStyle name="Calc cel 5 2 5 7" xfId="5848" xr:uid="{00000000-0005-0000-0000-000021000000}"/>
    <cellStyle name="Calc cel 5 2 5 7 2" xfId="13164" xr:uid="{00000000-0005-0000-0000-000021000000}"/>
    <cellStyle name="Calc cel 5 2 5 8" xfId="15088" xr:uid="{00000000-0005-0000-0000-000021000000}"/>
    <cellStyle name="Calc cel 5 2 6" xfId="1755" xr:uid="{00000000-0005-0000-0000-000021000000}"/>
    <cellStyle name="Calc cel 5 2 6 2" xfId="2995" xr:uid="{00000000-0005-0000-0000-000021000000}"/>
    <cellStyle name="Calc cel 5 2 6 2 2" xfId="8545" xr:uid="{00000000-0005-0000-0000-000021000000}"/>
    <cellStyle name="Calc cel 5 2 6 2 2 2" xfId="18907" xr:uid="{00000000-0005-0000-0000-000021000000}"/>
    <cellStyle name="Calc cel 5 2 6 2 3" xfId="13100" xr:uid="{00000000-0005-0000-0000-000021000000}"/>
    <cellStyle name="Calc cel 5 2 6 3" xfId="4339" xr:uid="{00000000-0005-0000-0000-000021000000}"/>
    <cellStyle name="Calc cel 5 2 6 3 2" xfId="9924" xr:uid="{00000000-0005-0000-0000-000021000000}"/>
    <cellStyle name="Calc cel 5 2 6 3 2 2" xfId="20285" xr:uid="{00000000-0005-0000-0000-000021000000}"/>
    <cellStyle name="Calc cel 5 2 6 3 3" xfId="11478" xr:uid="{00000000-0005-0000-0000-000021000000}"/>
    <cellStyle name="Calc cel 5 2 6 4" xfId="7358" xr:uid="{00000000-0005-0000-0000-000021000000}"/>
    <cellStyle name="Calc cel 5 2 6 4 2" xfId="17720" xr:uid="{00000000-0005-0000-0000-000021000000}"/>
    <cellStyle name="Calc cel 5 2 6 5" xfId="5773" xr:uid="{00000000-0005-0000-0000-000021000000}"/>
    <cellStyle name="Calc cel 5 2 6 5 2" xfId="13411" xr:uid="{00000000-0005-0000-0000-000021000000}"/>
    <cellStyle name="Calc cel 5 2 6 6" xfId="11586" xr:uid="{00000000-0005-0000-0000-000021000000}"/>
    <cellStyle name="Calc cel 5 2 7" xfId="1687" xr:uid="{00000000-0005-0000-0000-000021000000}"/>
    <cellStyle name="Calc cel 5 2 7 2" xfId="2928" xr:uid="{00000000-0005-0000-0000-000021000000}"/>
    <cellStyle name="Calc cel 5 2 7 2 2" xfId="8478" xr:uid="{00000000-0005-0000-0000-000021000000}"/>
    <cellStyle name="Calc cel 5 2 7 2 2 2" xfId="18840" xr:uid="{00000000-0005-0000-0000-000021000000}"/>
    <cellStyle name="Calc cel 5 2 7 2 3" xfId="14720" xr:uid="{00000000-0005-0000-0000-000021000000}"/>
    <cellStyle name="Calc cel 5 2 7 3" xfId="4278" xr:uid="{00000000-0005-0000-0000-000021000000}"/>
    <cellStyle name="Calc cel 5 2 7 3 2" xfId="9868" xr:uid="{00000000-0005-0000-0000-000021000000}"/>
    <cellStyle name="Calc cel 5 2 7 3 2 2" xfId="20229" xr:uid="{00000000-0005-0000-0000-000021000000}"/>
    <cellStyle name="Calc cel 5 2 7 3 3" xfId="14769" xr:uid="{00000000-0005-0000-0000-000021000000}"/>
    <cellStyle name="Calc cel 5 2 7 4" xfId="7300" xr:uid="{00000000-0005-0000-0000-000021000000}"/>
    <cellStyle name="Calc cel 5 2 7 4 2" xfId="17662" xr:uid="{00000000-0005-0000-0000-000021000000}"/>
    <cellStyle name="Calc cel 5 2 7 5" xfId="5718" xr:uid="{00000000-0005-0000-0000-000021000000}"/>
    <cellStyle name="Calc cel 5 2 7 5 2" xfId="14020" xr:uid="{00000000-0005-0000-0000-000021000000}"/>
    <cellStyle name="Calc cel 5 2 7 6" xfId="14793" xr:uid="{00000000-0005-0000-0000-000021000000}"/>
    <cellStyle name="Calc cel 5 2 8" xfId="1646" xr:uid="{00000000-0005-0000-0000-000021000000}"/>
    <cellStyle name="Calc cel 5 2 8 2" xfId="2887" xr:uid="{00000000-0005-0000-0000-000021000000}"/>
    <cellStyle name="Calc cel 5 2 8 2 2" xfId="8437" xr:uid="{00000000-0005-0000-0000-000021000000}"/>
    <cellStyle name="Calc cel 5 2 8 2 2 2" xfId="18799" xr:uid="{00000000-0005-0000-0000-000021000000}"/>
    <cellStyle name="Calc cel 5 2 8 2 3" xfId="12473" xr:uid="{00000000-0005-0000-0000-000021000000}"/>
    <cellStyle name="Calc cel 5 2 8 3" xfId="4237" xr:uid="{00000000-0005-0000-0000-000021000000}"/>
    <cellStyle name="Calc cel 5 2 8 3 2" xfId="9829" xr:uid="{00000000-0005-0000-0000-000021000000}"/>
    <cellStyle name="Calc cel 5 2 8 3 2 2" xfId="20190" xr:uid="{00000000-0005-0000-0000-000021000000}"/>
    <cellStyle name="Calc cel 5 2 8 3 3" xfId="13858" xr:uid="{00000000-0005-0000-0000-000021000000}"/>
    <cellStyle name="Calc cel 5 2 8 4" xfId="7261" xr:uid="{00000000-0005-0000-0000-000021000000}"/>
    <cellStyle name="Calc cel 5 2 8 4 2" xfId="17623" xr:uid="{00000000-0005-0000-0000-000021000000}"/>
    <cellStyle name="Calc cel 5 2 8 5" xfId="5679" xr:uid="{00000000-0005-0000-0000-000021000000}"/>
    <cellStyle name="Calc cel 5 2 8 5 2" xfId="10919" xr:uid="{00000000-0005-0000-0000-000021000000}"/>
    <cellStyle name="Calc cel 5 2 8 6" xfId="14989" xr:uid="{00000000-0005-0000-0000-000021000000}"/>
    <cellStyle name="Calc cel 5 2 9" xfId="1214" xr:uid="{00000000-0005-0000-0000-000021000000}"/>
    <cellStyle name="Calc cel 5 2 9 2" xfId="3812" xr:uid="{00000000-0005-0000-0000-000021000000}"/>
    <cellStyle name="Calc cel 5 2 9 2 2" xfId="9426" xr:uid="{00000000-0005-0000-0000-000021000000}"/>
    <cellStyle name="Calc cel 5 2 9 2 2 2" xfId="19787" xr:uid="{00000000-0005-0000-0000-000021000000}"/>
    <cellStyle name="Calc cel 5 2 9 2 3" xfId="16115" xr:uid="{00000000-0005-0000-0000-000021000000}"/>
    <cellStyle name="Calc cel 5 2 9 3" xfId="6854" xr:uid="{00000000-0005-0000-0000-000021000000}"/>
    <cellStyle name="Calc cel 5 2 9 3 2" xfId="17216" xr:uid="{00000000-0005-0000-0000-000021000000}"/>
    <cellStyle name="Calc cel 5 2 9 4" xfId="5281" xr:uid="{00000000-0005-0000-0000-000021000000}"/>
    <cellStyle name="Calc cel 5 2 9 4 2" xfId="10730" xr:uid="{00000000-0005-0000-0000-000021000000}"/>
    <cellStyle name="Calc cel 5 2 9 5" xfId="11914" xr:uid="{00000000-0005-0000-0000-000021000000}"/>
    <cellStyle name="Calc cel 5 3" xfId="283" xr:uid="{00000000-0005-0000-0000-000021000000}"/>
    <cellStyle name="Calc cel 5 3 2" xfId="2096" xr:uid="{00000000-0005-0000-0000-000021000000}"/>
    <cellStyle name="Calc cel 5 3 2 2" xfId="3335" xr:uid="{00000000-0005-0000-0000-000021000000}"/>
    <cellStyle name="Calc cel 5 3 2 2 2" xfId="4677" xr:uid="{00000000-0005-0000-0000-000021000000}"/>
    <cellStyle name="Calc cel 5 3 2 2 2 2" xfId="10243" xr:uid="{00000000-0005-0000-0000-000021000000}"/>
    <cellStyle name="Calc cel 5 3 2 2 2 2 2" xfId="20603" xr:uid="{00000000-0005-0000-0000-000021000000}"/>
    <cellStyle name="Calc cel 5 3 2 2 2 3" xfId="15017" xr:uid="{00000000-0005-0000-0000-000021000000}"/>
    <cellStyle name="Calc cel 5 3 2 2 3" xfId="8885" xr:uid="{00000000-0005-0000-0000-000021000000}"/>
    <cellStyle name="Calc cel 5 3 2 2 3 2" xfId="19247" xr:uid="{00000000-0005-0000-0000-000021000000}"/>
    <cellStyle name="Calc cel 5 3 2 2 4" xfId="6090" xr:uid="{00000000-0005-0000-0000-000021000000}"/>
    <cellStyle name="Calc cel 5 3 2 2 4 2" xfId="16454" xr:uid="{00000000-0005-0000-0000-000021000000}"/>
    <cellStyle name="Calc cel 5 3 2 2 5" xfId="14472" xr:uid="{00000000-0005-0000-0000-000021000000}"/>
    <cellStyle name="Calc cel 5 3 2 3" xfId="3728" xr:uid="{00000000-0005-0000-0000-000021000000}"/>
    <cellStyle name="Calc cel 5 3 2 3 2" xfId="9327" xr:uid="{00000000-0005-0000-0000-000021000000}"/>
    <cellStyle name="Calc cel 5 3 2 3 2 2" xfId="19688" xr:uid="{00000000-0005-0000-0000-000021000000}"/>
    <cellStyle name="Calc cel 5 3 2 3 3" xfId="12373" xr:uid="{00000000-0005-0000-0000-000021000000}"/>
    <cellStyle name="Calc cel 5 3 2 4" xfId="5184" xr:uid="{00000000-0005-0000-0000-000021000000}"/>
    <cellStyle name="Calc cel 5 3 2 4 2" xfId="14833" xr:uid="{00000000-0005-0000-0000-000021000000}"/>
    <cellStyle name="Calc cel 5 3 2 5" xfId="11918" xr:uid="{00000000-0005-0000-0000-000021000000}"/>
    <cellStyle name="Calc cel 5 3 3" xfId="1712" xr:uid="{00000000-0005-0000-0000-000021000000}"/>
    <cellStyle name="Calc cel 5 3 3 2" xfId="2953" xr:uid="{00000000-0005-0000-0000-000021000000}"/>
    <cellStyle name="Calc cel 5 3 3 2 2" xfId="8503" xr:uid="{00000000-0005-0000-0000-000021000000}"/>
    <cellStyle name="Calc cel 5 3 3 2 2 2" xfId="18865" xr:uid="{00000000-0005-0000-0000-000021000000}"/>
    <cellStyle name="Calc cel 5 3 3 2 3" xfId="14955" xr:uid="{00000000-0005-0000-0000-000021000000}"/>
    <cellStyle name="Calc cel 5 3 3 3" xfId="4300" xr:uid="{00000000-0005-0000-0000-000021000000}"/>
    <cellStyle name="Calc cel 5 3 3 3 2" xfId="9889" xr:uid="{00000000-0005-0000-0000-000021000000}"/>
    <cellStyle name="Calc cel 5 3 3 3 2 2" xfId="20250" xr:uid="{00000000-0005-0000-0000-000021000000}"/>
    <cellStyle name="Calc cel 5 3 3 3 3" xfId="12836" xr:uid="{00000000-0005-0000-0000-000021000000}"/>
    <cellStyle name="Calc cel 5 3 3 4" xfId="7322" xr:uid="{00000000-0005-0000-0000-000021000000}"/>
    <cellStyle name="Calc cel 5 3 3 4 2" xfId="17684" xr:uid="{00000000-0005-0000-0000-000021000000}"/>
    <cellStyle name="Calc cel 5 3 3 5" xfId="5739" xr:uid="{00000000-0005-0000-0000-000021000000}"/>
    <cellStyle name="Calc cel 5 3 3 5 2" xfId="13522" xr:uid="{00000000-0005-0000-0000-000021000000}"/>
    <cellStyle name="Calc cel 5 3 3 6" xfId="15653" xr:uid="{00000000-0005-0000-0000-000021000000}"/>
    <cellStyle name="Calc cel 5 3 4" xfId="1115" xr:uid="{00000000-0005-0000-0000-000021000000}"/>
    <cellStyle name="Calc cel 5 3 4 2" xfId="3597" xr:uid="{00000000-0005-0000-0000-000021000000}"/>
    <cellStyle name="Calc cel 5 3 4 2 2" xfId="9142" xr:uid="{00000000-0005-0000-0000-000021000000}"/>
    <cellStyle name="Calc cel 5 3 4 2 2 2" xfId="19504" xr:uid="{00000000-0005-0000-0000-000021000000}"/>
    <cellStyle name="Calc cel 5 3 4 2 3" xfId="12356" xr:uid="{00000000-0005-0000-0000-000021000000}"/>
    <cellStyle name="Calc cel 5 3 4 3" xfId="6755" xr:uid="{00000000-0005-0000-0000-000021000000}"/>
    <cellStyle name="Calc cel 5 3 4 3 2" xfId="17117" xr:uid="{00000000-0005-0000-0000-000021000000}"/>
    <cellStyle name="Calc cel 5 3 4 4" xfId="4983" xr:uid="{00000000-0005-0000-0000-000021000000}"/>
    <cellStyle name="Calc cel 5 3 4 4 2" xfId="15717" xr:uid="{00000000-0005-0000-0000-000021000000}"/>
    <cellStyle name="Calc cel 5 3 4 5" xfId="11504" xr:uid="{00000000-0005-0000-0000-000021000000}"/>
    <cellStyle name="Calc cel 5 3 5" xfId="2359" xr:uid="{00000000-0005-0000-0000-000021000000}"/>
    <cellStyle name="Calc cel 5 3 5 2" xfId="7909" xr:uid="{00000000-0005-0000-0000-000021000000}"/>
    <cellStyle name="Calc cel 5 3 5 2 2" xfId="18271" xr:uid="{00000000-0005-0000-0000-000021000000}"/>
    <cellStyle name="Calc cel 5 3 5 3" xfId="12164" xr:uid="{00000000-0005-0000-0000-000021000000}"/>
    <cellStyle name="Calc cel 5 3 6" xfId="760" xr:uid="{00000000-0005-0000-0000-000021000000}"/>
    <cellStyle name="Calc cel 5 3 6 2" xfId="9241" xr:uid="{00000000-0005-0000-0000-000021000000}"/>
    <cellStyle name="Calc cel 5 3 6 2 2" xfId="19602" xr:uid="{00000000-0005-0000-0000-000021000000}"/>
    <cellStyle name="Calc cel 5 3 6 3" xfId="13797" xr:uid="{00000000-0005-0000-0000-000021000000}"/>
    <cellStyle name="Calc cel 5 3 7" xfId="3681" xr:uid="{00000000-0005-0000-0000-000021000000}"/>
    <cellStyle name="Calc cel 5 3 7 2" xfId="10982" xr:uid="{00000000-0005-0000-0000-000021000000}"/>
    <cellStyle name="Calc cel 5 3 7 3" xfId="13937" xr:uid="{00000000-0005-0000-0000-000021000000}"/>
    <cellStyle name="Calc cel 5 3 8" xfId="5091" xr:uid="{00000000-0005-0000-0000-000021000000}"/>
    <cellStyle name="Calc cel 5 3 8 2" xfId="14016" xr:uid="{00000000-0005-0000-0000-000021000000}"/>
    <cellStyle name="Calc cel 5 3 9" xfId="10619" xr:uid="{00000000-0005-0000-0000-000021000000}"/>
    <cellStyle name="Calc cel 5 4" xfId="300" xr:uid="{00000000-0005-0000-0000-000021000000}"/>
    <cellStyle name="Calc cel 5 4 2" xfId="3343" xr:uid="{00000000-0005-0000-0000-000021000000}"/>
    <cellStyle name="Calc cel 5 4 2 2" xfId="4685" xr:uid="{00000000-0005-0000-0000-000021000000}"/>
    <cellStyle name="Calc cel 5 4 2 2 2" xfId="10251" xr:uid="{00000000-0005-0000-0000-000021000000}"/>
    <cellStyle name="Calc cel 5 4 2 2 2 2" xfId="20611" xr:uid="{00000000-0005-0000-0000-000021000000}"/>
    <cellStyle name="Calc cel 5 4 2 2 3" xfId="11676" xr:uid="{00000000-0005-0000-0000-000021000000}"/>
    <cellStyle name="Calc cel 5 4 2 3" xfId="8893" xr:uid="{00000000-0005-0000-0000-000021000000}"/>
    <cellStyle name="Calc cel 5 4 2 3 2" xfId="19255" xr:uid="{00000000-0005-0000-0000-000021000000}"/>
    <cellStyle name="Calc cel 5 4 2 4" xfId="6098" xr:uid="{00000000-0005-0000-0000-000021000000}"/>
    <cellStyle name="Calc cel 5 4 2 4 2" xfId="16462" xr:uid="{00000000-0005-0000-0000-000021000000}"/>
    <cellStyle name="Calc cel 5 4 2 5" xfId="13735" xr:uid="{00000000-0005-0000-0000-000021000000}"/>
    <cellStyle name="Calc cel 5 4 3" xfId="2104" xr:uid="{00000000-0005-0000-0000-000021000000}"/>
    <cellStyle name="Calc cel 5 4 3 2" xfId="9170" xr:uid="{00000000-0005-0000-0000-000021000000}"/>
    <cellStyle name="Calc cel 5 4 3 2 2" xfId="19531" xr:uid="{00000000-0005-0000-0000-000021000000}"/>
    <cellStyle name="Calc cel 5 4 3 3" xfId="12952" xr:uid="{00000000-0005-0000-0000-000021000000}"/>
    <cellStyle name="Calc cel 5 4 4" xfId="7673" xr:uid="{00000000-0005-0000-0000-000021000000}"/>
    <cellStyle name="Calc cel 5 4 4 2" xfId="18035" xr:uid="{00000000-0005-0000-0000-000021000000}"/>
    <cellStyle name="Calc cel 5 4 5" xfId="5011" xr:uid="{00000000-0005-0000-0000-000021000000}"/>
    <cellStyle name="Calc cel 5 4 5 2" xfId="12911" xr:uid="{00000000-0005-0000-0000-000021000000}"/>
    <cellStyle name="Calc cel 5 4 6" xfId="10605" xr:uid="{00000000-0005-0000-0000-000021000000}"/>
    <cellStyle name="Calc cel 5 5" xfId="1703" xr:uid="{00000000-0005-0000-0000-000021000000}"/>
    <cellStyle name="Calc cel 5 5 2" xfId="2944" xr:uid="{00000000-0005-0000-0000-000021000000}"/>
    <cellStyle name="Calc cel 5 5 2 2" xfId="8494" xr:uid="{00000000-0005-0000-0000-000021000000}"/>
    <cellStyle name="Calc cel 5 5 2 2 2" xfId="18856" xr:uid="{00000000-0005-0000-0000-000021000000}"/>
    <cellStyle name="Calc cel 5 5 2 3" xfId="12032" xr:uid="{00000000-0005-0000-0000-000021000000}"/>
    <cellStyle name="Calc cel 5 5 3" xfId="3580" xr:uid="{00000000-0005-0000-0000-000021000000}"/>
    <cellStyle name="Calc cel 5 5 3 2" xfId="6375" xr:uid="{00000000-0005-0000-0000-000021000000}"/>
    <cellStyle name="Calc cel 5 5 3 2 2" xfId="16738" xr:uid="{00000000-0005-0000-0000-000021000000}"/>
    <cellStyle name="Calc cel 5 5 3 3" xfId="12134" xr:uid="{00000000-0005-0000-0000-000021000000}"/>
    <cellStyle name="Calc cel 5 5 4" xfId="7314" xr:uid="{00000000-0005-0000-0000-000021000000}"/>
    <cellStyle name="Calc cel 5 5 4 2" xfId="17676" xr:uid="{00000000-0005-0000-0000-000021000000}"/>
    <cellStyle name="Calc cel 5 5 5" xfId="4968" xr:uid="{00000000-0005-0000-0000-000021000000}"/>
    <cellStyle name="Calc cel 5 5 5 2" xfId="14859" xr:uid="{00000000-0005-0000-0000-000021000000}"/>
    <cellStyle name="Calc cel 5 5 6" xfId="16091" xr:uid="{00000000-0005-0000-0000-000021000000}"/>
    <cellStyle name="Calc cel 5 6" xfId="1526" xr:uid="{00000000-0005-0000-0000-000021000000}"/>
    <cellStyle name="Calc cel 5 6 2" xfId="2767" xr:uid="{00000000-0005-0000-0000-000021000000}"/>
    <cellStyle name="Calc cel 5 6 2 2" xfId="8317" xr:uid="{00000000-0005-0000-0000-000021000000}"/>
    <cellStyle name="Calc cel 5 6 2 2 2" xfId="18679" xr:uid="{00000000-0005-0000-0000-000021000000}"/>
    <cellStyle name="Calc cel 5 6 2 3" xfId="10850" xr:uid="{00000000-0005-0000-0000-000021000000}"/>
    <cellStyle name="Calc cel 5 6 3" xfId="4118" xr:uid="{00000000-0005-0000-0000-000021000000}"/>
    <cellStyle name="Calc cel 5 6 3 2" xfId="9721" xr:uid="{00000000-0005-0000-0000-000021000000}"/>
    <cellStyle name="Calc cel 5 6 3 2 2" xfId="20082" xr:uid="{00000000-0005-0000-0000-000021000000}"/>
    <cellStyle name="Calc cel 5 6 3 3" xfId="15906" xr:uid="{00000000-0005-0000-0000-000021000000}"/>
    <cellStyle name="Calc cel 5 6 4" xfId="7153" xr:uid="{00000000-0005-0000-0000-000021000000}"/>
    <cellStyle name="Calc cel 5 6 4 2" xfId="17515" xr:uid="{00000000-0005-0000-0000-000021000000}"/>
    <cellStyle name="Calc cel 5 6 5" xfId="5571" xr:uid="{00000000-0005-0000-0000-000021000000}"/>
    <cellStyle name="Calc cel 5 6 5 2" xfId="13450" xr:uid="{00000000-0005-0000-0000-000021000000}"/>
    <cellStyle name="Calc cel 5 6 6" xfId="14899" xr:uid="{00000000-0005-0000-0000-000021000000}"/>
    <cellStyle name="Calc cel 5 7" xfId="1118" xr:uid="{00000000-0005-0000-0000-000021000000}"/>
    <cellStyle name="Calc cel 5 7 2" xfId="6758" xr:uid="{00000000-0005-0000-0000-000021000000}"/>
    <cellStyle name="Calc cel 5 7 2 2" xfId="17120" xr:uid="{00000000-0005-0000-0000-000021000000}"/>
    <cellStyle name="Calc cel 5 7 3" xfId="15840" xr:uid="{00000000-0005-0000-0000-000021000000}"/>
    <cellStyle name="Calc cel 5 8" xfId="2362" xr:uid="{00000000-0005-0000-0000-000021000000}"/>
    <cellStyle name="Calc cel 5 8 2" xfId="7912" xr:uid="{00000000-0005-0000-0000-000021000000}"/>
    <cellStyle name="Calc cel 5 8 2 2" xfId="18274" xr:uid="{00000000-0005-0000-0000-000021000000}"/>
    <cellStyle name="Calc cel 5 8 3" xfId="11528" xr:uid="{00000000-0005-0000-0000-000021000000}"/>
    <cellStyle name="Calc cel 5 9" xfId="443" xr:uid="{00000000-0005-0000-0000-000021000000}"/>
    <cellStyle name="Calc cel 5 9 2" xfId="6392" xr:uid="{00000000-0005-0000-0000-000021000000}"/>
    <cellStyle name="Calc cel 5 9 2 2" xfId="16754" xr:uid="{00000000-0005-0000-0000-000021000000}"/>
    <cellStyle name="Calc cel 5 9 2 3" xfId="15183" xr:uid="{00000000-0005-0000-0000-000021000000}"/>
    <cellStyle name="Calc cel 5 9 3" xfId="10900" xr:uid="{00000000-0005-0000-0000-000021000000}"/>
    <cellStyle name="Calc cel 5 9 4" xfId="16076" xr:uid="{00000000-0005-0000-0000-000021000000}"/>
    <cellStyle name="Calc cel 6" xfId="6372" xr:uid="{00000000-0005-0000-0000-000005000000}"/>
    <cellStyle name="Calc cel 6 2" xfId="15178" xr:uid="{00000000-0005-0000-0000-000005000000}"/>
    <cellStyle name="Calc cel 6 3" xfId="16735" xr:uid="{00000000-0005-0000-0000-000005000000}"/>
    <cellStyle name="Calc cel 7" xfId="6322" xr:uid="{00000000-0005-0000-0000-000005000000}"/>
    <cellStyle name="Calc cel 7 2" xfId="15133" xr:uid="{00000000-0005-0000-0000-000005000000}"/>
    <cellStyle name="Calc cel 7 3" xfId="16685" xr:uid="{00000000-0005-0000-0000-000005000000}"/>
    <cellStyle name="Calc cel 8" xfId="4922" xr:uid="{00000000-0005-0000-0000-000005000000}"/>
    <cellStyle name="Calc cel 8 2" xfId="14542" xr:uid="{00000000-0005-0000-0000-000005000000}"/>
    <cellStyle name="Calc cel 8 3" xfId="15103" xr:uid="{00000000-0005-0000-0000-000005000000}"/>
    <cellStyle name="Calculation" xfId="178" builtinId="22" customBuiltin="1"/>
    <cellStyle name="Check Cell" xfId="180" builtinId="23" customBuiltin="1"/>
    <cellStyle name="Comma 2" xfId="13" xr:uid="{00000000-0005-0000-0000-000008000000}"/>
    <cellStyle name="Comma 3" xfId="157" xr:uid="{00000000-0005-0000-0000-000009000000}"/>
    <cellStyle name="Comma 4" xfId="228" xr:uid="{00000000-0005-0000-0000-00002B000000}"/>
    <cellStyle name="Comma 5" xfId="287" xr:uid="{00000000-0005-0000-0000-000061010000}"/>
    <cellStyle name="Comma 5 2" xfId="6376" xr:uid="{00000000-0005-0000-0000-000030010000}"/>
    <cellStyle name="Comma 5 2 2" xfId="15180" xr:uid="{00000000-0005-0000-0000-000030010000}"/>
    <cellStyle name="Comma 5 3" xfId="5113" xr:uid="{00000000-0005-0000-0000-000030010000}"/>
    <cellStyle name="Comma 5 4" xfId="10750" xr:uid="{00000000-0005-0000-0000-000061010000}"/>
    <cellStyle name="Comma 6" xfId="3611" xr:uid="{00000000-0005-0000-0000-00003F010000}"/>
    <cellStyle name="Comma 6 2" xfId="9156" xr:uid="{00000000-0005-0000-0000-00003F010000}"/>
    <cellStyle name="Comma 6 2 2" xfId="16199" xr:uid="{00000000-0005-0000-0000-00003F010000}"/>
    <cellStyle name="Comma 6 3" xfId="4997" xr:uid="{00000000-0005-0000-0000-00003F010000}"/>
    <cellStyle name="Comma 6 4" xfId="13873" xr:uid="{00000000-0005-0000-0000-00003F010000}"/>
    <cellStyle name="Comma 7" xfId="4921" xr:uid="{00000000-0005-0000-0000-000047130000}"/>
    <cellStyle name="Comma 7 2" xfId="15102"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827" xr:uid="{B9D50583-F332-443E-9874-58C560CDE408}"/>
    <cellStyle name="Even 2" xfId="10479" xr:uid="{1A1FE0E6-3023-4009-96A8-C869C1363816}"/>
    <cellStyle name="Even 3" xfId="6045" xr:uid="{00000000-0005-0000-0000-000003000000}"/>
    <cellStyle name="Even 3 2" xfId="15131" xr:uid="{00000000-0005-0000-0000-000003000000}"/>
    <cellStyle name="Explanatory Text" xfId="183" builtinId="53" customBuiltin="1"/>
    <cellStyle name="Good" xfId="174" builtinId="26" customBuiltin="1"/>
    <cellStyle name="Header" xfId="343" xr:uid="{12DA9A3A-B03B-462A-AD10-11E03AC0F2C0}"/>
    <cellStyle name="Header 2" xfId="10478" xr:uid="{247B7B3A-6C3E-47AA-81F8-494DF7B68CA9}"/>
    <cellStyle name="Header 3" xfId="9944" xr:uid="{00000000-0005-0000-0000-000002000000}"/>
    <cellStyle name="Header 3 2" xfId="16247" xr:uid="{00000000-0005-0000-0000-000002000000}"/>
    <cellStyle name="Heading 1 2" xfId="153" xr:uid="{00000000-0005-0000-0000-000010000000}"/>
    <cellStyle name="Heading 1 3" xfId="225" xr:uid="{00000000-0005-0000-0000-000035000000}"/>
    <cellStyle name="Heading 1 4" xfId="236" xr:uid="{00000000-0005-0000-0000-000036000000}"/>
    <cellStyle name="Heading 2" xfId="173" builtinId="17" customBuiltin="1"/>
    <cellStyle name="Heading 2 2" xfId="161" xr:uid="{00000000-0005-0000-0000-000011000000}"/>
    <cellStyle name="Heading 3 2" xfId="154" xr:uid="{00000000-0005-0000-0000-000013000000}"/>
    <cellStyle name="Heading 3 2 2" xfId="20834" xr:uid="{D5D3E094-EB2A-46B2-9630-51BF9AAED45D}"/>
    <cellStyle name="Heading 3 3" xfId="226" xr:uid="{00000000-0005-0000-0000-00003B000000}"/>
    <cellStyle name="Heading 3 4" xfId="237" xr:uid="{00000000-0005-0000-0000-00003C000000}"/>
    <cellStyle name="Heading 4" xfId="1" builtinId="19"/>
    <cellStyle name="Heading 4 2" xfId="155" xr:uid="{00000000-0005-0000-0000-000015000000}"/>
    <cellStyle name="Heading 4 3" xfId="227" xr:uid="{00000000-0005-0000-0000-00003F000000}"/>
    <cellStyle name="Heading 4 4" xfId="238" xr:uid="{00000000-0005-0000-0000-000040000000}"/>
    <cellStyle name="Headline" xfId="242" xr:uid="{00000000-0005-0000-0000-000041000000}"/>
    <cellStyle name="Hyperlink" xfId="148" builtinId="8"/>
    <cellStyle name="Hyperlink 2" xfId="19" xr:uid="{00000000-0005-0000-0000-000017000000}"/>
    <cellStyle name="Hyperlink 2 2" xfId="243" xr:uid="{00000000-0005-0000-0000-000044000000}"/>
    <cellStyle name="Hyperlink 3" xfId="171" xr:uid="{00000000-0005-0000-0000-000018000000}"/>
    <cellStyle name="HyperLink 4" xfId="10476" xr:uid="{00000000-0005-0000-0000-000001000000}"/>
    <cellStyle name="HyperLink 5" xfId="10485" xr:uid="{00000000-0005-0000-0000-000001000000}"/>
    <cellStyle name="HyperLink 6" xfId="10486" xr:uid="{00000000-0005-0000-0000-000001000000}"/>
    <cellStyle name="HyperLink 7" xfId="10487" xr:uid="{00000000-0005-0000-0000-000001000000}"/>
    <cellStyle name="HyperLink 8" xfId="10261" xr:uid="{00000000-0005-0000-0000-000001000000}"/>
    <cellStyle name="HyperLink 8 2" xfId="10490" xr:uid="{00000000-0005-0000-0000-000001000000}"/>
    <cellStyle name="Input" xfId="176" builtinId="20" customBuiltin="1"/>
    <cellStyle name="Input cel" xfId="20" xr:uid="{00000000-0005-0000-0000-000019000000}"/>
    <cellStyle name="Input cel 2" xfId="21" xr:uid="{00000000-0005-0000-0000-00001A000000}"/>
    <cellStyle name="Input cel 2 2" xfId="269" xr:uid="{00000000-0005-0000-0000-000049000000}"/>
    <cellStyle name="Input cel 2 2 10" xfId="674" xr:uid="{00000000-0005-0000-0000-000049000000}"/>
    <cellStyle name="Input cel 2 2 10 2" xfId="6412" xr:uid="{00000000-0005-0000-0000-000049000000}"/>
    <cellStyle name="Input cel 2 2 10 2 2" xfId="16774" xr:uid="{00000000-0005-0000-0000-000049000000}"/>
    <cellStyle name="Input cel 2 2 10 3" xfId="12366" xr:uid="{00000000-0005-0000-0000-000049000000}"/>
    <cellStyle name="Input cel 2 2 11" xfId="504" xr:uid="{00000000-0005-0000-0000-000049000000}"/>
    <cellStyle name="Input cel 2 2 11 2" xfId="6384" xr:uid="{00000000-0005-0000-0000-000049000000}"/>
    <cellStyle name="Input cel 2 2 11 2 2" xfId="16746" xr:uid="{00000000-0005-0000-0000-000049000000}"/>
    <cellStyle name="Input cel 2 2 11 3" xfId="11307" xr:uid="{00000000-0005-0000-0000-000049000000}"/>
    <cellStyle name="Input cel 2 2 12" xfId="4959" xr:uid="{00000000-0005-0000-0000-000049000000}"/>
    <cellStyle name="Input cel 2 2 12 2" xfId="15196" xr:uid="{00000000-0005-0000-0000-000049000000}"/>
    <cellStyle name="Input cel 2 2 13" xfId="10741" xr:uid="{00000000-0005-0000-0000-000049000000}"/>
    <cellStyle name="Input cel 2 2 2" xfId="363" xr:uid="{00000000-0005-0000-0000-000049000000}"/>
    <cellStyle name="Input cel 2 2 2 10" xfId="742" xr:uid="{00000000-0005-0000-0000-000049000000}"/>
    <cellStyle name="Input cel 2 2 2 10 2" xfId="6462" xr:uid="{00000000-0005-0000-0000-000049000000}"/>
    <cellStyle name="Input cel 2 2 2 10 2 2" xfId="16824" xr:uid="{00000000-0005-0000-0000-000049000000}"/>
    <cellStyle name="Input cel 2 2 2 10 3" xfId="14302" xr:uid="{00000000-0005-0000-0000-000049000000}"/>
    <cellStyle name="Input cel 2 2 2 11" xfId="9227" xr:uid="{00000000-0005-0000-0000-000049000000}"/>
    <cellStyle name="Input cel 2 2 2 11 2" xfId="19588" xr:uid="{00000000-0005-0000-0000-000049000000}"/>
    <cellStyle name="Input cel 2 2 2 12" xfId="5071" xr:uid="{00000000-0005-0000-0000-000049000000}"/>
    <cellStyle name="Input cel 2 2 2 12 2" xfId="13786" xr:uid="{00000000-0005-0000-0000-000049000000}"/>
    <cellStyle name="Input cel 2 2 2 13" xfId="12067" xr:uid="{00000000-0005-0000-0000-000049000000}"/>
    <cellStyle name="Input cel 2 2 2 2" xfId="408" xr:uid="{00000000-0005-0000-0000-000049000000}"/>
    <cellStyle name="Input cel 2 2 2 2 10" xfId="11546" xr:uid="{00000000-0005-0000-0000-000049000000}"/>
    <cellStyle name="Input cel 2 2 2 2 2" xfId="488" xr:uid="{00000000-0005-0000-0000-000049000000}"/>
    <cellStyle name="Input cel 2 2 2 2 2 2" xfId="2135" xr:uid="{00000000-0005-0000-0000-000049000000}"/>
    <cellStyle name="Input cel 2 2 2 2 2 2 2" xfId="3374" xr:uid="{00000000-0005-0000-0000-000049000000}"/>
    <cellStyle name="Input cel 2 2 2 2 2 2 2 2" xfId="8924" xr:uid="{00000000-0005-0000-0000-000049000000}"/>
    <cellStyle name="Input cel 2 2 2 2 2 2 2 2 2" xfId="19286" xr:uid="{00000000-0005-0000-0000-000049000000}"/>
    <cellStyle name="Input cel 2 2 2 2 2 2 2 3" xfId="14586" xr:uid="{00000000-0005-0000-0000-000049000000}"/>
    <cellStyle name="Input cel 2 2 2 2 2 2 3" xfId="4716" xr:uid="{00000000-0005-0000-0000-000049000000}"/>
    <cellStyle name="Input cel 2 2 2 2 2 2 3 2" xfId="10281" xr:uid="{00000000-0005-0000-0000-000049000000}"/>
    <cellStyle name="Input cel 2 2 2 2 2 2 3 2 2" xfId="20640" xr:uid="{00000000-0005-0000-0000-000049000000}"/>
    <cellStyle name="Input cel 2 2 2 2 2 2 3 3" xfId="14529" xr:uid="{00000000-0005-0000-0000-000049000000}"/>
    <cellStyle name="Input cel 2 2 2 2 2 2 4" xfId="7695" xr:uid="{00000000-0005-0000-0000-000049000000}"/>
    <cellStyle name="Input cel 2 2 2 2 2 2 4 2" xfId="18057" xr:uid="{00000000-0005-0000-0000-000049000000}"/>
    <cellStyle name="Input cel 2 2 2 2 2 2 5" xfId="6128" xr:uid="{00000000-0005-0000-0000-000049000000}"/>
    <cellStyle name="Input cel 2 2 2 2 2 2 5 2" xfId="16491" xr:uid="{00000000-0005-0000-0000-000049000000}"/>
    <cellStyle name="Input cel 2 2 2 2 2 2 6" xfId="12017" xr:uid="{00000000-0005-0000-0000-000049000000}"/>
    <cellStyle name="Input cel 2 2 2 2 2 3" xfId="1816" xr:uid="{00000000-0005-0000-0000-000049000000}"/>
    <cellStyle name="Input cel 2 2 2 2 2 3 2" xfId="7406" xr:uid="{00000000-0005-0000-0000-000049000000}"/>
    <cellStyle name="Input cel 2 2 2 2 2 3 2 2" xfId="17768" xr:uid="{00000000-0005-0000-0000-000049000000}"/>
    <cellStyle name="Input cel 2 2 2 2 2 3 3" xfId="11948" xr:uid="{00000000-0005-0000-0000-000049000000}"/>
    <cellStyle name="Input cel 2 2 2 2 2 4" xfId="3056" xr:uid="{00000000-0005-0000-0000-000049000000}"/>
    <cellStyle name="Input cel 2 2 2 2 2 4 2" xfId="8606" xr:uid="{00000000-0005-0000-0000-000049000000}"/>
    <cellStyle name="Input cel 2 2 2 2 2 4 2 2" xfId="18968" xr:uid="{00000000-0005-0000-0000-000049000000}"/>
    <cellStyle name="Input cel 2 2 2 2 2 4 3" xfId="12921" xr:uid="{00000000-0005-0000-0000-000049000000}"/>
    <cellStyle name="Input cel 2 2 2 2 2 5" xfId="894" xr:uid="{00000000-0005-0000-0000-000049000000}"/>
    <cellStyle name="Input cel 2 2 2 2 2 5 2" xfId="9982" xr:uid="{00000000-0005-0000-0000-000049000000}"/>
    <cellStyle name="Input cel 2 2 2 2 2 5 2 2" xfId="20342" xr:uid="{00000000-0005-0000-0000-000049000000}"/>
    <cellStyle name="Input cel 2 2 2 2 2 5 3" xfId="11828" xr:uid="{00000000-0005-0000-0000-000049000000}"/>
    <cellStyle name="Input cel 2 2 2 2 2 6" xfId="4400" xr:uid="{00000000-0005-0000-0000-000049000000}"/>
    <cellStyle name="Input cel 2 2 2 2 2 6 2" xfId="6569" xr:uid="{00000000-0005-0000-0000-000049000000}"/>
    <cellStyle name="Input cel 2 2 2 2 2 6 2 2" xfId="16931" xr:uid="{00000000-0005-0000-0000-000049000000}"/>
    <cellStyle name="Input cel 2 2 2 2 2 6 3" xfId="14580" xr:uid="{00000000-0005-0000-0000-000049000000}"/>
    <cellStyle name="Input cel 2 2 2 2 2 7" xfId="5830" xr:uid="{00000000-0005-0000-0000-000049000000}"/>
    <cellStyle name="Input cel 2 2 2 2 2 7 2" xfId="11426" xr:uid="{00000000-0005-0000-0000-000049000000}"/>
    <cellStyle name="Input cel 2 2 2 2 2 8" xfId="16226" xr:uid="{00000000-0005-0000-0000-000049000000}"/>
    <cellStyle name="Input cel 2 2 2 2 3" xfId="1733" xr:uid="{00000000-0005-0000-0000-000049000000}"/>
    <cellStyle name="Input cel 2 2 2 2 3 2" xfId="2973" xr:uid="{00000000-0005-0000-0000-000049000000}"/>
    <cellStyle name="Input cel 2 2 2 2 3 2 2" xfId="8523" xr:uid="{00000000-0005-0000-0000-000049000000}"/>
    <cellStyle name="Input cel 2 2 2 2 3 2 2 2" xfId="18885" xr:uid="{00000000-0005-0000-0000-000049000000}"/>
    <cellStyle name="Input cel 2 2 2 2 3 2 3" xfId="12084" xr:uid="{00000000-0005-0000-0000-000049000000}"/>
    <cellStyle name="Input cel 2 2 2 2 3 3" xfId="4319" xr:uid="{00000000-0005-0000-0000-000049000000}"/>
    <cellStyle name="Input cel 2 2 2 2 3 3 2" xfId="9906" xr:uid="{00000000-0005-0000-0000-000049000000}"/>
    <cellStyle name="Input cel 2 2 2 2 3 3 2 2" xfId="20267" xr:uid="{00000000-0005-0000-0000-000049000000}"/>
    <cellStyle name="Input cel 2 2 2 2 3 3 3" xfId="12789" xr:uid="{00000000-0005-0000-0000-000049000000}"/>
    <cellStyle name="Input cel 2 2 2 2 3 4" xfId="7338" xr:uid="{00000000-0005-0000-0000-000049000000}"/>
    <cellStyle name="Input cel 2 2 2 2 3 4 2" xfId="17700" xr:uid="{00000000-0005-0000-0000-000049000000}"/>
    <cellStyle name="Input cel 2 2 2 2 3 5" xfId="5755" xr:uid="{00000000-0005-0000-0000-000049000000}"/>
    <cellStyle name="Input cel 2 2 2 2 3 5 2" xfId="15022" xr:uid="{00000000-0005-0000-0000-000049000000}"/>
    <cellStyle name="Input cel 2 2 2 2 3 6" xfId="11997" xr:uid="{00000000-0005-0000-0000-000049000000}"/>
    <cellStyle name="Input cel 2 2 2 2 4" xfId="1502" xr:uid="{00000000-0005-0000-0000-000049000000}"/>
    <cellStyle name="Input cel 2 2 2 2 4 2" xfId="2744" xr:uid="{00000000-0005-0000-0000-000049000000}"/>
    <cellStyle name="Input cel 2 2 2 2 4 2 2" xfId="8294" xr:uid="{00000000-0005-0000-0000-000049000000}"/>
    <cellStyle name="Input cel 2 2 2 2 4 2 2 2" xfId="18656" xr:uid="{00000000-0005-0000-0000-000049000000}"/>
    <cellStyle name="Input cel 2 2 2 2 4 2 3" xfId="14087" xr:uid="{00000000-0005-0000-0000-000049000000}"/>
    <cellStyle name="Input cel 2 2 2 2 4 3" xfId="4097" xr:uid="{00000000-0005-0000-0000-000049000000}"/>
    <cellStyle name="Input cel 2 2 2 2 4 3 2" xfId="9701" xr:uid="{00000000-0005-0000-0000-000049000000}"/>
    <cellStyle name="Input cel 2 2 2 2 4 3 2 2" xfId="20062" xr:uid="{00000000-0005-0000-0000-000049000000}"/>
    <cellStyle name="Input cel 2 2 2 2 4 3 3" xfId="14851" xr:uid="{00000000-0005-0000-0000-000049000000}"/>
    <cellStyle name="Input cel 2 2 2 2 4 4" xfId="7131" xr:uid="{00000000-0005-0000-0000-000049000000}"/>
    <cellStyle name="Input cel 2 2 2 2 4 4 2" xfId="17493" xr:uid="{00000000-0005-0000-0000-000049000000}"/>
    <cellStyle name="Input cel 2 2 2 2 4 5" xfId="5551" xr:uid="{00000000-0005-0000-0000-000049000000}"/>
    <cellStyle name="Input cel 2 2 2 2 4 5 2" xfId="11308" xr:uid="{00000000-0005-0000-0000-000049000000}"/>
    <cellStyle name="Input cel 2 2 2 2 4 6" xfId="11116" xr:uid="{00000000-0005-0000-0000-000049000000}"/>
    <cellStyle name="Input cel 2 2 2 2 5" xfId="1555" xr:uid="{00000000-0005-0000-0000-000049000000}"/>
    <cellStyle name="Input cel 2 2 2 2 5 2" xfId="2796" xr:uid="{00000000-0005-0000-0000-000049000000}"/>
    <cellStyle name="Input cel 2 2 2 2 5 2 2" xfId="8346" xr:uid="{00000000-0005-0000-0000-000049000000}"/>
    <cellStyle name="Input cel 2 2 2 2 5 2 2 2" xfId="18708" xr:uid="{00000000-0005-0000-0000-000049000000}"/>
    <cellStyle name="Input cel 2 2 2 2 5 2 3" xfId="12895" xr:uid="{00000000-0005-0000-0000-000049000000}"/>
    <cellStyle name="Input cel 2 2 2 2 5 3" xfId="4146" xr:uid="{00000000-0005-0000-0000-000049000000}"/>
    <cellStyle name="Input cel 2 2 2 2 5 3 2" xfId="9745" xr:uid="{00000000-0005-0000-0000-000049000000}"/>
    <cellStyle name="Input cel 2 2 2 2 5 3 2 2" xfId="20106" xr:uid="{00000000-0005-0000-0000-000049000000}"/>
    <cellStyle name="Input cel 2 2 2 2 5 3 3" xfId="11497" xr:uid="{00000000-0005-0000-0000-000049000000}"/>
    <cellStyle name="Input cel 2 2 2 2 5 4" xfId="7178" xr:uid="{00000000-0005-0000-0000-000049000000}"/>
    <cellStyle name="Input cel 2 2 2 2 5 4 2" xfId="17540" xr:uid="{00000000-0005-0000-0000-000049000000}"/>
    <cellStyle name="Input cel 2 2 2 2 5 5" xfId="5595" xr:uid="{00000000-0005-0000-0000-000049000000}"/>
    <cellStyle name="Input cel 2 2 2 2 5 5 2" xfId="11616" xr:uid="{00000000-0005-0000-0000-000049000000}"/>
    <cellStyle name="Input cel 2 2 2 2 5 6" xfId="15846" xr:uid="{00000000-0005-0000-0000-000049000000}"/>
    <cellStyle name="Input cel 2 2 2 2 6" xfId="1195" xr:uid="{00000000-0005-0000-0000-000049000000}"/>
    <cellStyle name="Input cel 2 2 2 2 6 2" xfId="3793" xr:uid="{00000000-0005-0000-0000-000049000000}"/>
    <cellStyle name="Input cel 2 2 2 2 6 2 2" xfId="9407" xr:uid="{00000000-0005-0000-0000-000049000000}"/>
    <cellStyle name="Input cel 2 2 2 2 6 2 2 2" xfId="19768" xr:uid="{00000000-0005-0000-0000-000049000000}"/>
    <cellStyle name="Input cel 2 2 2 2 6 2 3" xfId="14013" xr:uid="{00000000-0005-0000-0000-000049000000}"/>
    <cellStyle name="Input cel 2 2 2 2 6 3" xfId="6835" xr:uid="{00000000-0005-0000-0000-000049000000}"/>
    <cellStyle name="Input cel 2 2 2 2 6 3 2" xfId="17197" xr:uid="{00000000-0005-0000-0000-000049000000}"/>
    <cellStyle name="Input cel 2 2 2 2 6 4" xfId="5263" xr:uid="{00000000-0005-0000-0000-000049000000}"/>
    <cellStyle name="Input cel 2 2 2 2 6 4 2" xfId="14539" xr:uid="{00000000-0005-0000-0000-000049000000}"/>
    <cellStyle name="Input cel 2 2 2 2 6 5" xfId="14040" xr:uid="{00000000-0005-0000-0000-000049000000}"/>
    <cellStyle name="Input cel 2 2 2 2 7" xfId="2438" xr:uid="{00000000-0005-0000-0000-000049000000}"/>
    <cellStyle name="Input cel 2 2 2 2 7 2" xfId="7988" xr:uid="{00000000-0005-0000-0000-000049000000}"/>
    <cellStyle name="Input cel 2 2 2 2 7 2 2" xfId="18350" xr:uid="{00000000-0005-0000-0000-000049000000}"/>
    <cellStyle name="Input cel 2 2 2 2 7 3" xfId="11893" xr:uid="{00000000-0005-0000-0000-000049000000}"/>
    <cellStyle name="Input cel 2 2 2 2 8" xfId="797" xr:uid="{00000000-0005-0000-0000-000049000000}"/>
    <cellStyle name="Input cel 2 2 2 2 8 2" xfId="9305" xr:uid="{00000000-0005-0000-0000-000049000000}"/>
    <cellStyle name="Input cel 2 2 2 2 8 2 2" xfId="19666" xr:uid="{00000000-0005-0000-0000-000049000000}"/>
    <cellStyle name="Input cel 2 2 2 2 8 3" xfId="11947" xr:uid="{00000000-0005-0000-0000-000049000000}"/>
    <cellStyle name="Input cel 2 2 2 2 9" xfId="5162" xr:uid="{00000000-0005-0000-0000-000049000000}"/>
    <cellStyle name="Input cel 2 2 2 2 9 2" xfId="14848" xr:uid="{00000000-0005-0000-0000-000049000000}"/>
    <cellStyle name="Input cel 2 2 2 3" xfId="340" xr:uid="{00000000-0005-0000-0000-000049000000}"/>
    <cellStyle name="Input cel 2 2 2 3 2" xfId="2169" xr:uid="{00000000-0005-0000-0000-000049000000}"/>
    <cellStyle name="Input cel 2 2 2 3 2 2" xfId="3408" xr:uid="{00000000-0005-0000-0000-000049000000}"/>
    <cellStyle name="Input cel 2 2 2 3 2 2 2" xfId="8958" xr:uid="{00000000-0005-0000-0000-000049000000}"/>
    <cellStyle name="Input cel 2 2 2 3 2 2 2 2" xfId="19320" xr:uid="{00000000-0005-0000-0000-000049000000}"/>
    <cellStyle name="Input cel 2 2 2 3 2 2 3" xfId="15657" xr:uid="{00000000-0005-0000-0000-000049000000}"/>
    <cellStyle name="Input cel 2 2 2 3 2 3" xfId="4750" xr:uid="{00000000-0005-0000-0000-000049000000}"/>
    <cellStyle name="Input cel 2 2 2 3 2 3 2" xfId="10313" xr:uid="{00000000-0005-0000-0000-000049000000}"/>
    <cellStyle name="Input cel 2 2 2 3 2 3 2 2" xfId="20672" xr:uid="{00000000-0005-0000-0000-000049000000}"/>
    <cellStyle name="Input cel 2 2 2 3 2 3 3" xfId="13850" xr:uid="{00000000-0005-0000-0000-000049000000}"/>
    <cellStyle name="Input cel 2 2 2 3 2 4" xfId="7727" xr:uid="{00000000-0005-0000-0000-000049000000}"/>
    <cellStyle name="Input cel 2 2 2 3 2 4 2" xfId="18089" xr:uid="{00000000-0005-0000-0000-000049000000}"/>
    <cellStyle name="Input cel 2 2 2 3 2 5" xfId="6160" xr:uid="{00000000-0005-0000-0000-000049000000}"/>
    <cellStyle name="Input cel 2 2 2 3 2 5 2" xfId="16523" xr:uid="{00000000-0005-0000-0000-000049000000}"/>
    <cellStyle name="Input cel 2 2 2 3 2 6" xfId="11188" xr:uid="{00000000-0005-0000-0000-000049000000}"/>
    <cellStyle name="Input cel 2 2 2 3 3" xfId="1617" xr:uid="{00000000-0005-0000-0000-000049000000}"/>
    <cellStyle name="Input cel 2 2 2 3 3 2" xfId="2858" xr:uid="{00000000-0005-0000-0000-000049000000}"/>
    <cellStyle name="Input cel 2 2 2 3 3 2 2" xfId="8408" xr:uid="{00000000-0005-0000-0000-000049000000}"/>
    <cellStyle name="Input cel 2 2 2 3 3 2 2 2" xfId="18770" xr:uid="{00000000-0005-0000-0000-000049000000}"/>
    <cellStyle name="Input cel 2 2 2 3 3 2 3" xfId="15300" xr:uid="{00000000-0005-0000-0000-000049000000}"/>
    <cellStyle name="Input cel 2 2 2 3 3 3" xfId="4208" xr:uid="{00000000-0005-0000-0000-000049000000}"/>
    <cellStyle name="Input cel 2 2 2 3 3 3 2" xfId="9802" xr:uid="{00000000-0005-0000-0000-000049000000}"/>
    <cellStyle name="Input cel 2 2 2 3 3 3 2 2" xfId="20163" xr:uid="{00000000-0005-0000-0000-000049000000}"/>
    <cellStyle name="Input cel 2 2 2 3 3 3 3" xfId="12496" xr:uid="{00000000-0005-0000-0000-000049000000}"/>
    <cellStyle name="Input cel 2 2 2 3 3 4" xfId="7234" xr:uid="{00000000-0005-0000-0000-000049000000}"/>
    <cellStyle name="Input cel 2 2 2 3 3 4 2" xfId="17596" xr:uid="{00000000-0005-0000-0000-000049000000}"/>
    <cellStyle name="Input cel 2 2 2 3 3 5" xfId="5652" xr:uid="{00000000-0005-0000-0000-000049000000}"/>
    <cellStyle name="Input cel 2 2 2 3 3 5 2" xfId="14018" xr:uid="{00000000-0005-0000-0000-000049000000}"/>
    <cellStyle name="Input cel 2 2 2 3 3 6" xfId="11480" xr:uid="{00000000-0005-0000-0000-000049000000}"/>
    <cellStyle name="Input cel 2 2 2 3 4" xfId="1243" xr:uid="{00000000-0005-0000-0000-000049000000}"/>
    <cellStyle name="Input cel 2 2 2 3 4 2" xfId="6883" xr:uid="{00000000-0005-0000-0000-000049000000}"/>
    <cellStyle name="Input cel 2 2 2 3 4 2 2" xfId="17245" xr:uid="{00000000-0005-0000-0000-000049000000}"/>
    <cellStyle name="Input cel 2 2 2 3 4 3" xfId="12104" xr:uid="{00000000-0005-0000-0000-000049000000}"/>
    <cellStyle name="Input cel 2 2 2 3 5" xfId="2486" xr:uid="{00000000-0005-0000-0000-000049000000}"/>
    <cellStyle name="Input cel 2 2 2 3 5 2" xfId="8036" xr:uid="{00000000-0005-0000-0000-000049000000}"/>
    <cellStyle name="Input cel 2 2 2 3 5 2 2" xfId="18398" xr:uid="{00000000-0005-0000-0000-000049000000}"/>
    <cellStyle name="Input cel 2 2 2 3 5 3" xfId="10890" xr:uid="{00000000-0005-0000-0000-000049000000}"/>
    <cellStyle name="Input cel 2 2 2 3 6" xfId="943" xr:uid="{00000000-0005-0000-0000-000049000000}"/>
    <cellStyle name="Input cel 2 2 2 3 6 2" xfId="9455" xr:uid="{00000000-0005-0000-0000-000049000000}"/>
    <cellStyle name="Input cel 2 2 2 3 6 2 2" xfId="19816" xr:uid="{00000000-0005-0000-0000-000049000000}"/>
    <cellStyle name="Input cel 2 2 2 3 6 3" xfId="14677" xr:uid="{00000000-0005-0000-0000-000049000000}"/>
    <cellStyle name="Input cel 2 2 2 3 7" xfId="3841" xr:uid="{00000000-0005-0000-0000-000049000000}"/>
    <cellStyle name="Input cel 2 2 2 3 7 2" xfId="6617" xr:uid="{00000000-0005-0000-0000-000049000000}"/>
    <cellStyle name="Input cel 2 2 2 3 7 2 2" xfId="16979" xr:uid="{00000000-0005-0000-0000-000049000000}"/>
    <cellStyle name="Input cel 2 2 2 3 7 3" xfId="12523" xr:uid="{00000000-0005-0000-0000-000049000000}"/>
    <cellStyle name="Input cel 2 2 2 3 8" xfId="5310" xr:uid="{00000000-0005-0000-0000-000049000000}"/>
    <cellStyle name="Input cel 2 2 2 3 8 2" xfId="14902" xr:uid="{00000000-0005-0000-0000-000049000000}"/>
    <cellStyle name="Input cel 2 2 2 3 9" xfId="15228" xr:uid="{00000000-0005-0000-0000-000049000000}"/>
    <cellStyle name="Input cel 2 2 2 4" xfId="546" xr:uid="{00000000-0005-0000-0000-000049000000}"/>
    <cellStyle name="Input cel 2 2 2 4 2" xfId="2233" xr:uid="{00000000-0005-0000-0000-000049000000}"/>
    <cellStyle name="Input cel 2 2 2 4 2 2" xfId="3472" xr:uid="{00000000-0005-0000-0000-000049000000}"/>
    <cellStyle name="Input cel 2 2 2 4 2 2 2" xfId="9022" xr:uid="{00000000-0005-0000-0000-000049000000}"/>
    <cellStyle name="Input cel 2 2 2 4 2 2 2 2" xfId="19384" xr:uid="{00000000-0005-0000-0000-000049000000}"/>
    <cellStyle name="Input cel 2 2 2 4 2 2 3" xfId="12651" xr:uid="{00000000-0005-0000-0000-000049000000}"/>
    <cellStyle name="Input cel 2 2 2 4 2 3" xfId="4814" xr:uid="{00000000-0005-0000-0000-000049000000}"/>
    <cellStyle name="Input cel 2 2 2 4 2 3 2" xfId="10373" xr:uid="{00000000-0005-0000-0000-000049000000}"/>
    <cellStyle name="Input cel 2 2 2 4 2 3 2 2" xfId="20732" xr:uid="{00000000-0005-0000-0000-000049000000}"/>
    <cellStyle name="Input cel 2 2 2 4 2 3 3" xfId="12854" xr:uid="{00000000-0005-0000-0000-000049000000}"/>
    <cellStyle name="Input cel 2 2 2 4 2 4" xfId="7787" xr:uid="{00000000-0005-0000-0000-000049000000}"/>
    <cellStyle name="Input cel 2 2 2 4 2 4 2" xfId="18149" xr:uid="{00000000-0005-0000-0000-000049000000}"/>
    <cellStyle name="Input cel 2 2 2 4 2 5" xfId="6220" xr:uid="{00000000-0005-0000-0000-000049000000}"/>
    <cellStyle name="Input cel 2 2 2 4 2 5 2" xfId="16583" xr:uid="{00000000-0005-0000-0000-000049000000}"/>
    <cellStyle name="Input cel 2 2 2 4 2 6" xfId="11792" xr:uid="{00000000-0005-0000-0000-000049000000}"/>
    <cellStyle name="Input cel 2 2 2 4 3" xfId="1915" xr:uid="{00000000-0005-0000-0000-000049000000}"/>
    <cellStyle name="Input cel 2 2 2 4 3 2" xfId="3155" xr:uid="{00000000-0005-0000-0000-000049000000}"/>
    <cellStyle name="Input cel 2 2 2 4 3 2 2" xfId="8705" xr:uid="{00000000-0005-0000-0000-000049000000}"/>
    <cellStyle name="Input cel 2 2 2 4 3 2 2 2" xfId="19067" xr:uid="{00000000-0005-0000-0000-000049000000}"/>
    <cellStyle name="Input cel 2 2 2 4 3 2 3" xfId="14441" xr:uid="{00000000-0005-0000-0000-000049000000}"/>
    <cellStyle name="Input cel 2 2 2 4 3 3" xfId="4498" xr:uid="{00000000-0005-0000-0000-000049000000}"/>
    <cellStyle name="Input cel 2 2 2 4 3 3 2" xfId="10076" xr:uid="{00000000-0005-0000-0000-000049000000}"/>
    <cellStyle name="Input cel 2 2 2 4 3 3 2 2" xfId="20436" xr:uid="{00000000-0005-0000-0000-000049000000}"/>
    <cellStyle name="Input cel 2 2 2 4 3 3 3" xfId="12640" xr:uid="{00000000-0005-0000-0000-000049000000}"/>
    <cellStyle name="Input cel 2 2 2 4 3 4" xfId="7503" xr:uid="{00000000-0005-0000-0000-000049000000}"/>
    <cellStyle name="Input cel 2 2 2 4 3 4 2" xfId="17865" xr:uid="{00000000-0005-0000-0000-000049000000}"/>
    <cellStyle name="Input cel 2 2 2 4 3 5" xfId="5922" xr:uid="{00000000-0005-0000-0000-000049000000}"/>
    <cellStyle name="Input cel 2 2 2 4 3 5 2" xfId="16287" xr:uid="{00000000-0005-0000-0000-000049000000}"/>
    <cellStyle name="Input cel 2 2 2 4 3 6" xfId="12849" xr:uid="{00000000-0005-0000-0000-000049000000}"/>
    <cellStyle name="Input cel 2 2 2 4 4" xfId="1307" xr:uid="{00000000-0005-0000-0000-000049000000}"/>
    <cellStyle name="Input cel 2 2 2 4 4 2" xfId="6944" xr:uid="{00000000-0005-0000-0000-000049000000}"/>
    <cellStyle name="Input cel 2 2 2 4 4 2 2" xfId="17306" xr:uid="{00000000-0005-0000-0000-000049000000}"/>
    <cellStyle name="Input cel 2 2 2 4 4 3" xfId="13373" xr:uid="{00000000-0005-0000-0000-000049000000}"/>
    <cellStyle name="Input cel 2 2 2 4 5" xfId="2550" xr:uid="{00000000-0005-0000-0000-000049000000}"/>
    <cellStyle name="Input cel 2 2 2 4 5 2" xfId="8100" xr:uid="{00000000-0005-0000-0000-000049000000}"/>
    <cellStyle name="Input cel 2 2 2 4 5 2 2" xfId="18462" xr:uid="{00000000-0005-0000-0000-000049000000}"/>
    <cellStyle name="Input cel 2 2 2 4 5 3" xfId="15490" xr:uid="{00000000-0005-0000-0000-000049000000}"/>
    <cellStyle name="Input cel 2 2 2 4 6" xfId="1007" xr:uid="{00000000-0005-0000-0000-000049000000}"/>
    <cellStyle name="Input cel 2 2 2 4 6 2" xfId="9516" xr:uid="{00000000-0005-0000-0000-000049000000}"/>
    <cellStyle name="Input cel 2 2 2 4 6 2 2" xfId="19877" xr:uid="{00000000-0005-0000-0000-000049000000}"/>
    <cellStyle name="Input cel 2 2 2 4 6 3" xfId="12283" xr:uid="{00000000-0005-0000-0000-000049000000}"/>
    <cellStyle name="Input cel 2 2 2 4 7" xfId="3905" xr:uid="{00000000-0005-0000-0000-000049000000}"/>
    <cellStyle name="Input cel 2 2 2 4 7 2" xfId="6651" xr:uid="{00000000-0005-0000-0000-000049000000}"/>
    <cellStyle name="Input cel 2 2 2 4 7 2 2" xfId="17013" xr:uid="{00000000-0005-0000-0000-000049000000}"/>
    <cellStyle name="Input cel 2 2 2 4 7 3" xfId="12451" xr:uid="{00000000-0005-0000-0000-000049000000}"/>
    <cellStyle name="Input cel 2 2 2 4 8" xfId="5370" xr:uid="{00000000-0005-0000-0000-000049000000}"/>
    <cellStyle name="Input cel 2 2 2 4 8 2" xfId="14676" xr:uid="{00000000-0005-0000-0000-000049000000}"/>
    <cellStyle name="Input cel 2 2 2 4 9" xfId="15363" xr:uid="{00000000-0005-0000-0000-000049000000}"/>
    <cellStyle name="Input cel 2 2 2 5" xfId="608" xr:uid="{00000000-0005-0000-0000-000049000000}"/>
    <cellStyle name="Input cel 2 2 2 5 2" xfId="2295" xr:uid="{00000000-0005-0000-0000-000049000000}"/>
    <cellStyle name="Input cel 2 2 2 5 2 2" xfId="3534" xr:uid="{00000000-0005-0000-0000-000049000000}"/>
    <cellStyle name="Input cel 2 2 2 5 2 2 2" xfId="9084" xr:uid="{00000000-0005-0000-0000-000049000000}"/>
    <cellStyle name="Input cel 2 2 2 5 2 2 2 2" xfId="19446" xr:uid="{00000000-0005-0000-0000-000049000000}"/>
    <cellStyle name="Input cel 2 2 2 5 2 2 3" xfId="10513" xr:uid="{00000000-0005-0000-0000-000049000000}"/>
    <cellStyle name="Input cel 2 2 2 5 2 3" xfId="4876" xr:uid="{00000000-0005-0000-0000-000049000000}"/>
    <cellStyle name="Input cel 2 2 2 5 2 3 2" xfId="10432" xr:uid="{00000000-0005-0000-0000-000049000000}"/>
    <cellStyle name="Input cel 2 2 2 5 2 3 2 2" xfId="20791" xr:uid="{00000000-0005-0000-0000-000049000000}"/>
    <cellStyle name="Input cel 2 2 2 5 2 3 3" xfId="12345" xr:uid="{00000000-0005-0000-0000-000049000000}"/>
    <cellStyle name="Input cel 2 2 2 5 2 4" xfId="7846" xr:uid="{00000000-0005-0000-0000-000049000000}"/>
    <cellStyle name="Input cel 2 2 2 5 2 4 2" xfId="18208" xr:uid="{00000000-0005-0000-0000-000049000000}"/>
    <cellStyle name="Input cel 2 2 2 5 2 5" xfId="6279" xr:uid="{00000000-0005-0000-0000-000049000000}"/>
    <cellStyle name="Input cel 2 2 2 5 2 5 2" xfId="16642" xr:uid="{00000000-0005-0000-0000-000049000000}"/>
    <cellStyle name="Input cel 2 2 2 5 2 6" xfId="14203" xr:uid="{00000000-0005-0000-0000-000049000000}"/>
    <cellStyle name="Input cel 2 2 2 5 3" xfId="1973" xr:uid="{00000000-0005-0000-0000-000049000000}"/>
    <cellStyle name="Input cel 2 2 2 5 3 2" xfId="3212" xr:uid="{00000000-0005-0000-0000-000049000000}"/>
    <cellStyle name="Input cel 2 2 2 5 3 2 2" xfId="8762" xr:uid="{00000000-0005-0000-0000-000049000000}"/>
    <cellStyle name="Input cel 2 2 2 5 3 2 2 2" xfId="19124" xr:uid="{00000000-0005-0000-0000-000049000000}"/>
    <cellStyle name="Input cel 2 2 2 5 3 2 3" xfId="12734" xr:uid="{00000000-0005-0000-0000-000049000000}"/>
    <cellStyle name="Input cel 2 2 2 5 3 3" xfId="4554" xr:uid="{00000000-0005-0000-0000-000049000000}"/>
    <cellStyle name="Input cel 2 2 2 5 3 3 2" xfId="10129" xr:uid="{00000000-0005-0000-0000-000049000000}"/>
    <cellStyle name="Input cel 2 2 2 5 3 3 2 2" xfId="20489" xr:uid="{00000000-0005-0000-0000-000049000000}"/>
    <cellStyle name="Input cel 2 2 2 5 3 3 3" xfId="11178" xr:uid="{00000000-0005-0000-0000-000049000000}"/>
    <cellStyle name="Input cel 2 2 2 5 3 4" xfId="7557" xr:uid="{00000000-0005-0000-0000-000049000000}"/>
    <cellStyle name="Input cel 2 2 2 5 3 4 2" xfId="17919" xr:uid="{00000000-0005-0000-0000-000049000000}"/>
    <cellStyle name="Input cel 2 2 2 5 3 5" xfId="5975" xr:uid="{00000000-0005-0000-0000-000049000000}"/>
    <cellStyle name="Input cel 2 2 2 5 3 5 2" xfId="16340" xr:uid="{00000000-0005-0000-0000-000049000000}"/>
    <cellStyle name="Input cel 2 2 2 5 3 6" xfId="13102" xr:uid="{00000000-0005-0000-0000-000049000000}"/>
    <cellStyle name="Input cel 2 2 2 5 4" xfId="1369" xr:uid="{00000000-0005-0000-0000-000049000000}"/>
    <cellStyle name="Input cel 2 2 2 5 4 2" xfId="7006" xr:uid="{00000000-0005-0000-0000-000049000000}"/>
    <cellStyle name="Input cel 2 2 2 5 4 2 2" xfId="17368" xr:uid="{00000000-0005-0000-0000-000049000000}"/>
    <cellStyle name="Input cel 2 2 2 5 4 3" xfId="15360" xr:uid="{00000000-0005-0000-0000-000049000000}"/>
    <cellStyle name="Input cel 2 2 2 5 5" xfId="2612" xr:uid="{00000000-0005-0000-0000-000049000000}"/>
    <cellStyle name="Input cel 2 2 2 5 5 2" xfId="8162" xr:uid="{00000000-0005-0000-0000-000049000000}"/>
    <cellStyle name="Input cel 2 2 2 5 5 2 2" xfId="18524" xr:uid="{00000000-0005-0000-0000-000049000000}"/>
    <cellStyle name="Input cel 2 2 2 5 5 3" xfId="12545" xr:uid="{00000000-0005-0000-0000-000049000000}"/>
    <cellStyle name="Input cel 2 2 2 5 6" xfId="1069" xr:uid="{00000000-0005-0000-0000-000049000000}"/>
    <cellStyle name="Input cel 2 2 2 5 6 2" xfId="9578" xr:uid="{00000000-0005-0000-0000-000049000000}"/>
    <cellStyle name="Input cel 2 2 2 5 6 2 2" xfId="19939" xr:uid="{00000000-0005-0000-0000-000049000000}"/>
    <cellStyle name="Input cel 2 2 2 5 6 3" xfId="15952" xr:uid="{00000000-0005-0000-0000-000049000000}"/>
    <cellStyle name="Input cel 2 2 2 5 7" xfId="3967" xr:uid="{00000000-0005-0000-0000-000049000000}"/>
    <cellStyle name="Input cel 2 2 2 5 7 2" xfId="6710" xr:uid="{00000000-0005-0000-0000-000049000000}"/>
    <cellStyle name="Input cel 2 2 2 5 7 2 2" xfId="17072" xr:uid="{00000000-0005-0000-0000-000049000000}"/>
    <cellStyle name="Input cel 2 2 2 5 7 3" xfId="14811" xr:uid="{00000000-0005-0000-0000-000049000000}"/>
    <cellStyle name="Input cel 2 2 2 5 8" xfId="5429" xr:uid="{00000000-0005-0000-0000-000049000000}"/>
    <cellStyle name="Input cel 2 2 2 5 8 2" xfId="10980" xr:uid="{00000000-0005-0000-0000-000049000000}"/>
    <cellStyle name="Input cel 2 2 2 5 9" xfId="12153" xr:uid="{00000000-0005-0000-0000-000049000000}"/>
    <cellStyle name="Input cel 2 2 2 6" xfId="874" xr:uid="{00000000-0005-0000-0000-000049000000}"/>
    <cellStyle name="Input cel 2 2 2 6 2" xfId="1797" xr:uid="{00000000-0005-0000-0000-000049000000}"/>
    <cellStyle name="Input cel 2 2 2 6 2 2" xfId="7387" xr:uid="{00000000-0005-0000-0000-000049000000}"/>
    <cellStyle name="Input cel 2 2 2 6 2 2 2" xfId="17749" xr:uid="{00000000-0005-0000-0000-000049000000}"/>
    <cellStyle name="Input cel 2 2 2 6 2 3" xfId="13166" xr:uid="{00000000-0005-0000-0000-000049000000}"/>
    <cellStyle name="Input cel 2 2 2 6 3" xfId="3037" xr:uid="{00000000-0005-0000-0000-000049000000}"/>
    <cellStyle name="Input cel 2 2 2 6 3 2" xfId="8587" xr:uid="{00000000-0005-0000-0000-000049000000}"/>
    <cellStyle name="Input cel 2 2 2 6 3 2 2" xfId="18949" xr:uid="{00000000-0005-0000-0000-000049000000}"/>
    <cellStyle name="Input cel 2 2 2 6 3 3" xfId="14583" xr:uid="{00000000-0005-0000-0000-000049000000}"/>
    <cellStyle name="Input cel 2 2 2 6 4" xfId="4381" xr:uid="{00000000-0005-0000-0000-000049000000}"/>
    <cellStyle name="Input cel 2 2 2 6 4 2" xfId="9963" xr:uid="{00000000-0005-0000-0000-000049000000}"/>
    <cellStyle name="Input cel 2 2 2 6 4 2 2" xfId="20323" xr:uid="{00000000-0005-0000-0000-000049000000}"/>
    <cellStyle name="Input cel 2 2 2 6 4 3" xfId="13315" xr:uid="{00000000-0005-0000-0000-000049000000}"/>
    <cellStyle name="Input cel 2 2 2 6 5" xfId="6550" xr:uid="{00000000-0005-0000-0000-000049000000}"/>
    <cellStyle name="Input cel 2 2 2 6 5 2" xfId="16912" xr:uid="{00000000-0005-0000-0000-000049000000}"/>
    <cellStyle name="Input cel 2 2 2 6 6" xfId="5811" xr:uid="{00000000-0005-0000-0000-000049000000}"/>
    <cellStyle name="Input cel 2 2 2 6 6 2" xfId="15245" xr:uid="{00000000-0005-0000-0000-000049000000}"/>
    <cellStyle name="Input cel 2 2 2 6 7" xfId="15873" xr:uid="{00000000-0005-0000-0000-000049000000}"/>
    <cellStyle name="Input cel 2 2 2 7" xfId="1447" xr:uid="{00000000-0005-0000-0000-000049000000}"/>
    <cellStyle name="Input cel 2 2 2 7 2" xfId="2690" xr:uid="{00000000-0005-0000-0000-000049000000}"/>
    <cellStyle name="Input cel 2 2 2 7 2 2" xfId="8240" xr:uid="{00000000-0005-0000-0000-000049000000}"/>
    <cellStyle name="Input cel 2 2 2 7 2 2 2" xfId="18602" xr:uid="{00000000-0005-0000-0000-000049000000}"/>
    <cellStyle name="Input cel 2 2 2 7 2 3" xfId="14450" xr:uid="{00000000-0005-0000-0000-000049000000}"/>
    <cellStyle name="Input cel 2 2 2 7 3" xfId="4045" xr:uid="{00000000-0005-0000-0000-000049000000}"/>
    <cellStyle name="Input cel 2 2 2 7 3 2" xfId="9654" xr:uid="{00000000-0005-0000-0000-000049000000}"/>
    <cellStyle name="Input cel 2 2 2 7 3 2 2" xfId="20015" xr:uid="{00000000-0005-0000-0000-000049000000}"/>
    <cellStyle name="Input cel 2 2 2 7 3 3" xfId="10891" xr:uid="{00000000-0005-0000-0000-000049000000}"/>
    <cellStyle name="Input cel 2 2 2 7 4" xfId="7082" xr:uid="{00000000-0005-0000-0000-000049000000}"/>
    <cellStyle name="Input cel 2 2 2 7 4 2" xfId="17444" xr:uid="{00000000-0005-0000-0000-000049000000}"/>
    <cellStyle name="Input cel 2 2 2 7 5" xfId="5504" xr:uid="{00000000-0005-0000-0000-000049000000}"/>
    <cellStyle name="Input cel 2 2 2 7 5 2" xfId="14847" xr:uid="{00000000-0005-0000-0000-000049000000}"/>
    <cellStyle name="Input cel 2 2 2 7 6" xfId="10538" xr:uid="{00000000-0005-0000-0000-000049000000}"/>
    <cellStyle name="Input cel 2 2 2 8" xfId="1172" xr:uid="{00000000-0005-0000-0000-000049000000}"/>
    <cellStyle name="Input cel 2 2 2 8 2" xfId="3602" xr:uid="{00000000-0005-0000-0000-000049000000}"/>
    <cellStyle name="Input cel 2 2 2 8 2 2" xfId="9147" xr:uid="{00000000-0005-0000-0000-000049000000}"/>
    <cellStyle name="Input cel 2 2 2 8 2 2 2" xfId="19509" xr:uid="{00000000-0005-0000-0000-000049000000}"/>
    <cellStyle name="Input cel 2 2 2 8 2 3" xfId="11072" xr:uid="{00000000-0005-0000-0000-000049000000}"/>
    <cellStyle name="Input cel 2 2 2 8 3" xfId="6812" xr:uid="{00000000-0005-0000-0000-000049000000}"/>
    <cellStyle name="Input cel 2 2 2 8 3 2" xfId="17174" xr:uid="{00000000-0005-0000-0000-000049000000}"/>
    <cellStyle name="Input cel 2 2 2 8 4" xfId="4988" xr:uid="{00000000-0005-0000-0000-000049000000}"/>
    <cellStyle name="Input cel 2 2 2 8 4 2" xfId="14640" xr:uid="{00000000-0005-0000-0000-000049000000}"/>
    <cellStyle name="Input cel 2 2 2 8 5" xfId="13226" xr:uid="{00000000-0005-0000-0000-000049000000}"/>
    <cellStyle name="Input cel 2 2 2 9" xfId="2415" xr:uid="{00000000-0005-0000-0000-000049000000}"/>
    <cellStyle name="Input cel 2 2 2 9 2" xfId="7965" xr:uid="{00000000-0005-0000-0000-000049000000}"/>
    <cellStyle name="Input cel 2 2 2 9 2 2" xfId="18327" xr:uid="{00000000-0005-0000-0000-000049000000}"/>
    <cellStyle name="Input cel 2 2 2 9 3" xfId="13596" xr:uid="{00000000-0005-0000-0000-000049000000}"/>
    <cellStyle name="Input cel 2 2 3" xfId="385" xr:uid="{00000000-0005-0000-0000-000049000000}"/>
    <cellStyle name="Input cel 2 2 3 10" xfId="2402" xr:uid="{00000000-0005-0000-0000-000049000000}"/>
    <cellStyle name="Input cel 2 2 3 10 2" xfId="7952" xr:uid="{00000000-0005-0000-0000-000049000000}"/>
    <cellStyle name="Input cel 2 2 3 10 2 2" xfId="18314" xr:uid="{00000000-0005-0000-0000-000049000000}"/>
    <cellStyle name="Input cel 2 2 3 10 3" xfId="12267" xr:uid="{00000000-0005-0000-0000-000049000000}"/>
    <cellStyle name="Input cel 2 2 3 11" xfId="729" xr:uid="{00000000-0005-0000-0000-000049000000}"/>
    <cellStyle name="Input cel 2 2 3 11 2" xfId="6449" xr:uid="{00000000-0005-0000-0000-000049000000}"/>
    <cellStyle name="Input cel 2 2 3 11 2 2" xfId="16811" xr:uid="{00000000-0005-0000-0000-000049000000}"/>
    <cellStyle name="Input cel 2 2 3 11 3" xfId="13379" xr:uid="{00000000-0005-0000-0000-000049000000}"/>
    <cellStyle name="Input cel 2 2 3 12" xfId="9266" xr:uid="{00000000-0005-0000-0000-000049000000}"/>
    <cellStyle name="Input cel 2 2 3 12 2" xfId="19627" xr:uid="{00000000-0005-0000-0000-000049000000}"/>
    <cellStyle name="Input cel 2 2 3 13" xfId="5122" xr:uid="{00000000-0005-0000-0000-000049000000}"/>
    <cellStyle name="Input cel 2 2 3 13 2" xfId="15235" xr:uid="{00000000-0005-0000-0000-000049000000}"/>
    <cellStyle name="Input cel 2 2 3 14" xfId="15314" xr:uid="{00000000-0005-0000-0000-000049000000}"/>
    <cellStyle name="Input cel 2 2 3 2" xfId="448" xr:uid="{00000000-0005-0000-0000-000049000000}"/>
    <cellStyle name="Input cel 2 2 3 2 2" xfId="931" xr:uid="{00000000-0005-0000-0000-000049000000}"/>
    <cellStyle name="Input cel 2 2 3 2 2 2" xfId="1852" xr:uid="{00000000-0005-0000-0000-000049000000}"/>
    <cellStyle name="Input cel 2 2 3 2 2 2 2" xfId="7442" xr:uid="{00000000-0005-0000-0000-000049000000}"/>
    <cellStyle name="Input cel 2 2 3 2 2 2 2 2" xfId="17804" xr:uid="{00000000-0005-0000-0000-000049000000}"/>
    <cellStyle name="Input cel 2 2 3 2 2 2 3" xfId="11158" xr:uid="{00000000-0005-0000-0000-000049000000}"/>
    <cellStyle name="Input cel 2 2 3 2 2 3" xfId="3092" xr:uid="{00000000-0005-0000-0000-000049000000}"/>
    <cellStyle name="Input cel 2 2 3 2 2 3 2" xfId="8642" xr:uid="{00000000-0005-0000-0000-000049000000}"/>
    <cellStyle name="Input cel 2 2 3 2 2 3 2 2" xfId="19004" xr:uid="{00000000-0005-0000-0000-000049000000}"/>
    <cellStyle name="Input cel 2 2 3 2 2 3 3" xfId="11998" xr:uid="{00000000-0005-0000-0000-000049000000}"/>
    <cellStyle name="Input cel 2 2 3 2 2 4" xfId="4436" xr:uid="{00000000-0005-0000-0000-000049000000}"/>
    <cellStyle name="Input cel 2 2 3 2 2 4 2" xfId="10017" xr:uid="{00000000-0005-0000-0000-000049000000}"/>
    <cellStyle name="Input cel 2 2 3 2 2 4 2 2" xfId="20377" xr:uid="{00000000-0005-0000-0000-000049000000}"/>
    <cellStyle name="Input cel 2 2 3 2 2 4 3" xfId="13214" xr:uid="{00000000-0005-0000-0000-000049000000}"/>
    <cellStyle name="Input cel 2 2 3 2 2 5" xfId="6605" xr:uid="{00000000-0005-0000-0000-000049000000}"/>
    <cellStyle name="Input cel 2 2 3 2 2 5 2" xfId="16967" xr:uid="{00000000-0005-0000-0000-000049000000}"/>
    <cellStyle name="Input cel 2 2 3 2 2 6" xfId="5865" xr:uid="{00000000-0005-0000-0000-000049000000}"/>
    <cellStyle name="Input cel 2 2 3 2 2 6 2" xfId="14343" xr:uid="{00000000-0005-0000-0000-000049000000}"/>
    <cellStyle name="Input cel 2 2 3 2 2 7" xfId="11400" xr:uid="{00000000-0005-0000-0000-000049000000}"/>
    <cellStyle name="Input cel 2 2 3 2 3" xfId="2056" xr:uid="{00000000-0005-0000-0000-000049000000}"/>
    <cellStyle name="Input cel 2 2 3 2 3 2" xfId="3295" xr:uid="{00000000-0005-0000-0000-000049000000}"/>
    <cellStyle name="Input cel 2 2 3 2 3 2 2" xfId="8845" xr:uid="{00000000-0005-0000-0000-000049000000}"/>
    <cellStyle name="Input cel 2 2 3 2 3 2 2 2" xfId="19207" xr:uid="{00000000-0005-0000-0000-000049000000}"/>
    <cellStyle name="Input cel 2 2 3 2 3 2 3" xfId="16229" xr:uid="{00000000-0005-0000-0000-000049000000}"/>
    <cellStyle name="Input cel 2 2 3 2 3 3" xfId="4637" xr:uid="{00000000-0005-0000-0000-000049000000}"/>
    <cellStyle name="Input cel 2 2 3 2 3 3 2" xfId="10208" xr:uid="{00000000-0005-0000-0000-000049000000}"/>
    <cellStyle name="Input cel 2 2 3 2 3 3 2 2" xfId="20568" xr:uid="{00000000-0005-0000-0000-000049000000}"/>
    <cellStyle name="Input cel 2 2 3 2 3 3 3" xfId="12034" xr:uid="{00000000-0005-0000-0000-000049000000}"/>
    <cellStyle name="Input cel 2 2 3 2 3 4" xfId="7636" xr:uid="{00000000-0005-0000-0000-000049000000}"/>
    <cellStyle name="Input cel 2 2 3 2 3 4 2" xfId="17998" xr:uid="{00000000-0005-0000-0000-000049000000}"/>
    <cellStyle name="Input cel 2 2 3 2 3 5" xfId="6055" xr:uid="{00000000-0005-0000-0000-000049000000}"/>
    <cellStyle name="Input cel 2 2 3 2 3 5 2" xfId="16419" xr:uid="{00000000-0005-0000-0000-000049000000}"/>
    <cellStyle name="Input cel 2 2 3 2 3 6" xfId="12561" xr:uid="{00000000-0005-0000-0000-000049000000}"/>
    <cellStyle name="Input cel 2 2 3 2 4" xfId="1605" xr:uid="{00000000-0005-0000-0000-000049000000}"/>
    <cellStyle name="Input cel 2 2 3 2 4 2" xfId="2846" xr:uid="{00000000-0005-0000-0000-000049000000}"/>
    <cellStyle name="Input cel 2 2 3 2 4 2 2" xfId="8396" xr:uid="{00000000-0005-0000-0000-000049000000}"/>
    <cellStyle name="Input cel 2 2 3 2 4 2 2 2" xfId="18758" xr:uid="{00000000-0005-0000-0000-000049000000}"/>
    <cellStyle name="Input cel 2 2 3 2 4 2 3" xfId="10878" xr:uid="{00000000-0005-0000-0000-000049000000}"/>
    <cellStyle name="Input cel 2 2 3 2 4 3" xfId="4196" xr:uid="{00000000-0005-0000-0000-000049000000}"/>
    <cellStyle name="Input cel 2 2 3 2 4 3 2" xfId="9790" xr:uid="{00000000-0005-0000-0000-000049000000}"/>
    <cellStyle name="Input cel 2 2 3 2 4 3 2 2" xfId="20151" xr:uid="{00000000-0005-0000-0000-000049000000}"/>
    <cellStyle name="Input cel 2 2 3 2 4 3 3" xfId="11985" xr:uid="{00000000-0005-0000-0000-000049000000}"/>
    <cellStyle name="Input cel 2 2 3 2 4 4" xfId="7222" xr:uid="{00000000-0005-0000-0000-000049000000}"/>
    <cellStyle name="Input cel 2 2 3 2 4 4 2" xfId="17584" xr:uid="{00000000-0005-0000-0000-000049000000}"/>
    <cellStyle name="Input cel 2 2 3 2 4 5" xfId="5640" xr:uid="{00000000-0005-0000-0000-000049000000}"/>
    <cellStyle name="Input cel 2 2 3 2 4 5 2" xfId="10688" xr:uid="{00000000-0005-0000-0000-000049000000}"/>
    <cellStyle name="Input cel 2 2 3 2 4 6" xfId="14008" xr:uid="{00000000-0005-0000-0000-000049000000}"/>
    <cellStyle name="Input cel 2 2 3 2 5" xfId="1231" xr:uid="{00000000-0005-0000-0000-000049000000}"/>
    <cellStyle name="Input cel 2 2 3 2 5 2" xfId="3829" xr:uid="{00000000-0005-0000-0000-000049000000}"/>
    <cellStyle name="Input cel 2 2 3 2 5 2 2" xfId="9443" xr:uid="{00000000-0005-0000-0000-000049000000}"/>
    <cellStyle name="Input cel 2 2 3 2 5 2 2 2" xfId="19804" xr:uid="{00000000-0005-0000-0000-000049000000}"/>
    <cellStyle name="Input cel 2 2 3 2 5 2 3" xfId="10997" xr:uid="{00000000-0005-0000-0000-000049000000}"/>
    <cellStyle name="Input cel 2 2 3 2 5 3" xfId="6871" xr:uid="{00000000-0005-0000-0000-000049000000}"/>
    <cellStyle name="Input cel 2 2 3 2 5 3 2" xfId="17233" xr:uid="{00000000-0005-0000-0000-000049000000}"/>
    <cellStyle name="Input cel 2 2 3 2 5 4" xfId="5298" xr:uid="{00000000-0005-0000-0000-000049000000}"/>
    <cellStyle name="Input cel 2 2 3 2 5 4 2" xfId="10789" xr:uid="{00000000-0005-0000-0000-000049000000}"/>
    <cellStyle name="Input cel 2 2 3 2 5 5" xfId="11542" xr:uid="{00000000-0005-0000-0000-000049000000}"/>
    <cellStyle name="Input cel 2 2 3 2 6" xfId="2474" xr:uid="{00000000-0005-0000-0000-000049000000}"/>
    <cellStyle name="Input cel 2 2 3 2 6 2" xfId="8024" xr:uid="{00000000-0005-0000-0000-000049000000}"/>
    <cellStyle name="Input cel 2 2 3 2 6 2 2" xfId="18386" xr:uid="{00000000-0005-0000-0000-000049000000}"/>
    <cellStyle name="Input cel 2 2 3 2 6 3" xfId="15614" xr:uid="{00000000-0005-0000-0000-000049000000}"/>
    <cellStyle name="Input cel 2 2 3 2 7" xfId="785" xr:uid="{00000000-0005-0000-0000-000049000000}"/>
    <cellStyle name="Input cel 2 2 3 2 7 2" xfId="9357" xr:uid="{00000000-0005-0000-0000-000049000000}"/>
    <cellStyle name="Input cel 2 2 3 2 7 2 2" xfId="19718" xr:uid="{00000000-0005-0000-0000-000049000000}"/>
    <cellStyle name="Input cel 2 2 3 2 7 3" xfId="14936" xr:uid="{00000000-0005-0000-0000-000049000000}"/>
    <cellStyle name="Input cel 2 2 3 2 8" xfId="5214" xr:uid="{00000000-0005-0000-0000-000049000000}"/>
    <cellStyle name="Input cel 2 2 3 2 8 2" xfId="15829" xr:uid="{00000000-0005-0000-0000-000049000000}"/>
    <cellStyle name="Input cel 2 2 3 2 9" xfId="14114" xr:uid="{00000000-0005-0000-0000-000049000000}"/>
    <cellStyle name="Input cel 2 2 3 3" xfId="519" xr:uid="{00000000-0005-0000-0000-000049000000}"/>
    <cellStyle name="Input cel 2 2 3 3 10" xfId="11434" xr:uid="{00000000-0005-0000-0000-000049000000}"/>
    <cellStyle name="Input cel 2 2 3 3 2" xfId="1891" xr:uid="{00000000-0005-0000-0000-000049000000}"/>
    <cellStyle name="Input cel 2 2 3 3 2 2" xfId="2206" xr:uid="{00000000-0005-0000-0000-000049000000}"/>
    <cellStyle name="Input cel 2 2 3 3 2 2 2" xfId="3445" xr:uid="{00000000-0005-0000-0000-000049000000}"/>
    <cellStyle name="Input cel 2 2 3 3 2 2 2 2" xfId="8995" xr:uid="{00000000-0005-0000-0000-000049000000}"/>
    <cellStyle name="Input cel 2 2 3 3 2 2 2 2 2" xfId="19357" xr:uid="{00000000-0005-0000-0000-000049000000}"/>
    <cellStyle name="Input cel 2 2 3 3 2 2 2 3" xfId="11171" xr:uid="{00000000-0005-0000-0000-000049000000}"/>
    <cellStyle name="Input cel 2 2 3 3 2 2 3" xfId="4787" xr:uid="{00000000-0005-0000-0000-000049000000}"/>
    <cellStyle name="Input cel 2 2 3 3 2 2 3 2" xfId="10348" xr:uid="{00000000-0005-0000-0000-000049000000}"/>
    <cellStyle name="Input cel 2 2 3 3 2 2 3 2 2" xfId="20707" xr:uid="{00000000-0005-0000-0000-000049000000}"/>
    <cellStyle name="Input cel 2 2 3 3 2 2 3 3" xfId="11520" xr:uid="{00000000-0005-0000-0000-000049000000}"/>
    <cellStyle name="Input cel 2 2 3 3 2 2 4" xfId="7762" xr:uid="{00000000-0005-0000-0000-000049000000}"/>
    <cellStyle name="Input cel 2 2 3 3 2 2 4 2" xfId="18124" xr:uid="{00000000-0005-0000-0000-000049000000}"/>
    <cellStyle name="Input cel 2 2 3 3 2 2 5" xfId="6195" xr:uid="{00000000-0005-0000-0000-000049000000}"/>
    <cellStyle name="Input cel 2 2 3 3 2 2 5 2" xfId="16558" xr:uid="{00000000-0005-0000-0000-000049000000}"/>
    <cellStyle name="Input cel 2 2 3 3 2 2 6" xfId="13618" xr:uid="{00000000-0005-0000-0000-000049000000}"/>
    <cellStyle name="Input cel 2 2 3 3 2 3" xfId="3131" xr:uid="{00000000-0005-0000-0000-000049000000}"/>
    <cellStyle name="Input cel 2 2 3 3 2 3 2" xfId="8681" xr:uid="{00000000-0005-0000-0000-000049000000}"/>
    <cellStyle name="Input cel 2 2 3 3 2 3 2 2" xfId="19043" xr:uid="{00000000-0005-0000-0000-000049000000}"/>
    <cellStyle name="Input cel 2 2 3 3 2 3 3" xfId="12347" xr:uid="{00000000-0005-0000-0000-000049000000}"/>
    <cellStyle name="Input cel 2 2 3 3 2 4" xfId="4474" xr:uid="{00000000-0005-0000-0000-000049000000}"/>
    <cellStyle name="Input cel 2 2 3 3 2 4 2" xfId="10053" xr:uid="{00000000-0005-0000-0000-000049000000}"/>
    <cellStyle name="Input cel 2 2 3 3 2 4 2 2" xfId="20413" xr:uid="{00000000-0005-0000-0000-000049000000}"/>
    <cellStyle name="Input cel 2 2 3 3 2 4 3" xfId="12753" xr:uid="{00000000-0005-0000-0000-000049000000}"/>
    <cellStyle name="Input cel 2 2 3 3 2 5" xfId="7479" xr:uid="{00000000-0005-0000-0000-000049000000}"/>
    <cellStyle name="Input cel 2 2 3 3 2 5 2" xfId="17841" xr:uid="{00000000-0005-0000-0000-000049000000}"/>
    <cellStyle name="Input cel 2 2 3 3 2 6" xfId="5900" xr:uid="{00000000-0005-0000-0000-000049000000}"/>
    <cellStyle name="Input cel 2 2 3 3 2 6 2" xfId="16265" xr:uid="{00000000-0005-0000-0000-000049000000}"/>
    <cellStyle name="Input cel 2 2 3 3 2 7" xfId="11803" xr:uid="{00000000-0005-0000-0000-000049000000}"/>
    <cellStyle name="Input cel 2 2 3 3 3" xfId="2072" xr:uid="{00000000-0005-0000-0000-000049000000}"/>
    <cellStyle name="Input cel 2 2 3 3 3 2" xfId="3311" xr:uid="{00000000-0005-0000-0000-000049000000}"/>
    <cellStyle name="Input cel 2 2 3 3 3 2 2" xfId="8861" xr:uid="{00000000-0005-0000-0000-000049000000}"/>
    <cellStyle name="Input cel 2 2 3 3 3 2 2 2" xfId="19223" xr:uid="{00000000-0005-0000-0000-000049000000}"/>
    <cellStyle name="Input cel 2 2 3 3 3 2 3" xfId="11262" xr:uid="{00000000-0005-0000-0000-000049000000}"/>
    <cellStyle name="Input cel 2 2 3 3 3 3" xfId="4653" xr:uid="{00000000-0005-0000-0000-000049000000}"/>
    <cellStyle name="Input cel 2 2 3 3 3 3 2" xfId="10223" xr:uid="{00000000-0005-0000-0000-000049000000}"/>
    <cellStyle name="Input cel 2 2 3 3 3 3 2 2" xfId="20583" xr:uid="{00000000-0005-0000-0000-000049000000}"/>
    <cellStyle name="Input cel 2 2 3 3 3 3 3" xfId="12503" xr:uid="{00000000-0005-0000-0000-000049000000}"/>
    <cellStyle name="Input cel 2 2 3 3 3 4" xfId="7651" xr:uid="{00000000-0005-0000-0000-000049000000}"/>
    <cellStyle name="Input cel 2 2 3 3 3 4 2" xfId="18013" xr:uid="{00000000-0005-0000-0000-000049000000}"/>
    <cellStyle name="Input cel 2 2 3 3 3 5" xfId="6070" xr:uid="{00000000-0005-0000-0000-000049000000}"/>
    <cellStyle name="Input cel 2 2 3 3 3 5 2" xfId="16434" xr:uid="{00000000-0005-0000-0000-000049000000}"/>
    <cellStyle name="Input cel 2 2 3 3 3 6" xfId="14855" xr:uid="{00000000-0005-0000-0000-000049000000}"/>
    <cellStyle name="Input cel 2 2 3 3 4" xfId="1665" xr:uid="{00000000-0005-0000-0000-000049000000}"/>
    <cellStyle name="Input cel 2 2 3 3 4 2" xfId="2906" xr:uid="{00000000-0005-0000-0000-000049000000}"/>
    <cellStyle name="Input cel 2 2 3 3 4 2 2" xfId="8456" xr:uid="{00000000-0005-0000-0000-000049000000}"/>
    <cellStyle name="Input cel 2 2 3 3 4 2 2 2" xfId="18818" xr:uid="{00000000-0005-0000-0000-000049000000}"/>
    <cellStyle name="Input cel 2 2 3 3 4 2 3" xfId="14919" xr:uid="{00000000-0005-0000-0000-000049000000}"/>
    <cellStyle name="Input cel 2 2 3 3 4 3" xfId="4256" xr:uid="{00000000-0005-0000-0000-000049000000}"/>
    <cellStyle name="Input cel 2 2 3 3 4 3 2" xfId="9848" xr:uid="{00000000-0005-0000-0000-000049000000}"/>
    <cellStyle name="Input cel 2 2 3 3 4 3 2 2" xfId="20209" xr:uid="{00000000-0005-0000-0000-000049000000}"/>
    <cellStyle name="Input cel 2 2 3 3 4 3 3" xfId="15758" xr:uid="{00000000-0005-0000-0000-000049000000}"/>
    <cellStyle name="Input cel 2 2 3 3 4 4" xfId="7280" xr:uid="{00000000-0005-0000-0000-000049000000}"/>
    <cellStyle name="Input cel 2 2 3 3 4 4 2" xfId="17642" xr:uid="{00000000-0005-0000-0000-000049000000}"/>
    <cellStyle name="Input cel 2 2 3 3 4 5" xfId="5698" xr:uid="{00000000-0005-0000-0000-000049000000}"/>
    <cellStyle name="Input cel 2 2 3 3 4 5 2" xfId="11533" xr:uid="{00000000-0005-0000-0000-000049000000}"/>
    <cellStyle name="Input cel 2 2 3 3 4 6" xfId="10901" xr:uid="{00000000-0005-0000-0000-000049000000}"/>
    <cellStyle name="Input cel 2 2 3 3 5" xfId="1280" xr:uid="{00000000-0005-0000-0000-000049000000}"/>
    <cellStyle name="Input cel 2 2 3 3 5 2" xfId="6919" xr:uid="{00000000-0005-0000-0000-000049000000}"/>
    <cellStyle name="Input cel 2 2 3 3 5 2 2" xfId="17281" xr:uid="{00000000-0005-0000-0000-000049000000}"/>
    <cellStyle name="Input cel 2 2 3 3 5 3" xfId="14319" xr:uid="{00000000-0005-0000-0000-000049000000}"/>
    <cellStyle name="Input cel 2 2 3 3 6" xfId="2523" xr:uid="{00000000-0005-0000-0000-000049000000}"/>
    <cellStyle name="Input cel 2 2 3 3 6 2" xfId="8073" xr:uid="{00000000-0005-0000-0000-000049000000}"/>
    <cellStyle name="Input cel 2 2 3 3 6 2 2" xfId="18435" xr:uid="{00000000-0005-0000-0000-000049000000}"/>
    <cellStyle name="Input cel 2 2 3 3 6 3" xfId="13077" xr:uid="{00000000-0005-0000-0000-000049000000}"/>
    <cellStyle name="Input cel 2 2 3 3 7" xfId="980" xr:uid="{00000000-0005-0000-0000-000049000000}"/>
    <cellStyle name="Input cel 2 2 3 3 7 2" xfId="9491" xr:uid="{00000000-0005-0000-0000-000049000000}"/>
    <cellStyle name="Input cel 2 2 3 3 7 2 2" xfId="19852" xr:uid="{00000000-0005-0000-0000-000049000000}"/>
    <cellStyle name="Input cel 2 2 3 3 7 3" xfId="13125" xr:uid="{00000000-0005-0000-0000-000049000000}"/>
    <cellStyle name="Input cel 2 2 3 3 8" xfId="3878" xr:uid="{00000000-0005-0000-0000-000049000000}"/>
    <cellStyle name="Input cel 2 2 3 3 8 2" xfId="6639" xr:uid="{00000000-0005-0000-0000-000049000000}"/>
    <cellStyle name="Input cel 2 2 3 3 8 2 2" xfId="17001" xr:uid="{00000000-0005-0000-0000-000049000000}"/>
    <cellStyle name="Input cel 2 2 3 3 8 3" xfId="15505" xr:uid="{00000000-0005-0000-0000-000049000000}"/>
    <cellStyle name="Input cel 2 2 3 3 9" xfId="5345" xr:uid="{00000000-0005-0000-0000-000049000000}"/>
    <cellStyle name="Input cel 2 2 3 3 9 2" xfId="12368" xr:uid="{00000000-0005-0000-0000-000049000000}"/>
    <cellStyle name="Input cel 2 2 3 4" xfId="583" xr:uid="{00000000-0005-0000-0000-000049000000}"/>
    <cellStyle name="Input cel 2 2 3 4 2" xfId="2270" xr:uid="{00000000-0005-0000-0000-000049000000}"/>
    <cellStyle name="Input cel 2 2 3 4 2 2" xfId="3509" xr:uid="{00000000-0005-0000-0000-000049000000}"/>
    <cellStyle name="Input cel 2 2 3 4 2 2 2" xfId="9059" xr:uid="{00000000-0005-0000-0000-000049000000}"/>
    <cellStyle name="Input cel 2 2 3 4 2 2 2 2" xfId="19421" xr:uid="{00000000-0005-0000-0000-000049000000}"/>
    <cellStyle name="Input cel 2 2 3 4 2 2 3" xfId="15560" xr:uid="{00000000-0005-0000-0000-000049000000}"/>
    <cellStyle name="Input cel 2 2 3 4 2 3" xfId="4851" xr:uid="{00000000-0005-0000-0000-000049000000}"/>
    <cellStyle name="Input cel 2 2 3 4 2 3 2" xfId="10408" xr:uid="{00000000-0005-0000-0000-000049000000}"/>
    <cellStyle name="Input cel 2 2 3 4 2 3 2 2" xfId="20767" xr:uid="{00000000-0005-0000-0000-000049000000}"/>
    <cellStyle name="Input cel 2 2 3 4 2 3 3" xfId="10856" xr:uid="{00000000-0005-0000-0000-000049000000}"/>
    <cellStyle name="Input cel 2 2 3 4 2 4" xfId="7822" xr:uid="{00000000-0005-0000-0000-000049000000}"/>
    <cellStyle name="Input cel 2 2 3 4 2 4 2" xfId="18184" xr:uid="{00000000-0005-0000-0000-000049000000}"/>
    <cellStyle name="Input cel 2 2 3 4 2 5" xfId="6255" xr:uid="{00000000-0005-0000-0000-000049000000}"/>
    <cellStyle name="Input cel 2 2 3 4 2 5 2" xfId="16618" xr:uid="{00000000-0005-0000-0000-000049000000}"/>
    <cellStyle name="Input cel 2 2 3 4 2 6" xfId="14662" xr:uid="{00000000-0005-0000-0000-000049000000}"/>
    <cellStyle name="Input cel 2 2 3 4 3" xfId="1952" xr:uid="{00000000-0005-0000-0000-000049000000}"/>
    <cellStyle name="Input cel 2 2 3 4 3 2" xfId="3192" xr:uid="{00000000-0005-0000-0000-000049000000}"/>
    <cellStyle name="Input cel 2 2 3 4 3 2 2" xfId="8742" xr:uid="{00000000-0005-0000-0000-000049000000}"/>
    <cellStyle name="Input cel 2 2 3 4 3 2 2 2" xfId="19104" xr:uid="{00000000-0005-0000-0000-000049000000}"/>
    <cellStyle name="Input cel 2 2 3 4 3 2 3" xfId="10824" xr:uid="{00000000-0005-0000-0000-000049000000}"/>
    <cellStyle name="Input cel 2 2 3 4 3 3" xfId="4535" xr:uid="{00000000-0005-0000-0000-000049000000}"/>
    <cellStyle name="Input cel 2 2 3 4 3 3 2" xfId="10111" xr:uid="{00000000-0005-0000-0000-000049000000}"/>
    <cellStyle name="Input cel 2 2 3 4 3 3 2 2" xfId="20471" xr:uid="{00000000-0005-0000-0000-000049000000}"/>
    <cellStyle name="Input cel 2 2 3 4 3 3 3" xfId="15503" xr:uid="{00000000-0005-0000-0000-000049000000}"/>
    <cellStyle name="Input cel 2 2 3 4 3 4" xfId="7538" xr:uid="{00000000-0005-0000-0000-000049000000}"/>
    <cellStyle name="Input cel 2 2 3 4 3 4 2" xfId="17900" xr:uid="{00000000-0005-0000-0000-000049000000}"/>
    <cellStyle name="Input cel 2 2 3 4 3 5" xfId="5957" xr:uid="{00000000-0005-0000-0000-000049000000}"/>
    <cellStyle name="Input cel 2 2 3 4 3 5 2" xfId="16322" xr:uid="{00000000-0005-0000-0000-000049000000}"/>
    <cellStyle name="Input cel 2 2 3 4 3 6" xfId="11119" xr:uid="{00000000-0005-0000-0000-000049000000}"/>
    <cellStyle name="Input cel 2 2 3 4 4" xfId="1344" xr:uid="{00000000-0005-0000-0000-000049000000}"/>
    <cellStyle name="Input cel 2 2 3 4 4 2" xfId="6981" xr:uid="{00000000-0005-0000-0000-000049000000}"/>
    <cellStyle name="Input cel 2 2 3 4 4 2 2" xfId="17343" xr:uid="{00000000-0005-0000-0000-000049000000}"/>
    <cellStyle name="Input cel 2 2 3 4 4 3" xfId="11719" xr:uid="{00000000-0005-0000-0000-000049000000}"/>
    <cellStyle name="Input cel 2 2 3 4 5" xfId="2587" xr:uid="{00000000-0005-0000-0000-000049000000}"/>
    <cellStyle name="Input cel 2 2 3 4 5 2" xfId="8137" xr:uid="{00000000-0005-0000-0000-000049000000}"/>
    <cellStyle name="Input cel 2 2 3 4 5 2 2" xfId="18499" xr:uid="{00000000-0005-0000-0000-000049000000}"/>
    <cellStyle name="Input cel 2 2 3 4 5 3" xfId="12308" xr:uid="{00000000-0005-0000-0000-000049000000}"/>
    <cellStyle name="Input cel 2 2 3 4 6" xfId="1044" xr:uid="{00000000-0005-0000-0000-000049000000}"/>
    <cellStyle name="Input cel 2 2 3 4 6 2" xfId="9553" xr:uid="{00000000-0005-0000-0000-000049000000}"/>
    <cellStyle name="Input cel 2 2 3 4 6 2 2" xfId="19914" xr:uid="{00000000-0005-0000-0000-000049000000}"/>
    <cellStyle name="Input cel 2 2 3 4 6 3" xfId="11322" xr:uid="{00000000-0005-0000-0000-000049000000}"/>
    <cellStyle name="Input cel 2 2 3 4 7" xfId="3942" xr:uid="{00000000-0005-0000-0000-000049000000}"/>
    <cellStyle name="Input cel 2 2 3 4 7 2" xfId="6686" xr:uid="{00000000-0005-0000-0000-000049000000}"/>
    <cellStyle name="Input cel 2 2 3 4 7 2 2" xfId="17048" xr:uid="{00000000-0005-0000-0000-000049000000}"/>
    <cellStyle name="Input cel 2 2 3 4 7 3" xfId="12659" xr:uid="{00000000-0005-0000-0000-000049000000}"/>
    <cellStyle name="Input cel 2 2 3 4 8" xfId="5405" xr:uid="{00000000-0005-0000-0000-000049000000}"/>
    <cellStyle name="Input cel 2 2 3 4 8 2" xfId="12927" xr:uid="{00000000-0005-0000-0000-000049000000}"/>
    <cellStyle name="Input cel 2 2 3 4 9" xfId="10718" xr:uid="{00000000-0005-0000-0000-000049000000}"/>
    <cellStyle name="Input cel 2 2 3 5" xfId="644" xr:uid="{00000000-0005-0000-0000-000049000000}"/>
    <cellStyle name="Input cel 2 2 3 5 2" xfId="2331" xr:uid="{00000000-0005-0000-0000-000049000000}"/>
    <cellStyle name="Input cel 2 2 3 5 2 2" xfId="3570" xr:uid="{00000000-0005-0000-0000-000049000000}"/>
    <cellStyle name="Input cel 2 2 3 5 2 2 2" xfId="9120" xr:uid="{00000000-0005-0000-0000-000049000000}"/>
    <cellStyle name="Input cel 2 2 3 5 2 2 2 2" xfId="19482" xr:uid="{00000000-0005-0000-0000-000049000000}"/>
    <cellStyle name="Input cel 2 2 3 5 2 2 3" xfId="14459" xr:uid="{00000000-0005-0000-0000-000049000000}"/>
    <cellStyle name="Input cel 2 2 3 5 2 3" xfId="4912" xr:uid="{00000000-0005-0000-0000-000049000000}"/>
    <cellStyle name="Input cel 2 2 3 5 2 3 2" xfId="10467" xr:uid="{00000000-0005-0000-0000-000049000000}"/>
    <cellStyle name="Input cel 2 2 3 5 2 3 2 2" xfId="20826" xr:uid="{00000000-0005-0000-0000-000049000000}"/>
    <cellStyle name="Input cel 2 2 3 5 2 3 3" xfId="11617" xr:uid="{00000000-0005-0000-0000-000049000000}"/>
    <cellStyle name="Input cel 2 2 3 5 2 4" xfId="7881" xr:uid="{00000000-0005-0000-0000-000049000000}"/>
    <cellStyle name="Input cel 2 2 3 5 2 4 2" xfId="18243" xr:uid="{00000000-0005-0000-0000-000049000000}"/>
    <cellStyle name="Input cel 2 2 3 5 2 5" xfId="6314" xr:uid="{00000000-0005-0000-0000-000049000000}"/>
    <cellStyle name="Input cel 2 2 3 5 2 5 2" xfId="16677" xr:uid="{00000000-0005-0000-0000-000049000000}"/>
    <cellStyle name="Input cel 2 2 3 5 2 6" xfId="12720" xr:uid="{00000000-0005-0000-0000-000049000000}"/>
    <cellStyle name="Input cel 2 2 3 5 3" xfId="2009" xr:uid="{00000000-0005-0000-0000-000049000000}"/>
    <cellStyle name="Input cel 2 2 3 5 3 2" xfId="3248" xr:uid="{00000000-0005-0000-0000-000049000000}"/>
    <cellStyle name="Input cel 2 2 3 5 3 2 2" xfId="8798" xr:uid="{00000000-0005-0000-0000-000049000000}"/>
    <cellStyle name="Input cel 2 2 3 5 3 2 2 2" xfId="19160" xr:uid="{00000000-0005-0000-0000-000049000000}"/>
    <cellStyle name="Input cel 2 2 3 5 3 2 3" xfId="11515" xr:uid="{00000000-0005-0000-0000-000049000000}"/>
    <cellStyle name="Input cel 2 2 3 5 3 3" xfId="4590" xr:uid="{00000000-0005-0000-0000-000049000000}"/>
    <cellStyle name="Input cel 2 2 3 5 3 3 2" xfId="10164" xr:uid="{00000000-0005-0000-0000-000049000000}"/>
    <cellStyle name="Input cel 2 2 3 5 3 3 2 2" xfId="20524" xr:uid="{00000000-0005-0000-0000-000049000000}"/>
    <cellStyle name="Input cel 2 2 3 5 3 3 3" xfId="16251" xr:uid="{00000000-0005-0000-0000-000049000000}"/>
    <cellStyle name="Input cel 2 2 3 5 3 4" xfId="7592" xr:uid="{00000000-0005-0000-0000-000049000000}"/>
    <cellStyle name="Input cel 2 2 3 5 3 4 2" xfId="17954" xr:uid="{00000000-0005-0000-0000-000049000000}"/>
    <cellStyle name="Input cel 2 2 3 5 3 5" xfId="6010" xr:uid="{00000000-0005-0000-0000-000049000000}"/>
    <cellStyle name="Input cel 2 2 3 5 3 5 2" xfId="16375" xr:uid="{00000000-0005-0000-0000-000049000000}"/>
    <cellStyle name="Input cel 2 2 3 5 3 6" xfId="11840" xr:uid="{00000000-0005-0000-0000-000049000000}"/>
    <cellStyle name="Input cel 2 2 3 5 4" xfId="1405" xr:uid="{00000000-0005-0000-0000-000049000000}"/>
    <cellStyle name="Input cel 2 2 3 5 4 2" xfId="7042" xr:uid="{00000000-0005-0000-0000-000049000000}"/>
    <cellStyle name="Input cel 2 2 3 5 4 2 2" xfId="17404" xr:uid="{00000000-0005-0000-0000-000049000000}"/>
    <cellStyle name="Input cel 2 2 3 5 4 3" xfId="10522" xr:uid="{00000000-0005-0000-0000-000049000000}"/>
    <cellStyle name="Input cel 2 2 3 5 5" xfId="2648" xr:uid="{00000000-0005-0000-0000-000049000000}"/>
    <cellStyle name="Input cel 2 2 3 5 5 2" xfId="8198" xr:uid="{00000000-0005-0000-0000-000049000000}"/>
    <cellStyle name="Input cel 2 2 3 5 5 2 2" xfId="18560" xr:uid="{00000000-0005-0000-0000-000049000000}"/>
    <cellStyle name="Input cel 2 2 3 5 5 3" xfId="14147" xr:uid="{00000000-0005-0000-0000-000049000000}"/>
    <cellStyle name="Input cel 2 2 3 5 6" xfId="1105" xr:uid="{00000000-0005-0000-0000-000049000000}"/>
    <cellStyle name="Input cel 2 2 3 5 6 2" xfId="9614" xr:uid="{00000000-0005-0000-0000-000049000000}"/>
    <cellStyle name="Input cel 2 2 3 5 6 2 2" xfId="19975" xr:uid="{00000000-0005-0000-0000-000049000000}"/>
    <cellStyle name="Input cel 2 2 3 5 6 3" xfId="15263" xr:uid="{00000000-0005-0000-0000-000049000000}"/>
    <cellStyle name="Input cel 2 2 3 5 7" xfId="4003" xr:uid="{00000000-0005-0000-0000-000049000000}"/>
    <cellStyle name="Input cel 2 2 3 5 7 2" xfId="6745" xr:uid="{00000000-0005-0000-0000-000049000000}"/>
    <cellStyle name="Input cel 2 2 3 5 7 2 2" xfId="17107" xr:uid="{00000000-0005-0000-0000-000049000000}"/>
    <cellStyle name="Input cel 2 2 3 5 7 3" xfId="12332" xr:uid="{00000000-0005-0000-0000-000049000000}"/>
    <cellStyle name="Input cel 2 2 3 5 8" xfId="5464" xr:uid="{00000000-0005-0000-0000-000049000000}"/>
    <cellStyle name="Input cel 2 2 3 5 8 2" xfId="15234" xr:uid="{00000000-0005-0000-0000-000049000000}"/>
    <cellStyle name="Input cel 2 2 3 5 9" xfId="13093" xr:uid="{00000000-0005-0000-0000-000049000000}"/>
    <cellStyle name="Input cel 2 2 3 6" xfId="861" xr:uid="{00000000-0005-0000-0000-000049000000}"/>
    <cellStyle name="Input cel 2 2 3 6 2" xfId="1784" xr:uid="{00000000-0005-0000-0000-000049000000}"/>
    <cellStyle name="Input cel 2 2 3 6 2 2" xfId="7375" xr:uid="{00000000-0005-0000-0000-000049000000}"/>
    <cellStyle name="Input cel 2 2 3 6 2 2 2" xfId="17737" xr:uid="{00000000-0005-0000-0000-000049000000}"/>
    <cellStyle name="Input cel 2 2 3 6 2 3" xfId="13443" xr:uid="{00000000-0005-0000-0000-000049000000}"/>
    <cellStyle name="Input cel 2 2 3 6 3" xfId="3024" xr:uid="{00000000-0005-0000-0000-000049000000}"/>
    <cellStyle name="Input cel 2 2 3 6 3 2" xfId="8574" xr:uid="{00000000-0005-0000-0000-000049000000}"/>
    <cellStyle name="Input cel 2 2 3 6 3 2 2" xfId="18936" xr:uid="{00000000-0005-0000-0000-000049000000}"/>
    <cellStyle name="Input cel 2 2 3 6 3 3" xfId="10816" xr:uid="{00000000-0005-0000-0000-000049000000}"/>
    <cellStyle name="Input cel 2 2 3 6 4" xfId="4368" xr:uid="{00000000-0005-0000-0000-000049000000}"/>
    <cellStyle name="Input cel 2 2 3 6 4 2" xfId="9950" xr:uid="{00000000-0005-0000-0000-000049000000}"/>
    <cellStyle name="Input cel 2 2 3 6 4 2 2" xfId="20310" xr:uid="{00000000-0005-0000-0000-000049000000}"/>
    <cellStyle name="Input cel 2 2 3 6 4 3" xfId="13867" xr:uid="{00000000-0005-0000-0000-000049000000}"/>
    <cellStyle name="Input cel 2 2 3 6 5" xfId="6537" xr:uid="{00000000-0005-0000-0000-000049000000}"/>
    <cellStyle name="Input cel 2 2 3 6 5 2" xfId="16899" xr:uid="{00000000-0005-0000-0000-000049000000}"/>
    <cellStyle name="Input cel 2 2 3 6 6" xfId="5798" xr:uid="{00000000-0005-0000-0000-000049000000}"/>
    <cellStyle name="Input cel 2 2 3 6 6 2" xfId="10772" xr:uid="{00000000-0005-0000-0000-000049000000}"/>
    <cellStyle name="Input cel 2 2 3 6 7" xfId="14867" xr:uid="{00000000-0005-0000-0000-000049000000}"/>
    <cellStyle name="Input cel 2 2 3 7" xfId="1461" xr:uid="{00000000-0005-0000-0000-000049000000}"/>
    <cellStyle name="Input cel 2 2 3 7 2" xfId="2703" xr:uid="{00000000-0005-0000-0000-000049000000}"/>
    <cellStyle name="Input cel 2 2 3 7 2 2" xfId="8253" xr:uid="{00000000-0005-0000-0000-000049000000}"/>
    <cellStyle name="Input cel 2 2 3 7 2 2 2" xfId="18615" xr:uid="{00000000-0005-0000-0000-000049000000}"/>
    <cellStyle name="Input cel 2 2 3 7 2 3" xfId="14798" xr:uid="{00000000-0005-0000-0000-000049000000}"/>
    <cellStyle name="Input cel 2 2 3 7 3" xfId="4057" xr:uid="{00000000-0005-0000-0000-000049000000}"/>
    <cellStyle name="Input cel 2 2 3 7 3 2" xfId="9666" xr:uid="{00000000-0005-0000-0000-000049000000}"/>
    <cellStyle name="Input cel 2 2 3 7 3 2 2" xfId="20027" xr:uid="{00000000-0005-0000-0000-000049000000}"/>
    <cellStyle name="Input cel 2 2 3 7 3 3" xfId="15238" xr:uid="{00000000-0005-0000-0000-000049000000}"/>
    <cellStyle name="Input cel 2 2 3 7 4" xfId="7095" xr:uid="{00000000-0005-0000-0000-000049000000}"/>
    <cellStyle name="Input cel 2 2 3 7 4 2" xfId="17457" xr:uid="{00000000-0005-0000-0000-000049000000}"/>
    <cellStyle name="Input cel 2 2 3 7 5" xfId="5516" xr:uid="{00000000-0005-0000-0000-000049000000}"/>
    <cellStyle name="Input cel 2 2 3 7 5 2" xfId="11214" xr:uid="{00000000-0005-0000-0000-000049000000}"/>
    <cellStyle name="Input cel 2 2 3 7 6" xfId="16254" xr:uid="{00000000-0005-0000-0000-000049000000}"/>
    <cellStyle name="Input cel 2 2 3 8" xfId="1429" xr:uid="{00000000-0005-0000-0000-000049000000}"/>
    <cellStyle name="Input cel 2 2 3 8 2" xfId="2672" xr:uid="{00000000-0005-0000-0000-000049000000}"/>
    <cellStyle name="Input cel 2 2 3 8 2 2" xfId="8222" xr:uid="{00000000-0005-0000-0000-000049000000}"/>
    <cellStyle name="Input cel 2 2 3 8 2 2 2" xfId="18584" xr:uid="{00000000-0005-0000-0000-000049000000}"/>
    <cellStyle name="Input cel 2 2 3 8 2 3" xfId="15871" xr:uid="{00000000-0005-0000-0000-000049000000}"/>
    <cellStyle name="Input cel 2 2 3 8 3" xfId="4027" xr:uid="{00000000-0005-0000-0000-000049000000}"/>
    <cellStyle name="Input cel 2 2 3 8 3 2" xfId="9637" xr:uid="{00000000-0005-0000-0000-000049000000}"/>
    <cellStyle name="Input cel 2 2 3 8 3 2 2" xfId="19998" xr:uid="{00000000-0005-0000-0000-000049000000}"/>
    <cellStyle name="Input cel 2 2 3 8 3 3" xfId="11559" xr:uid="{00000000-0005-0000-0000-000049000000}"/>
    <cellStyle name="Input cel 2 2 3 8 4" xfId="7065" xr:uid="{00000000-0005-0000-0000-000049000000}"/>
    <cellStyle name="Input cel 2 2 3 8 4 2" xfId="17427" xr:uid="{00000000-0005-0000-0000-000049000000}"/>
    <cellStyle name="Input cel 2 2 3 8 5" xfId="5487" xr:uid="{00000000-0005-0000-0000-000049000000}"/>
    <cellStyle name="Input cel 2 2 3 8 5 2" xfId="14736" xr:uid="{00000000-0005-0000-0000-000049000000}"/>
    <cellStyle name="Input cel 2 2 3 8 6" xfId="10556" xr:uid="{00000000-0005-0000-0000-000049000000}"/>
    <cellStyle name="Input cel 2 2 3 9" xfId="1159" xr:uid="{00000000-0005-0000-0000-000049000000}"/>
    <cellStyle name="Input cel 2 2 3 9 2" xfId="3642" xr:uid="{00000000-0005-0000-0000-000049000000}"/>
    <cellStyle name="Input cel 2 2 3 9 2 2" xfId="9199" xr:uid="{00000000-0005-0000-0000-000049000000}"/>
    <cellStyle name="Input cel 2 2 3 9 2 2 2" xfId="19560" xr:uid="{00000000-0005-0000-0000-000049000000}"/>
    <cellStyle name="Input cel 2 2 3 9 2 3" xfId="15677" xr:uid="{00000000-0005-0000-0000-000049000000}"/>
    <cellStyle name="Input cel 2 2 3 9 3" xfId="6799" xr:uid="{00000000-0005-0000-0000-000049000000}"/>
    <cellStyle name="Input cel 2 2 3 9 3 2" xfId="17161" xr:uid="{00000000-0005-0000-0000-000049000000}"/>
    <cellStyle name="Input cel 2 2 3 9 4" xfId="5040" xr:uid="{00000000-0005-0000-0000-000049000000}"/>
    <cellStyle name="Input cel 2 2 3 9 4 2" xfId="16232" xr:uid="{00000000-0005-0000-0000-000049000000}"/>
    <cellStyle name="Input cel 2 2 3 9 5" xfId="11247" xr:uid="{00000000-0005-0000-0000-000049000000}"/>
    <cellStyle name="Input cel 2 2 4" xfId="425" xr:uid="{00000000-0005-0000-0000-000049000000}"/>
    <cellStyle name="Input cel 2 2 4 10" xfId="11799" xr:uid="{00000000-0005-0000-0000-000049000000}"/>
    <cellStyle name="Input cel 2 2 4 2" xfId="1779" xr:uid="{00000000-0005-0000-0000-000049000000}"/>
    <cellStyle name="Input cel 2 2 4 2 2" xfId="2116" xr:uid="{00000000-0005-0000-0000-000049000000}"/>
    <cellStyle name="Input cel 2 2 4 2 2 2" xfId="3355" xr:uid="{00000000-0005-0000-0000-000049000000}"/>
    <cellStyle name="Input cel 2 2 4 2 2 2 2" xfId="8905" xr:uid="{00000000-0005-0000-0000-000049000000}"/>
    <cellStyle name="Input cel 2 2 4 2 2 2 2 2" xfId="19267" xr:uid="{00000000-0005-0000-0000-000049000000}"/>
    <cellStyle name="Input cel 2 2 4 2 2 2 3" xfId="12383" xr:uid="{00000000-0005-0000-0000-000049000000}"/>
    <cellStyle name="Input cel 2 2 4 2 2 3" xfId="4697" xr:uid="{00000000-0005-0000-0000-000049000000}"/>
    <cellStyle name="Input cel 2 2 4 2 2 3 2" xfId="10262" xr:uid="{00000000-0005-0000-0000-000049000000}"/>
    <cellStyle name="Input cel 2 2 4 2 2 3 2 2" xfId="20621" xr:uid="{00000000-0005-0000-0000-000049000000}"/>
    <cellStyle name="Input cel 2 2 4 2 2 3 3" xfId="12539" xr:uid="{00000000-0005-0000-0000-000049000000}"/>
    <cellStyle name="Input cel 2 2 4 2 2 4" xfId="7682" xr:uid="{00000000-0005-0000-0000-000049000000}"/>
    <cellStyle name="Input cel 2 2 4 2 2 4 2" xfId="18044" xr:uid="{00000000-0005-0000-0000-000049000000}"/>
    <cellStyle name="Input cel 2 2 4 2 2 5" xfId="6109" xr:uid="{00000000-0005-0000-0000-000049000000}"/>
    <cellStyle name="Input cel 2 2 4 2 2 5 2" xfId="16472" xr:uid="{00000000-0005-0000-0000-000049000000}"/>
    <cellStyle name="Input cel 2 2 4 2 2 6" xfId="11440" xr:uid="{00000000-0005-0000-0000-000049000000}"/>
    <cellStyle name="Input cel 2 2 4 2 3" xfId="3019" xr:uid="{00000000-0005-0000-0000-000049000000}"/>
    <cellStyle name="Input cel 2 2 4 2 3 2" xfId="4363" xr:uid="{00000000-0005-0000-0000-000049000000}"/>
    <cellStyle name="Input cel 2 2 4 2 3 2 2" xfId="9945" xr:uid="{00000000-0005-0000-0000-000049000000}"/>
    <cellStyle name="Input cel 2 2 4 2 3 2 2 2" xfId="20305" xr:uid="{00000000-0005-0000-0000-000049000000}"/>
    <cellStyle name="Input cel 2 2 4 2 3 2 3" xfId="12569" xr:uid="{00000000-0005-0000-0000-000049000000}"/>
    <cellStyle name="Input cel 2 2 4 2 3 3" xfId="8569" xr:uid="{00000000-0005-0000-0000-000049000000}"/>
    <cellStyle name="Input cel 2 2 4 2 3 3 2" xfId="18931" xr:uid="{00000000-0005-0000-0000-000049000000}"/>
    <cellStyle name="Input cel 2 2 4 2 3 4" xfId="5793" xr:uid="{00000000-0005-0000-0000-000049000000}"/>
    <cellStyle name="Input cel 2 2 4 2 3 4 2" xfId="15272" xr:uid="{00000000-0005-0000-0000-000049000000}"/>
    <cellStyle name="Input cel 2 2 4 2 3 5" xfId="13993" xr:uid="{00000000-0005-0000-0000-000049000000}"/>
    <cellStyle name="Input cel 2 2 4 2 4" xfId="3718" xr:uid="{00000000-0005-0000-0000-000049000000}"/>
    <cellStyle name="Input cel 2 2 4 2 4 2" xfId="9301" xr:uid="{00000000-0005-0000-0000-000049000000}"/>
    <cellStyle name="Input cel 2 2 4 2 4 2 2" xfId="19662" xr:uid="{00000000-0005-0000-0000-000049000000}"/>
    <cellStyle name="Input cel 2 2 4 2 4 3" xfId="13319" xr:uid="{00000000-0005-0000-0000-000049000000}"/>
    <cellStyle name="Input cel 2 2 4 2 5" xfId="5158" xr:uid="{00000000-0005-0000-0000-000049000000}"/>
    <cellStyle name="Input cel 2 2 4 2 5 2" xfId="14477" xr:uid="{00000000-0005-0000-0000-000049000000}"/>
    <cellStyle name="Input cel 2 2 4 2 6" xfId="11428" xr:uid="{00000000-0005-0000-0000-000049000000}"/>
    <cellStyle name="Input cel 2 2 4 3" xfId="2060" xr:uid="{00000000-0005-0000-0000-000049000000}"/>
    <cellStyle name="Input cel 2 2 4 3 2" xfId="3299" xr:uid="{00000000-0005-0000-0000-000049000000}"/>
    <cellStyle name="Input cel 2 2 4 3 2 2" xfId="8849" xr:uid="{00000000-0005-0000-0000-000049000000}"/>
    <cellStyle name="Input cel 2 2 4 3 2 2 2" xfId="19211" xr:uid="{00000000-0005-0000-0000-000049000000}"/>
    <cellStyle name="Input cel 2 2 4 3 2 3" xfId="11211" xr:uid="{00000000-0005-0000-0000-000049000000}"/>
    <cellStyle name="Input cel 2 2 4 3 3" xfId="4641" xr:uid="{00000000-0005-0000-0000-000049000000}"/>
    <cellStyle name="Input cel 2 2 4 3 3 2" xfId="10212" xr:uid="{00000000-0005-0000-0000-000049000000}"/>
    <cellStyle name="Input cel 2 2 4 3 3 2 2" xfId="20572" xr:uid="{00000000-0005-0000-0000-000049000000}"/>
    <cellStyle name="Input cel 2 2 4 3 3 3" xfId="12073" xr:uid="{00000000-0005-0000-0000-000049000000}"/>
    <cellStyle name="Input cel 2 2 4 3 4" xfId="7640" xr:uid="{00000000-0005-0000-0000-000049000000}"/>
    <cellStyle name="Input cel 2 2 4 3 4 2" xfId="18002" xr:uid="{00000000-0005-0000-0000-000049000000}"/>
    <cellStyle name="Input cel 2 2 4 3 5" xfId="6059" xr:uid="{00000000-0005-0000-0000-000049000000}"/>
    <cellStyle name="Input cel 2 2 4 3 5 2" xfId="16423" xr:uid="{00000000-0005-0000-0000-000049000000}"/>
    <cellStyle name="Input cel 2 2 4 3 6" xfId="12268" xr:uid="{00000000-0005-0000-0000-000049000000}"/>
    <cellStyle name="Input cel 2 2 4 4" xfId="1540" xr:uid="{00000000-0005-0000-0000-000049000000}"/>
    <cellStyle name="Input cel 2 2 4 4 2" xfId="2781" xr:uid="{00000000-0005-0000-0000-000049000000}"/>
    <cellStyle name="Input cel 2 2 4 4 2 2" xfId="8331" xr:uid="{00000000-0005-0000-0000-000049000000}"/>
    <cellStyle name="Input cel 2 2 4 4 2 2 2" xfId="18693" xr:uid="{00000000-0005-0000-0000-000049000000}"/>
    <cellStyle name="Input cel 2 2 4 4 2 3" xfId="14223" xr:uid="{00000000-0005-0000-0000-000049000000}"/>
    <cellStyle name="Input cel 2 2 4 4 3" xfId="4132" xr:uid="{00000000-0005-0000-0000-000049000000}"/>
    <cellStyle name="Input cel 2 2 4 4 3 2" xfId="9732" xr:uid="{00000000-0005-0000-0000-000049000000}"/>
    <cellStyle name="Input cel 2 2 4 4 3 2 2" xfId="20093" xr:uid="{00000000-0005-0000-0000-000049000000}"/>
    <cellStyle name="Input cel 2 2 4 4 3 3" xfId="12760" xr:uid="{00000000-0005-0000-0000-000049000000}"/>
    <cellStyle name="Input cel 2 2 4 4 4" xfId="7163" xr:uid="{00000000-0005-0000-0000-000049000000}"/>
    <cellStyle name="Input cel 2 2 4 4 4 2" xfId="17525" xr:uid="{00000000-0005-0000-0000-000049000000}"/>
    <cellStyle name="Input cel 2 2 4 4 5" xfId="5582" xr:uid="{00000000-0005-0000-0000-000049000000}"/>
    <cellStyle name="Input cel 2 2 4 4 5 2" xfId="15610" xr:uid="{00000000-0005-0000-0000-000049000000}"/>
    <cellStyle name="Input cel 2 2 4 4 6" xfId="13206" xr:uid="{00000000-0005-0000-0000-000049000000}"/>
    <cellStyle name="Input cel 2 2 4 5" xfId="1150" xr:uid="{00000000-0005-0000-0000-000049000000}"/>
    <cellStyle name="Input cel 2 2 4 5 2" xfId="3605" xr:uid="{00000000-0005-0000-0000-000049000000}"/>
    <cellStyle name="Input cel 2 2 4 5 2 2" xfId="9150" xr:uid="{00000000-0005-0000-0000-000049000000}"/>
    <cellStyle name="Input cel 2 2 4 5 2 2 2" xfId="19512" xr:uid="{00000000-0005-0000-0000-000049000000}"/>
    <cellStyle name="Input cel 2 2 4 5 2 3" xfId="12900" xr:uid="{00000000-0005-0000-0000-000049000000}"/>
    <cellStyle name="Input cel 2 2 4 5 3" xfId="6790" xr:uid="{00000000-0005-0000-0000-000049000000}"/>
    <cellStyle name="Input cel 2 2 4 5 3 2" xfId="17152" xr:uid="{00000000-0005-0000-0000-000049000000}"/>
    <cellStyle name="Input cel 2 2 4 5 4" xfId="4991" xr:uid="{00000000-0005-0000-0000-000049000000}"/>
    <cellStyle name="Input cel 2 2 4 5 4 2" xfId="15983" xr:uid="{00000000-0005-0000-0000-000049000000}"/>
    <cellStyle name="Input cel 2 2 4 5 5" xfId="14392" xr:uid="{00000000-0005-0000-0000-000049000000}"/>
    <cellStyle name="Input cel 2 2 4 6" xfId="2393" xr:uid="{00000000-0005-0000-0000-000049000000}"/>
    <cellStyle name="Input cel 2 2 4 6 2" xfId="7943" xr:uid="{00000000-0005-0000-0000-000049000000}"/>
    <cellStyle name="Input cel 2 2 4 6 2 2" xfId="18305" xr:uid="{00000000-0005-0000-0000-000049000000}"/>
    <cellStyle name="Input cel 2 2 4 6 3" xfId="13218" xr:uid="{00000000-0005-0000-0000-000049000000}"/>
    <cellStyle name="Input cel 2 2 4 7" xfId="853" xr:uid="{00000000-0005-0000-0000-000049000000}"/>
    <cellStyle name="Input cel 2 2 4 7 2" xfId="6529" xr:uid="{00000000-0005-0000-0000-000049000000}"/>
    <cellStyle name="Input cel 2 2 4 7 2 2" xfId="16891" xr:uid="{00000000-0005-0000-0000-000049000000}"/>
    <cellStyle name="Input cel 2 2 4 7 3" xfId="15215" xr:uid="{00000000-0005-0000-0000-000049000000}"/>
    <cellStyle name="Input cel 2 2 4 8" xfId="3671" xr:uid="{00000000-0005-0000-0000-000049000000}"/>
    <cellStyle name="Input cel 2 2 4 8 2" xfId="14139" xr:uid="{00000000-0005-0000-0000-000049000000}"/>
    <cellStyle name="Input cel 2 2 4 8 3" xfId="13929" xr:uid="{00000000-0005-0000-0000-000049000000}"/>
    <cellStyle name="Input cel 2 2 4 9" xfId="5067" xr:uid="{00000000-0005-0000-0000-000049000000}"/>
    <cellStyle name="Input cel 2 2 4 9 2" xfId="13490" xr:uid="{00000000-0005-0000-0000-000049000000}"/>
    <cellStyle name="Input cel 2 2 5" xfId="533" xr:uid="{00000000-0005-0000-0000-000049000000}"/>
    <cellStyle name="Input cel 2 2 5 2" xfId="2220" xr:uid="{00000000-0005-0000-0000-000049000000}"/>
    <cellStyle name="Input cel 2 2 5 2 2" xfId="3459" xr:uid="{00000000-0005-0000-0000-000049000000}"/>
    <cellStyle name="Input cel 2 2 5 2 2 2" xfId="9009" xr:uid="{00000000-0005-0000-0000-000049000000}"/>
    <cellStyle name="Input cel 2 2 5 2 2 2 2" xfId="19371" xr:uid="{00000000-0005-0000-0000-000049000000}"/>
    <cellStyle name="Input cel 2 2 5 2 2 3" xfId="12184" xr:uid="{00000000-0005-0000-0000-000049000000}"/>
    <cellStyle name="Input cel 2 2 5 2 3" xfId="4801" xr:uid="{00000000-0005-0000-0000-000049000000}"/>
    <cellStyle name="Input cel 2 2 5 2 3 2" xfId="10361" xr:uid="{00000000-0005-0000-0000-000049000000}"/>
    <cellStyle name="Input cel 2 2 5 2 3 2 2" xfId="20720" xr:uid="{00000000-0005-0000-0000-000049000000}"/>
    <cellStyle name="Input cel 2 2 5 2 3 3" xfId="12914" xr:uid="{00000000-0005-0000-0000-000049000000}"/>
    <cellStyle name="Input cel 2 2 5 2 4" xfId="7775" xr:uid="{00000000-0005-0000-0000-000049000000}"/>
    <cellStyle name="Input cel 2 2 5 2 4 2" xfId="18137" xr:uid="{00000000-0005-0000-0000-000049000000}"/>
    <cellStyle name="Input cel 2 2 5 2 5" xfId="6208" xr:uid="{00000000-0005-0000-0000-000049000000}"/>
    <cellStyle name="Input cel 2 2 5 2 5 2" xfId="16571" xr:uid="{00000000-0005-0000-0000-000049000000}"/>
    <cellStyle name="Input cel 2 2 5 2 6" xfId="11897" xr:uid="{00000000-0005-0000-0000-000049000000}"/>
    <cellStyle name="Input cel 2 2 5 3" xfId="1577" xr:uid="{00000000-0005-0000-0000-000049000000}"/>
    <cellStyle name="Input cel 2 2 5 3 2" xfId="2818" xr:uid="{00000000-0005-0000-0000-000049000000}"/>
    <cellStyle name="Input cel 2 2 5 3 2 2" xfId="8368" xr:uid="{00000000-0005-0000-0000-000049000000}"/>
    <cellStyle name="Input cel 2 2 5 3 2 2 2" xfId="18730" xr:uid="{00000000-0005-0000-0000-000049000000}"/>
    <cellStyle name="Input cel 2 2 5 3 2 3" xfId="11921" xr:uid="{00000000-0005-0000-0000-000049000000}"/>
    <cellStyle name="Input cel 2 2 5 3 3" xfId="4168" xr:uid="{00000000-0005-0000-0000-000049000000}"/>
    <cellStyle name="Input cel 2 2 5 3 3 2" xfId="9765" xr:uid="{00000000-0005-0000-0000-000049000000}"/>
    <cellStyle name="Input cel 2 2 5 3 3 2 2" xfId="20126" xr:uid="{00000000-0005-0000-0000-000049000000}"/>
    <cellStyle name="Input cel 2 2 5 3 3 3" xfId="13748" xr:uid="{00000000-0005-0000-0000-000049000000}"/>
    <cellStyle name="Input cel 2 2 5 3 4" xfId="7198" xr:uid="{00000000-0005-0000-0000-000049000000}"/>
    <cellStyle name="Input cel 2 2 5 3 4 2" xfId="17560" xr:uid="{00000000-0005-0000-0000-000049000000}"/>
    <cellStyle name="Input cel 2 2 5 3 5" xfId="5615" xr:uid="{00000000-0005-0000-0000-000049000000}"/>
    <cellStyle name="Input cel 2 2 5 3 5 2" xfId="12495" xr:uid="{00000000-0005-0000-0000-000049000000}"/>
    <cellStyle name="Input cel 2 2 5 3 6" xfId="11390" xr:uid="{00000000-0005-0000-0000-000049000000}"/>
    <cellStyle name="Input cel 2 2 5 4" xfId="1294" xr:uid="{00000000-0005-0000-0000-000049000000}"/>
    <cellStyle name="Input cel 2 2 5 4 2" xfId="3892" xr:uid="{00000000-0005-0000-0000-000049000000}"/>
    <cellStyle name="Input cel 2 2 5 4 2 2" xfId="9504" xr:uid="{00000000-0005-0000-0000-000049000000}"/>
    <cellStyle name="Input cel 2 2 5 4 2 2 2" xfId="19865" xr:uid="{00000000-0005-0000-0000-000049000000}"/>
    <cellStyle name="Input cel 2 2 5 4 2 3" xfId="11100" xr:uid="{00000000-0005-0000-0000-000049000000}"/>
    <cellStyle name="Input cel 2 2 5 4 3" xfId="6932" xr:uid="{00000000-0005-0000-0000-000049000000}"/>
    <cellStyle name="Input cel 2 2 5 4 3 2" xfId="17294" xr:uid="{00000000-0005-0000-0000-000049000000}"/>
    <cellStyle name="Input cel 2 2 5 4 4" xfId="5358" xr:uid="{00000000-0005-0000-0000-000049000000}"/>
    <cellStyle name="Input cel 2 2 5 4 4 2" xfId="12313" xr:uid="{00000000-0005-0000-0000-000049000000}"/>
    <cellStyle name="Input cel 2 2 5 4 5" xfId="15380" xr:uid="{00000000-0005-0000-0000-000049000000}"/>
    <cellStyle name="Input cel 2 2 5 5" xfId="2537" xr:uid="{00000000-0005-0000-0000-000049000000}"/>
    <cellStyle name="Input cel 2 2 5 5 2" xfId="8087" xr:uid="{00000000-0005-0000-0000-000049000000}"/>
    <cellStyle name="Input cel 2 2 5 5 2 2" xfId="18449" xr:uid="{00000000-0005-0000-0000-000049000000}"/>
    <cellStyle name="Input cel 2 2 5 5 3" xfId="14508" xr:uid="{00000000-0005-0000-0000-000049000000}"/>
    <cellStyle name="Input cel 2 2 5 6" xfId="994" xr:uid="{00000000-0005-0000-0000-000049000000}"/>
    <cellStyle name="Input cel 2 2 5 6 2" xfId="9280" xr:uid="{00000000-0005-0000-0000-000049000000}"/>
    <cellStyle name="Input cel 2 2 5 6 2 2" xfId="19641" xr:uid="{00000000-0005-0000-0000-000049000000}"/>
    <cellStyle name="Input cel 2 2 5 6 3" xfId="12338" xr:uid="{00000000-0005-0000-0000-000049000000}"/>
    <cellStyle name="Input cel 2 2 5 7" xfId="3698" xr:uid="{00000000-0005-0000-0000-000049000000}"/>
    <cellStyle name="Input cel 2 2 5 7 2" xfId="13305" xr:uid="{00000000-0005-0000-0000-000049000000}"/>
    <cellStyle name="Input cel 2 2 5 7 3" xfId="13952" xr:uid="{00000000-0005-0000-0000-000049000000}"/>
    <cellStyle name="Input cel 2 2 5 8" xfId="5137" xr:uid="{00000000-0005-0000-0000-000049000000}"/>
    <cellStyle name="Input cel 2 2 5 8 2" xfId="13833" xr:uid="{00000000-0005-0000-0000-000049000000}"/>
    <cellStyle name="Input cel 2 2 5 9" xfId="12827" xr:uid="{00000000-0005-0000-0000-000049000000}"/>
    <cellStyle name="Input cel 2 2 6" xfId="596" xr:uid="{00000000-0005-0000-0000-000049000000}"/>
    <cellStyle name="Input cel 2 2 6 2" xfId="2283" xr:uid="{00000000-0005-0000-0000-000049000000}"/>
    <cellStyle name="Input cel 2 2 6 2 2" xfId="3522" xr:uid="{00000000-0005-0000-0000-000049000000}"/>
    <cellStyle name="Input cel 2 2 6 2 2 2" xfId="9072" xr:uid="{00000000-0005-0000-0000-000049000000}"/>
    <cellStyle name="Input cel 2 2 6 2 2 2 2" xfId="19434" xr:uid="{00000000-0005-0000-0000-000049000000}"/>
    <cellStyle name="Input cel 2 2 6 2 2 3" xfId="11334" xr:uid="{00000000-0005-0000-0000-000049000000}"/>
    <cellStyle name="Input cel 2 2 6 2 3" xfId="4864" xr:uid="{00000000-0005-0000-0000-000049000000}"/>
    <cellStyle name="Input cel 2 2 6 2 3 2" xfId="10420" xr:uid="{00000000-0005-0000-0000-000049000000}"/>
    <cellStyle name="Input cel 2 2 6 2 3 2 2" xfId="20779" xr:uid="{00000000-0005-0000-0000-000049000000}"/>
    <cellStyle name="Input cel 2 2 6 2 3 3" xfId="15255" xr:uid="{00000000-0005-0000-0000-000049000000}"/>
    <cellStyle name="Input cel 2 2 6 2 4" xfId="7834" xr:uid="{00000000-0005-0000-0000-000049000000}"/>
    <cellStyle name="Input cel 2 2 6 2 4 2" xfId="18196" xr:uid="{00000000-0005-0000-0000-000049000000}"/>
    <cellStyle name="Input cel 2 2 6 2 5" xfId="6267" xr:uid="{00000000-0005-0000-0000-000049000000}"/>
    <cellStyle name="Input cel 2 2 6 2 5 2" xfId="16630" xr:uid="{00000000-0005-0000-0000-000049000000}"/>
    <cellStyle name="Input cel 2 2 6 2 6" xfId="15200" xr:uid="{00000000-0005-0000-0000-000049000000}"/>
    <cellStyle name="Input cel 2 2 6 3" xfId="1965" xr:uid="{00000000-0005-0000-0000-000049000000}"/>
    <cellStyle name="Input cel 2 2 6 3 2" xfId="3205" xr:uid="{00000000-0005-0000-0000-000049000000}"/>
    <cellStyle name="Input cel 2 2 6 3 2 2" xfId="8755" xr:uid="{00000000-0005-0000-0000-000049000000}"/>
    <cellStyle name="Input cel 2 2 6 3 2 2 2" xfId="19117" xr:uid="{00000000-0005-0000-0000-000049000000}"/>
    <cellStyle name="Input cel 2 2 6 3 2 3" xfId="15937" xr:uid="{00000000-0005-0000-0000-000049000000}"/>
    <cellStyle name="Input cel 2 2 6 3 3" xfId="4548" xr:uid="{00000000-0005-0000-0000-000049000000}"/>
    <cellStyle name="Input cel 2 2 6 3 3 2" xfId="10123" xr:uid="{00000000-0005-0000-0000-000049000000}"/>
    <cellStyle name="Input cel 2 2 6 3 3 2 2" xfId="20483" xr:uid="{00000000-0005-0000-0000-000049000000}"/>
    <cellStyle name="Input cel 2 2 6 3 3 3" xfId="14907" xr:uid="{00000000-0005-0000-0000-000049000000}"/>
    <cellStyle name="Input cel 2 2 6 3 4" xfId="7550" xr:uid="{00000000-0005-0000-0000-000049000000}"/>
    <cellStyle name="Input cel 2 2 6 3 4 2" xfId="17912" xr:uid="{00000000-0005-0000-0000-000049000000}"/>
    <cellStyle name="Input cel 2 2 6 3 5" xfId="5969" xr:uid="{00000000-0005-0000-0000-000049000000}"/>
    <cellStyle name="Input cel 2 2 6 3 5 2" xfId="16334" xr:uid="{00000000-0005-0000-0000-000049000000}"/>
    <cellStyle name="Input cel 2 2 6 3 6" xfId="11048" xr:uid="{00000000-0005-0000-0000-000049000000}"/>
    <cellStyle name="Input cel 2 2 6 4" xfId="1357" xr:uid="{00000000-0005-0000-0000-000049000000}"/>
    <cellStyle name="Input cel 2 2 6 4 2" xfId="6994" xr:uid="{00000000-0005-0000-0000-000049000000}"/>
    <cellStyle name="Input cel 2 2 6 4 2 2" xfId="17356" xr:uid="{00000000-0005-0000-0000-000049000000}"/>
    <cellStyle name="Input cel 2 2 6 4 3" xfId="11659" xr:uid="{00000000-0005-0000-0000-000049000000}"/>
    <cellStyle name="Input cel 2 2 6 5" xfId="2600" xr:uid="{00000000-0005-0000-0000-000049000000}"/>
    <cellStyle name="Input cel 2 2 6 5 2" xfId="8150" xr:uid="{00000000-0005-0000-0000-000049000000}"/>
    <cellStyle name="Input cel 2 2 6 5 2 2" xfId="18512" xr:uid="{00000000-0005-0000-0000-000049000000}"/>
    <cellStyle name="Input cel 2 2 6 5 3" xfId="13201" xr:uid="{00000000-0005-0000-0000-000049000000}"/>
    <cellStyle name="Input cel 2 2 6 6" xfId="1057" xr:uid="{00000000-0005-0000-0000-000049000000}"/>
    <cellStyle name="Input cel 2 2 6 6 2" xfId="9566" xr:uid="{00000000-0005-0000-0000-000049000000}"/>
    <cellStyle name="Input cel 2 2 6 6 2 2" xfId="19927" xr:uid="{00000000-0005-0000-0000-000049000000}"/>
    <cellStyle name="Input cel 2 2 6 6 3" xfId="11157" xr:uid="{00000000-0005-0000-0000-000049000000}"/>
    <cellStyle name="Input cel 2 2 6 7" xfId="3955" xr:uid="{00000000-0005-0000-0000-000049000000}"/>
    <cellStyle name="Input cel 2 2 6 7 2" xfId="6698" xr:uid="{00000000-0005-0000-0000-000049000000}"/>
    <cellStyle name="Input cel 2 2 6 7 2 2" xfId="17060" xr:uid="{00000000-0005-0000-0000-000049000000}"/>
    <cellStyle name="Input cel 2 2 6 7 3" xfId="12600" xr:uid="{00000000-0005-0000-0000-000049000000}"/>
    <cellStyle name="Input cel 2 2 6 8" xfId="5417" xr:uid="{00000000-0005-0000-0000-000049000000}"/>
    <cellStyle name="Input cel 2 2 6 8 2" xfId="12869" xr:uid="{00000000-0005-0000-0000-000049000000}"/>
    <cellStyle name="Input cel 2 2 6 9" xfId="15928" xr:uid="{00000000-0005-0000-0000-000049000000}"/>
    <cellStyle name="Input cel 2 2 7" xfId="662" xr:uid="{00000000-0005-0000-0000-000049000000}"/>
    <cellStyle name="Input cel 2 2 7 2" xfId="2028" xr:uid="{00000000-0005-0000-0000-000049000000}"/>
    <cellStyle name="Input cel 2 2 7 2 2" xfId="3267" xr:uid="{00000000-0005-0000-0000-000049000000}"/>
    <cellStyle name="Input cel 2 2 7 2 2 2" xfId="8817" xr:uid="{00000000-0005-0000-0000-000049000000}"/>
    <cellStyle name="Input cel 2 2 7 2 2 2 2" xfId="19179" xr:uid="{00000000-0005-0000-0000-000049000000}"/>
    <cellStyle name="Input cel 2 2 7 2 2 3" xfId="12309" xr:uid="{00000000-0005-0000-0000-000049000000}"/>
    <cellStyle name="Input cel 2 2 7 2 3" xfId="4609" xr:uid="{00000000-0005-0000-0000-000049000000}"/>
    <cellStyle name="Input cel 2 2 7 2 3 2" xfId="10182" xr:uid="{00000000-0005-0000-0000-000049000000}"/>
    <cellStyle name="Input cel 2 2 7 2 3 2 2" xfId="20542" xr:uid="{00000000-0005-0000-0000-000049000000}"/>
    <cellStyle name="Input cel 2 2 7 2 3 3" xfId="12088" xr:uid="{00000000-0005-0000-0000-000049000000}"/>
    <cellStyle name="Input cel 2 2 7 2 4" xfId="7610" xr:uid="{00000000-0005-0000-0000-000049000000}"/>
    <cellStyle name="Input cel 2 2 7 2 4 2" xfId="17972" xr:uid="{00000000-0005-0000-0000-000049000000}"/>
    <cellStyle name="Input cel 2 2 7 2 5" xfId="6028" xr:uid="{00000000-0005-0000-0000-000049000000}"/>
    <cellStyle name="Input cel 2 2 7 2 5 2" xfId="16393" xr:uid="{00000000-0005-0000-0000-000049000000}"/>
    <cellStyle name="Input cel 2 2 7 2 6" xfId="15098" xr:uid="{00000000-0005-0000-0000-000049000000}"/>
    <cellStyle name="Input cel 2 2 7 3" xfId="1479" xr:uid="{00000000-0005-0000-0000-000049000000}"/>
    <cellStyle name="Input cel 2 2 7 3 2" xfId="7110" xr:uid="{00000000-0005-0000-0000-000049000000}"/>
    <cellStyle name="Input cel 2 2 7 3 2 2" xfId="17472" xr:uid="{00000000-0005-0000-0000-000049000000}"/>
    <cellStyle name="Input cel 2 2 7 3 3" xfId="10701" xr:uid="{00000000-0005-0000-0000-000049000000}"/>
    <cellStyle name="Input cel 2 2 7 4" xfId="2721" xr:uid="{00000000-0005-0000-0000-000049000000}"/>
    <cellStyle name="Input cel 2 2 7 4 2" xfId="8271" xr:uid="{00000000-0005-0000-0000-000049000000}"/>
    <cellStyle name="Input cel 2 2 7 4 2 2" xfId="18633" xr:uid="{00000000-0005-0000-0000-000049000000}"/>
    <cellStyle name="Input cel 2 2 7 4 3" xfId="13783" xr:uid="{00000000-0005-0000-0000-000049000000}"/>
    <cellStyle name="Input cel 2 2 7 5" xfId="4075" xr:uid="{00000000-0005-0000-0000-000049000000}"/>
    <cellStyle name="Input cel 2 2 7 5 2" xfId="9681" xr:uid="{00000000-0005-0000-0000-000049000000}"/>
    <cellStyle name="Input cel 2 2 7 5 2 2" xfId="20042" xr:uid="{00000000-0005-0000-0000-000049000000}"/>
    <cellStyle name="Input cel 2 2 7 5 3" xfId="14188" xr:uid="{00000000-0005-0000-0000-000049000000}"/>
    <cellStyle name="Input cel 2 2 7 6" xfId="6401" xr:uid="{00000000-0005-0000-0000-000049000000}"/>
    <cellStyle name="Input cel 2 2 7 6 2" xfId="16763" xr:uid="{00000000-0005-0000-0000-000049000000}"/>
    <cellStyle name="Input cel 2 2 7 7" xfId="5531" xr:uid="{00000000-0005-0000-0000-000049000000}"/>
    <cellStyle name="Input cel 2 2 7 7 2" xfId="13384" xr:uid="{00000000-0005-0000-0000-000049000000}"/>
    <cellStyle name="Input cel 2 2 7 8" xfId="15231" xr:uid="{00000000-0005-0000-0000-000049000000}"/>
    <cellStyle name="Input cel 2 2 8" xfId="1861" xr:uid="{00000000-0005-0000-0000-000049000000}"/>
    <cellStyle name="Input cel 2 2 8 2" xfId="3101" xr:uid="{00000000-0005-0000-0000-000049000000}"/>
    <cellStyle name="Input cel 2 2 8 2 2" xfId="8651" xr:uid="{00000000-0005-0000-0000-000049000000}"/>
    <cellStyle name="Input cel 2 2 8 2 2 2" xfId="19013" xr:uid="{00000000-0005-0000-0000-000049000000}"/>
    <cellStyle name="Input cel 2 2 8 2 3" xfId="15986" xr:uid="{00000000-0005-0000-0000-000049000000}"/>
    <cellStyle name="Input cel 2 2 8 3" xfId="4445" xr:uid="{00000000-0005-0000-0000-000049000000}"/>
    <cellStyle name="Input cel 2 2 8 3 2" xfId="10026" xr:uid="{00000000-0005-0000-0000-000049000000}"/>
    <cellStyle name="Input cel 2 2 8 3 2 2" xfId="20386" xr:uid="{00000000-0005-0000-0000-000049000000}"/>
    <cellStyle name="Input cel 2 2 8 3 3" xfId="16030" xr:uid="{00000000-0005-0000-0000-000049000000}"/>
    <cellStyle name="Input cel 2 2 8 4" xfId="7451" xr:uid="{00000000-0005-0000-0000-000049000000}"/>
    <cellStyle name="Input cel 2 2 8 4 2" xfId="17813" xr:uid="{00000000-0005-0000-0000-000049000000}"/>
    <cellStyle name="Input cel 2 2 8 5" xfId="5874" xr:uid="{00000000-0005-0000-0000-000049000000}"/>
    <cellStyle name="Input cel 2 2 8 5 2" xfId="13348" xr:uid="{00000000-0005-0000-0000-000049000000}"/>
    <cellStyle name="Input cel 2 2 8 6" xfId="13967" xr:uid="{00000000-0005-0000-0000-000049000000}"/>
    <cellStyle name="Input cel 2 2 9" xfId="663" xr:uid="{00000000-0005-0000-0000-000049000000}"/>
    <cellStyle name="Input cel 2 2 9 2" xfId="3780" xr:uid="{00000000-0005-0000-0000-000049000000}"/>
    <cellStyle name="Input cel 2 2 9 2 2" xfId="9394" xr:uid="{00000000-0005-0000-0000-000049000000}"/>
    <cellStyle name="Input cel 2 2 9 2 2 2" xfId="19755" xr:uid="{00000000-0005-0000-0000-000049000000}"/>
    <cellStyle name="Input cel 2 2 9 2 3" xfId="12417" xr:uid="{00000000-0005-0000-0000-000049000000}"/>
    <cellStyle name="Input cel 2 2 9 3" xfId="6402" xr:uid="{00000000-0005-0000-0000-000049000000}"/>
    <cellStyle name="Input cel 2 2 9 3 2" xfId="16764" xr:uid="{00000000-0005-0000-0000-000049000000}"/>
    <cellStyle name="Input cel 2 2 9 4" xfId="5250" xr:uid="{00000000-0005-0000-0000-000049000000}"/>
    <cellStyle name="Input cel 2 2 9 4 2" xfId="12779" xr:uid="{00000000-0005-0000-0000-000049000000}"/>
    <cellStyle name="Input cel 2 2 9 5" xfId="14564" xr:uid="{00000000-0005-0000-0000-000049000000}"/>
    <cellStyle name="Input cel 2 3" xfId="207" xr:uid="{00000000-0005-0000-0000-000048000000}"/>
    <cellStyle name="Input cel 2 3 10" xfId="6339" xr:uid="{00000000-0005-0000-0000-000048000000}"/>
    <cellStyle name="Input cel 2 3 10 2" xfId="15150" xr:uid="{00000000-0005-0000-0000-000048000000}"/>
    <cellStyle name="Input cel 2 3 10 3" xfId="16702" xr:uid="{00000000-0005-0000-0000-000048000000}"/>
    <cellStyle name="Input cel 2 3 11" xfId="4941" xr:uid="{00000000-0005-0000-0000-000048000000}"/>
    <cellStyle name="Input cel 2 3 11 2" xfId="12718" xr:uid="{00000000-0005-0000-0000-000048000000}"/>
    <cellStyle name="Input cel 2 3 11 3" xfId="15122" xr:uid="{00000000-0005-0000-0000-000048000000}"/>
    <cellStyle name="Input cel 2 3 2" xfId="316" xr:uid="{00000000-0005-0000-0000-000048000000}"/>
    <cellStyle name="Input cel 2 3 2 10" xfId="2452" xr:uid="{00000000-0005-0000-0000-000048000000}"/>
    <cellStyle name="Input cel 2 3 2 10 2" xfId="8002" xr:uid="{00000000-0005-0000-0000-000048000000}"/>
    <cellStyle name="Input cel 2 3 2 10 2 2" xfId="18364" xr:uid="{00000000-0005-0000-0000-000048000000}"/>
    <cellStyle name="Input cel 2 3 2 10 3" xfId="16122" xr:uid="{00000000-0005-0000-0000-000048000000}"/>
    <cellStyle name="Input cel 2 3 2 11" xfId="815" xr:uid="{00000000-0005-0000-0000-000048000000}"/>
    <cellStyle name="Input cel 2 3 2 11 2" xfId="6495" xr:uid="{00000000-0005-0000-0000-000048000000}"/>
    <cellStyle name="Input cel 2 3 2 11 2 2" xfId="16857" xr:uid="{00000000-0005-0000-0000-000048000000}"/>
    <cellStyle name="Input cel 2 3 2 11 3" xfId="10863" xr:uid="{00000000-0005-0000-0000-000048000000}"/>
    <cellStyle name="Input cel 2 3 2 12" xfId="9244" xr:uid="{00000000-0005-0000-0000-000048000000}"/>
    <cellStyle name="Input cel 2 3 2 12 2" xfId="19605" xr:uid="{00000000-0005-0000-0000-000048000000}"/>
    <cellStyle name="Input cel 2 3 2 13" xfId="5094" xr:uid="{00000000-0005-0000-0000-000048000000}"/>
    <cellStyle name="Input cel 2 3 2 13 2" xfId="14362" xr:uid="{00000000-0005-0000-0000-000048000000}"/>
    <cellStyle name="Input cel 2 3 2 14" xfId="10592" xr:uid="{00000000-0005-0000-0000-000048000000}"/>
    <cellStyle name="Input cel 2 3 2 2" xfId="375" xr:uid="{00000000-0005-0000-0000-000048000000}"/>
    <cellStyle name="Input cel 2 3 2 2 10" xfId="14277" xr:uid="{00000000-0005-0000-0000-000048000000}"/>
    <cellStyle name="Input cel 2 3 2 2 2" xfId="2183" xr:uid="{00000000-0005-0000-0000-000048000000}"/>
    <cellStyle name="Input cel 2 3 2 2 2 2" xfId="3422" xr:uid="{00000000-0005-0000-0000-000048000000}"/>
    <cellStyle name="Input cel 2 3 2 2 2 2 2" xfId="8972" xr:uid="{00000000-0005-0000-0000-000048000000}"/>
    <cellStyle name="Input cel 2 3 2 2 2 2 2 2" xfId="19334" xr:uid="{00000000-0005-0000-0000-000048000000}"/>
    <cellStyle name="Input cel 2 3 2 2 2 2 3" xfId="12817" xr:uid="{00000000-0005-0000-0000-000048000000}"/>
    <cellStyle name="Input cel 2 3 2 2 2 3" xfId="4764" xr:uid="{00000000-0005-0000-0000-000048000000}"/>
    <cellStyle name="Input cel 2 3 2 2 2 3 2" xfId="10326" xr:uid="{00000000-0005-0000-0000-000048000000}"/>
    <cellStyle name="Input cel 2 3 2 2 2 3 2 2" xfId="20685" xr:uid="{00000000-0005-0000-0000-000048000000}"/>
    <cellStyle name="Input cel 2 3 2 2 2 3 3" xfId="15939" xr:uid="{00000000-0005-0000-0000-000048000000}"/>
    <cellStyle name="Input cel 2 3 2 2 2 4" xfId="7740" xr:uid="{00000000-0005-0000-0000-000048000000}"/>
    <cellStyle name="Input cel 2 3 2 2 2 4 2" xfId="18102" xr:uid="{00000000-0005-0000-0000-000048000000}"/>
    <cellStyle name="Input cel 2 3 2 2 2 5" xfId="6173" xr:uid="{00000000-0005-0000-0000-000048000000}"/>
    <cellStyle name="Input cel 2 3 2 2 2 5 2" xfId="16536" xr:uid="{00000000-0005-0000-0000-000048000000}"/>
    <cellStyle name="Input cel 2 3 2 2 2 6" xfId="11115" xr:uid="{00000000-0005-0000-0000-000048000000}"/>
    <cellStyle name="Input cel 2 3 2 2 3" xfId="1462" xr:uid="{00000000-0005-0000-0000-000048000000}"/>
    <cellStyle name="Input cel 2 3 2 2 3 2" xfId="2704" xr:uid="{00000000-0005-0000-0000-000048000000}"/>
    <cellStyle name="Input cel 2 3 2 2 3 2 2" xfId="8254" xr:uid="{00000000-0005-0000-0000-000048000000}"/>
    <cellStyle name="Input cel 2 3 2 2 3 2 2 2" xfId="18616" xr:uid="{00000000-0005-0000-0000-000048000000}"/>
    <cellStyle name="Input cel 2 3 2 2 3 2 3" xfId="13541" xr:uid="{00000000-0005-0000-0000-000048000000}"/>
    <cellStyle name="Input cel 2 3 2 2 3 3" xfId="4058" xr:uid="{00000000-0005-0000-0000-000048000000}"/>
    <cellStyle name="Input cel 2 3 2 2 3 3 2" xfId="9667" xr:uid="{00000000-0005-0000-0000-000048000000}"/>
    <cellStyle name="Input cel 2 3 2 2 3 3 2 2" xfId="20028" xr:uid="{00000000-0005-0000-0000-000048000000}"/>
    <cellStyle name="Input cel 2 3 2 2 3 3 3" xfId="14581" xr:uid="{00000000-0005-0000-0000-000048000000}"/>
    <cellStyle name="Input cel 2 3 2 2 3 4" xfId="7096" xr:uid="{00000000-0005-0000-0000-000048000000}"/>
    <cellStyle name="Input cel 2 3 2 2 3 4 2" xfId="17458" xr:uid="{00000000-0005-0000-0000-000048000000}"/>
    <cellStyle name="Input cel 2 3 2 2 3 5" xfId="5517" xr:uid="{00000000-0005-0000-0000-000048000000}"/>
    <cellStyle name="Input cel 2 3 2 2 3 5 2" xfId="12808" xr:uid="{00000000-0005-0000-0000-000048000000}"/>
    <cellStyle name="Input cel 2 3 2 2 3 6" xfId="15101" xr:uid="{00000000-0005-0000-0000-000048000000}"/>
    <cellStyle name="Input cel 2 3 2 2 4" xfId="1868" xr:uid="{00000000-0005-0000-0000-000048000000}"/>
    <cellStyle name="Input cel 2 3 2 2 4 2" xfId="3108" xr:uid="{00000000-0005-0000-0000-000048000000}"/>
    <cellStyle name="Input cel 2 3 2 2 4 2 2" xfId="8658" xr:uid="{00000000-0005-0000-0000-000048000000}"/>
    <cellStyle name="Input cel 2 3 2 2 4 2 2 2" xfId="19020" xr:uid="{00000000-0005-0000-0000-000048000000}"/>
    <cellStyle name="Input cel 2 3 2 2 4 2 3" xfId="11168" xr:uid="{00000000-0005-0000-0000-000048000000}"/>
    <cellStyle name="Input cel 2 3 2 2 4 3" xfId="4451" xr:uid="{00000000-0005-0000-0000-000048000000}"/>
    <cellStyle name="Input cel 2 3 2 2 4 3 2" xfId="10030" xr:uid="{00000000-0005-0000-0000-000048000000}"/>
    <cellStyle name="Input cel 2 3 2 2 4 3 2 2" xfId="20390" xr:uid="{00000000-0005-0000-0000-000048000000}"/>
    <cellStyle name="Input cel 2 3 2 2 4 3 3" xfId="11217" xr:uid="{00000000-0005-0000-0000-000048000000}"/>
    <cellStyle name="Input cel 2 3 2 2 4 4" xfId="7456" xr:uid="{00000000-0005-0000-0000-000048000000}"/>
    <cellStyle name="Input cel 2 3 2 2 4 4 2" xfId="17818" xr:uid="{00000000-0005-0000-0000-000048000000}"/>
    <cellStyle name="Input cel 2 3 2 2 4 5" xfId="5878" xr:uid="{00000000-0005-0000-0000-000048000000}"/>
    <cellStyle name="Input cel 2 3 2 2 4 5 2" xfId="13646" xr:uid="{00000000-0005-0000-0000-000048000000}"/>
    <cellStyle name="Input cel 2 3 2 2 4 6" xfId="15385" xr:uid="{00000000-0005-0000-0000-000048000000}"/>
    <cellStyle name="Input cel 2 3 2 2 5" xfId="1257" xr:uid="{00000000-0005-0000-0000-000048000000}"/>
    <cellStyle name="Input cel 2 3 2 2 5 2" xfId="3855" xr:uid="{00000000-0005-0000-0000-000048000000}"/>
    <cellStyle name="Input cel 2 3 2 2 5 2 2" xfId="9469" xr:uid="{00000000-0005-0000-0000-000048000000}"/>
    <cellStyle name="Input cel 2 3 2 2 5 2 2 2" xfId="19830" xr:uid="{00000000-0005-0000-0000-000048000000}"/>
    <cellStyle name="Input cel 2 3 2 2 5 2 3" xfId="12413" xr:uid="{00000000-0005-0000-0000-000048000000}"/>
    <cellStyle name="Input cel 2 3 2 2 5 3" xfId="6897" xr:uid="{00000000-0005-0000-0000-000048000000}"/>
    <cellStyle name="Input cel 2 3 2 2 5 3 2" xfId="17259" xr:uid="{00000000-0005-0000-0000-000048000000}"/>
    <cellStyle name="Input cel 2 3 2 2 5 4" xfId="5323" xr:uid="{00000000-0005-0000-0000-000048000000}"/>
    <cellStyle name="Input cel 2 3 2 2 5 4 2" xfId="13182" xr:uid="{00000000-0005-0000-0000-000048000000}"/>
    <cellStyle name="Input cel 2 3 2 2 5 5" xfId="11076" xr:uid="{00000000-0005-0000-0000-000048000000}"/>
    <cellStyle name="Input cel 2 3 2 2 6" xfId="2500" xr:uid="{00000000-0005-0000-0000-000048000000}"/>
    <cellStyle name="Input cel 2 3 2 2 6 2" xfId="8050" xr:uid="{00000000-0005-0000-0000-000048000000}"/>
    <cellStyle name="Input cel 2 3 2 2 6 2 2" xfId="18412" xr:uid="{00000000-0005-0000-0000-000048000000}"/>
    <cellStyle name="Input cel 2 3 2 2 6 3" xfId="15705" xr:uid="{00000000-0005-0000-0000-000048000000}"/>
    <cellStyle name="Input cel 2 3 2 2 7" xfId="957" xr:uid="{00000000-0005-0000-0000-000048000000}"/>
    <cellStyle name="Input cel 2 3 2 2 7 2" xfId="9330" xr:uid="{00000000-0005-0000-0000-000048000000}"/>
    <cellStyle name="Input cel 2 3 2 2 7 2 2" xfId="19691" xr:uid="{00000000-0005-0000-0000-000048000000}"/>
    <cellStyle name="Input cel 2 3 2 2 7 3" xfId="14416" xr:uid="{00000000-0005-0000-0000-000048000000}"/>
    <cellStyle name="Input cel 2 3 2 2 8" xfId="3731" xr:uid="{00000000-0005-0000-0000-000048000000}"/>
    <cellStyle name="Input cel 2 3 2 2 8 2" xfId="13834" xr:uid="{00000000-0005-0000-0000-000048000000}"/>
    <cellStyle name="Input cel 2 3 2 2 8 3" xfId="13985" xr:uid="{00000000-0005-0000-0000-000048000000}"/>
    <cellStyle name="Input cel 2 3 2 2 9" xfId="5187" xr:uid="{00000000-0005-0000-0000-000048000000}"/>
    <cellStyle name="Input cel 2 3 2 2 9 2" xfId="15282" xr:uid="{00000000-0005-0000-0000-000048000000}"/>
    <cellStyle name="Input cel 2 3 2 3" xfId="560" xr:uid="{00000000-0005-0000-0000-000048000000}"/>
    <cellStyle name="Input cel 2 3 2 3 2" xfId="2247" xr:uid="{00000000-0005-0000-0000-000048000000}"/>
    <cellStyle name="Input cel 2 3 2 3 2 2" xfId="3486" xr:uid="{00000000-0005-0000-0000-000048000000}"/>
    <cellStyle name="Input cel 2 3 2 3 2 2 2" xfId="9036" xr:uid="{00000000-0005-0000-0000-000048000000}"/>
    <cellStyle name="Input cel 2 3 2 3 2 2 2 2" xfId="19398" xr:uid="{00000000-0005-0000-0000-000048000000}"/>
    <cellStyle name="Input cel 2 3 2 3 2 2 3" xfId="11006" xr:uid="{00000000-0005-0000-0000-000048000000}"/>
    <cellStyle name="Input cel 2 3 2 3 2 3" xfId="4828" xr:uid="{00000000-0005-0000-0000-000048000000}"/>
    <cellStyle name="Input cel 2 3 2 3 2 3 2" xfId="10386" xr:uid="{00000000-0005-0000-0000-000048000000}"/>
    <cellStyle name="Input cel 2 3 2 3 2 3 2 2" xfId="20745" xr:uid="{00000000-0005-0000-0000-000048000000}"/>
    <cellStyle name="Input cel 2 3 2 3 2 3 3" xfId="14970" xr:uid="{00000000-0005-0000-0000-000048000000}"/>
    <cellStyle name="Input cel 2 3 2 3 2 4" xfId="7800" xr:uid="{00000000-0005-0000-0000-000048000000}"/>
    <cellStyle name="Input cel 2 3 2 3 2 4 2" xfId="18162" xr:uid="{00000000-0005-0000-0000-000048000000}"/>
    <cellStyle name="Input cel 2 3 2 3 2 5" xfId="6233" xr:uid="{00000000-0005-0000-0000-000048000000}"/>
    <cellStyle name="Input cel 2 3 2 3 2 5 2" xfId="16596" xr:uid="{00000000-0005-0000-0000-000048000000}"/>
    <cellStyle name="Input cel 2 3 2 3 2 6" xfId="15787" xr:uid="{00000000-0005-0000-0000-000048000000}"/>
    <cellStyle name="Input cel 2 3 2 3 3" xfId="1929" xr:uid="{00000000-0005-0000-0000-000048000000}"/>
    <cellStyle name="Input cel 2 3 2 3 3 2" xfId="3169" xr:uid="{00000000-0005-0000-0000-000048000000}"/>
    <cellStyle name="Input cel 2 3 2 3 3 2 2" xfId="8719" xr:uid="{00000000-0005-0000-0000-000048000000}"/>
    <cellStyle name="Input cel 2 3 2 3 3 2 2 2" xfId="19081" xr:uid="{00000000-0005-0000-0000-000048000000}"/>
    <cellStyle name="Input cel 2 3 2 3 3 2 3" xfId="15367" xr:uid="{00000000-0005-0000-0000-000048000000}"/>
    <cellStyle name="Input cel 2 3 2 3 3 3" xfId="4512" xr:uid="{00000000-0005-0000-0000-000048000000}"/>
    <cellStyle name="Input cel 2 3 2 3 3 3 2" xfId="10089" xr:uid="{00000000-0005-0000-0000-000048000000}"/>
    <cellStyle name="Input cel 2 3 2 3 3 3 2 2" xfId="20449" xr:uid="{00000000-0005-0000-0000-000048000000}"/>
    <cellStyle name="Input cel 2 3 2 3 3 3 3" xfId="10995" xr:uid="{00000000-0005-0000-0000-000048000000}"/>
    <cellStyle name="Input cel 2 3 2 3 3 4" xfId="7516" xr:uid="{00000000-0005-0000-0000-000048000000}"/>
    <cellStyle name="Input cel 2 3 2 3 3 4 2" xfId="17878" xr:uid="{00000000-0005-0000-0000-000048000000}"/>
    <cellStyle name="Input cel 2 3 2 3 3 5" xfId="5935" xr:uid="{00000000-0005-0000-0000-000048000000}"/>
    <cellStyle name="Input cel 2 3 2 3 3 5 2" xfId="16300" xr:uid="{00000000-0005-0000-0000-000048000000}"/>
    <cellStyle name="Input cel 2 3 2 3 3 6" xfId="13414" xr:uid="{00000000-0005-0000-0000-000048000000}"/>
    <cellStyle name="Input cel 2 3 2 3 4" xfId="1321" xr:uid="{00000000-0005-0000-0000-000048000000}"/>
    <cellStyle name="Input cel 2 3 2 3 4 2" xfId="6958" xr:uid="{00000000-0005-0000-0000-000048000000}"/>
    <cellStyle name="Input cel 2 3 2 3 4 2 2" xfId="17320" xr:uid="{00000000-0005-0000-0000-000048000000}"/>
    <cellStyle name="Input cel 2 3 2 3 4 3" xfId="13148" xr:uid="{00000000-0005-0000-0000-000048000000}"/>
    <cellStyle name="Input cel 2 3 2 3 5" xfId="2564" xr:uid="{00000000-0005-0000-0000-000048000000}"/>
    <cellStyle name="Input cel 2 3 2 3 5 2" xfId="8114" xr:uid="{00000000-0005-0000-0000-000048000000}"/>
    <cellStyle name="Input cel 2 3 2 3 5 2 2" xfId="18476" xr:uid="{00000000-0005-0000-0000-000048000000}"/>
    <cellStyle name="Input cel 2 3 2 3 5 3" xfId="13666" xr:uid="{00000000-0005-0000-0000-000048000000}"/>
    <cellStyle name="Input cel 2 3 2 3 6" xfId="1021" xr:uid="{00000000-0005-0000-0000-000048000000}"/>
    <cellStyle name="Input cel 2 3 2 3 6 2" xfId="9530" xr:uid="{00000000-0005-0000-0000-000048000000}"/>
    <cellStyle name="Input cel 2 3 2 3 6 2 2" xfId="19891" xr:uid="{00000000-0005-0000-0000-000048000000}"/>
    <cellStyle name="Input cel 2 3 2 3 6 3" xfId="15994" xr:uid="{00000000-0005-0000-0000-000048000000}"/>
    <cellStyle name="Input cel 2 3 2 3 7" xfId="3919" xr:uid="{00000000-0005-0000-0000-000048000000}"/>
    <cellStyle name="Input cel 2 3 2 3 7 2" xfId="6664" xr:uid="{00000000-0005-0000-0000-000048000000}"/>
    <cellStyle name="Input cel 2 3 2 3 7 2 2" xfId="17026" xr:uid="{00000000-0005-0000-0000-000048000000}"/>
    <cellStyle name="Input cel 2 3 2 3 7 3" xfId="14555" xr:uid="{00000000-0005-0000-0000-000048000000}"/>
    <cellStyle name="Input cel 2 3 2 3 8" xfId="5383" xr:uid="{00000000-0005-0000-0000-000048000000}"/>
    <cellStyle name="Input cel 2 3 2 3 8 2" xfId="11260" xr:uid="{00000000-0005-0000-0000-000048000000}"/>
    <cellStyle name="Input cel 2 3 2 3 9" xfId="12119" xr:uid="{00000000-0005-0000-0000-000048000000}"/>
    <cellStyle name="Input cel 2 3 2 4" xfId="622" xr:uid="{00000000-0005-0000-0000-000048000000}"/>
    <cellStyle name="Input cel 2 3 2 4 2" xfId="2309" xr:uid="{00000000-0005-0000-0000-000048000000}"/>
    <cellStyle name="Input cel 2 3 2 4 2 2" xfId="3548" xr:uid="{00000000-0005-0000-0000-000048000000}"/>
    <cellStyle name="Input cel 2 3 2 4 2 2 2" xfId="9098" xr:uid="{00000000-0005-0000-0000-000048000000}"/>
    <cellStyle name="Input cel 2 3 2 4 2 2 2 2" xfId="19460" xr:uid="{00000000-0005-0000-0000-000048000000}"/>
    <cellStyle name="Input cel 2 3 2 4 2 2 3" xfId="14915" xr:uid="{00000000-0005-0000-0000-000048000000}"/>
    <cellStyle name="Input cel 2 3 2 4 2 3" xfId="4890" xr:uid="{00000000-0005-0000-0000-000048000000}"/>
    <cellStyle name="Input cel 2 3 2 4 2 3 2" xfId="10445" xr:uid="{00000000-0005-0000-0000-000048000000}"/>
    <cellStyle name="Input cel 2 3 2 4 2 3 2 2" xfId="20804" xr:uid="{00000000-0005-0000-0000-000048000000}"/>
    <cellStyle name="Input cel 2 3 2 4 2 3 3" xfId="16061" xr:uid="{00000000-0005-0000-0000-000048000000}"/>
    <cellStyle name="Input cel 2 3 2 4 2 4" xfId="7859" xr:uid="{00000000-0005-0000-0000-000048000000}"/>
    <cellStyle name="Input cel 2 3 2 4 2 4 2" xfId="18221" xr:uid="{00000000-0005-0000-0000-000048000000}"/>
    <cellStyle name="Input cel 2 3 2 4 2 5" xfId="6292" xr:uid="{00000000-0005-0000-0000-000048000000}"/>
    <cellStyle name="Input cel 2 3 2 4 2 5 2" xfId="16655" xr:uid="{00000000-0005-0000-0000-000048000000}"/>
    <cellStyle name="Input cel 2 3 2 4 2 6" xfId="12876" xr:uid="{00000000-0005-0000-0000-000048000000}"/>
    <cellStyle name="Input cel 2 3 2 4 3" xfId="1987" xr:uid="{00000000-0005-0000-0000-000048000000}"/>
    <cellStyle name="Input cel 2 3 2 4 3 2" xfId="3226" xr:uid="{00000000-0005-0000-0000-000048000000}"/>
    <cellStyle name="Input cel 2 3 2 4 3 2 2" xfId="8776" xr:uid="{00000000-0005-0000-0000-000048000000}"/>
    <cellStyle name="Input cel 2 3 2 4 3 2 2 2" xfId="19138" xr:uid="{00000000-0005-0000-0000-000048000000}"/>
    <cellStyle name="Input cel 2 3 2 4 3 2 3" xfId="12801" xr:uid="{00000000-0005-0000-0000-000048000000}"/>
    <cellStyle name="Input cel 2 3 2 4 3 3" xfId="4568" xr:uid="{00000000-0005-0000-0000-000048000000}"/>
    <cellStyle name="Input cel 2 3 2 4 3 3 2" xfId="10142" xr:uid="{00000000-0005-0000-0000-000048000000}"/>
    <cellStyle name="Input cel 2 3 2 4 3 3 2 2" xfId="20502" xr:uid="{00000000-0005-0000-0000-000048000000}"/>
    <cellStyle name="Input cel 2 3 2 4 3 3 3" xfId="10710" xr:uid="{00000000-0005-0000-0000-000048000000}"/>
    <cellStyle name="Input cel 2 3 2 4 3 4" xfId="7570" xr:uid="{00000000-0005-0000-0000-000048000000}"/>
    <cellStyle name="Input cel 2 3 2 4 3 4 2" xfId="17932" xr:uid="{00000000-0005-0000-0000-000048000000}"/>
    <cellStyle name="Input cel 2 3 2 4 3 5" xfId="5988" xr:uid="{00000000-0005-0000-0000-000048000000}"/>
    <cellStyle name="Input cel 2 3 2 4 3 5 2" xfId="16353" xr:uid="{00000000-0005-0000-0000-000048000000}"/>
    <cellStyle name="Input cel 2 3 2 4 3 6" xfId="10988" xr:uid="{00000000-0005-0000-0000-000048000000}"/>
    <cellStyle name="Input cel 2 3 2 4 4" xfId="1383" xr:uid="{00000000-0005-0000-0000-000048000000}"/>
    <cellStyle name="Input cel 2 3 2 4 4 2" xfId="7020" xr:uid="{00000000-0005-0000-0000-000048000000}"/>
    <cellStyle name="Input cel 2 3 2 4 4 2 2" xfId="17382" xr:uid="{00000000-0005-0000-0000-000048000000}"/>
    <cellStyle name="Input cel 2 3 2 4 4 3" xfId="12116" xr:uid="{00000000-0005-0000-0000-000048000000}"/>
    <cellStyle name="Input cel 2 3 2 4 5" xfId="2626" xr:uid="{00000000-0005-0000-0000-000048000000}"/>
    <cellStyle name="Input cel 2 3 2 4 5 2" xfId="8176" xr:uid="{00000000-0005-0000-0000-000048000000}"/>
    <cellStyle name="Input cel 2 3 2 4 5 2 2" xfId="18538" xr:uid="{00000000-0005-0000-0000-000048000000}"/>
    <cellStyle name="Input cel 2 3 2 4 5 3" xfId="12128" xr:uid="{00000000-0005-0000-0000-000048000000}"/>
    <cellStyle name="Input cel 2 3 2 4 6" xfId="1083" xr:uid="{00000000-0005-0000-0000-000048000000}"/>
    <cellStyle name="Input cel 2 3 2 4 6 2" xfId="9592" xr:uid="{00000000-0005-0000-0000-000048000000}"/>
    <cellStyle name="Input cel 2 3 2 4 6 2 2" xfId="19953" xr:uid="{00000000-0005-0000-0000-000048000000}"/>
    <cellStyle name="Input cel 2 3 2 4 6 3" xfId="12076" xr:uid="{00000000-0005-0000-0000-000048000000}"/>
    <cellStyle name="Input cel 2 3 2 4 7" xfId="3981" xr:uid="{00000000-0005-0000-0000-000048000000}"/>
    <cellStyle name="Input cel 2 3 2 4 7 2" xfId="6723" xr:uid="{00000000-0005-0000-0000-000048000000}"/>
    <cellStyle name="Input cel 2 3 2 4 7 2 2" xfId="17085" xr:uid="{00000000-0005-0000-0000-000048000000}"/>
    <cellStyle name="Input cel 2 3 2 4 7 3" xfId="14014" xr:uid="{00000000-0005-0000-0000-000048000000}"/>
    <cellStyle name="Input cel 2 3 2 4 8" xfId="5442" xr:uid="{00000000-0005-0000-0000-000048000000}"/>
    <cellStyle name="Input cel 2 3 2 4 8 2" xfId="12093" xr:uid="{00000000-0005-0000-0000-000048000000}"/>
    <cellStyle name="Input cel 2 3 2 4 9" xfId="11886" xr:uid="{00000000-0005-0000-0000-000048000000}"/>
    <cellStyle name="Input cel 2 3 2 5" xfId="908" xr:uid="{00000000-0005-0000-0000-000048000000}"/>
    <cellStyle name="Input cel 2 3 2 5 2" xfId="2146" xr:uid="{00000000-0005-0000-0000-000048000000}"/>
    <cellStyle name="Input cel 2 3 2 5 2 2" xfId="3385" xr:uid="{00000000-0005-0000-0000-000048000000}"/>
    <cellStyle name="Input cel 2 3 2 5 2 2 2" xfId="8935" xr:uid="{00000000-0005-0000-0000-000048000000}"/>
    <cellStyle name="Input cel 2 3 2 5 2 2 2 2" xfId="19297" xr:uid="{00000000-0005-0000-0000-000048000000}"/>
    <cellStyle name="Input cel 2 3 2 5 2 2 3" xfId="12380" xr:uid="{00000000-0005-0000-0000-000048000000}"/>
    <cellStyle name="Input cel 2 3 2 5 2 3" xfId="4727" xr:uid="{00000000-0005-0000-0000-000048000000}"/>
    <cellStyle name="Input cel 2 3 2 5 2 3 2" xfId="10290" xr:uid="{00000000-0005-0000-0000-000048000000}"/>
    <cellStyle name="Input cel 2 3 2 5 2 3 2 2" xfId="20649" xr:uid="{00000000-0005-0000-0000-000048000000}"/>
    <cellStyle name="Input cel 2 3 2 5 2 3 3" xfId="12327" xr:uid="{00000000-0005-0000-0000-000048000000}"/>
    <cellStyle name="Input cel 2 3 2 5 2 4" xfId="7704" xr:uid="{00000000-0005-0000-0000-000048000000}"/>
    <cellStyle name="Input cel 2 3 2 5 2 4 2" xfId="18066" xr:uid="{00000000-0005-0000-0000-000048000000}"/>
    <cellStyle name="Input cel 2 3 2 5 2 5" xfId="6137" xr:uid="{00000000-0005-0000-0000-000048000000}"/>
    <cellStyle name="Input cel 2 3 2 5 2 5 2" xfId="16500" xr:uid="{00000000-0005-0000-0000-000048000000}"/>
    <cellStyle name="Input cel 2 3 2 5 2 6" xfId="12786" xr:uid="{00000000-0005-0000-0000-000048000000}"/>
    <cellStyle name="Input cel 2 3 2 5 3" xfId="1830" xr:uid="{00000000-0005-0000-0000-000048000000}"/>
    <cellStyle name="Input cel 2 3 2 5 3 2" xfId="7420" xr:uid="{00000000-0005-0000-0000-000048000000}"/>
    <cellStyle name="Input cel 2 3 2 5 3 2 2" xfId="17782" xr:uid="{00000000-0005-0000-0000-000048000000}"/>
    <cellStyle name="Input cel 2 3 2 5 3 3" xfId="10864" xr:uid="{00000000-0005-0000-0000-000048000000}"/>
    <cellStyle name="Input cel 2 3 2 5 4" xfId="3070" xr:uid="{00000000-0005-0000-0000-000048000000}"/>
    <cellStyle name="Input cel 2 3 2 5 4 2" xfId="8620" xr:uid="{00000000-0005-0000-0000-000048000000}"/>
    <cellStyle name="Input cel 2 3 2 5 4 2 2" xfId="18982" xr:uid="{00000000-0005-0000-0000-000048000000}"/>
    <cellStyle name="Input cel 2 3 2 5 4 3" xfId="11696" xr:uid="{00000000-0005-0000-0000-000048000000}"/>
    <cellStyle name="Input cel 2 3 2 5 5" xfId="4414" xr:uid="{00000000-0005-0000-0000-000048000000}"/>
    <cellStyle name="Input cel 2 3 2 5 5 2" xfId="9995" xr:uid="{00000000-0005-0000-0000-000048000000}"/>
    <cellStyle name="Input cel 2 3 2 5 5 2 2" xfId="20355" xr:uid="{00000000-0005-0000-0000-000048000000}"/>
    <cellStyle name="Input cel 2 3 2 5 5 3" xfId="13835" xr:uid="{00000000-0005-0000-0000-000048000000}"/>
    <cellStyle name="Input cel 2 3 2 5 6" xfId="6582" xr:uid="{00000000-0005-0000-0000-000048000000}"/>
    <cellStyle name="Input cel 2 3 2 5 6 2" xfId="16944" xr:uid="{00000000-0005-0000-0000-000048000000}"/>
    <cellStyle name="Input cel 2 3 2 5 7" xfId="5843" xr:uid="{00000000-0005-0000-0000-000048000000}"/>
    <cellStyle name="Input cel 2 3 2 5 7 2" xfId="11367" xr:uid="{00000000-0005-0000-0000-000048000000}"/>
    <cellStyle name="Input cel 2 3 2 5 8" xfId="15856" xr:uid="{00000000-0005-0000-0000-000048000000}"/>
    <cellStyle name="Input cel 2 3 2 6" xfId="1750" xr:uid="{00000000-0005-0000-0000-000048000000}"/>
    <cellStyle name="Input cel 2 3 2 6 2" xfId="2990" xr:uid="{00000000-0005-0000-0000-000048000000}"/>
    <cellStyle name="Input cel 2 3 2 6 2 2" xfId="8540" xr:uid="{00000000-0005-0000-0000-000048000000}"/>
    <cellStyle name="Input cel 2 3 2 6 2 2 2" xfId="18902" xr:uid="{00000000-0005-0000-0000-000048000000}"/>
    <cellStyle name="Input cel 2 3 2 6 2 3" xfId="15422" xr:uid="{00000000-0005-0000-0000-000048000000}"/>
    <cellStyle name="Input cel 2 3 2 6 3" xfId="4336" xr:uid="{00000000-0005-0000-0000-000048000000}"/>
    <cellStyle name="Input cel 2 3 2 6 3 2" xfId="9921" xr:uid="{00000000-0005-0000-0000-000048000000}"/>
    <cellStyle name="Input cel 2 3 2 6 3 2 2" xfId="20282" xr:uid="{00000000-0005-0000-0000-000048000000}"/>
    <cellStyle name="Input cel 2 3 2 6 3 3" xfId="12392" xr:uid="{00000000-0005-0000-0000-000048000000}"/>
    <cellStyle name="Input cel 2 3 2 6 4" xfId="7353" xr:uid="{00000000-0005-0000-0000-000048000000}"/>
    <cellStyle name="Input cel 2 3 2 6 4 2" xfId="17715" xr:uid="{00000000-0005-0000-0000-000048000000}"/>
    <cellStyle name="Input cel 2 3 2 6 5" xfId="5770" xr:uid="{00000000-0005-0000-0000-000048000000}"/>
    <cellStyle name="Input cel 2 3 2 6 5 2" xfId="11928" xr:uid="{00000000-0005-0000-0000-000048000000}"/>
    <cellStyle name="Input cel 2 3 2 6 6" xfId="12742" xr:uid="{00000000-0005-0000-0000-000048000000}"/>
    <cellStyle name="Input cel 2 3 2 7" xfId="1900" xr:uid="{00000000-0005-0000-0000-000048000000}"/>
    <cellStyle name="Input cel 2 3 2 7 2" xfId="3140" xr:uid="{00000000-0005-0000-0000-000048000000}"/>
    <cellStyle name="Input cel 2 3 2 7 2 2" xfId="8690" xr:uid="{00000000-0005-0000-0000-000048000000}"/>
    <cellStyle name="Input cel 2 3 2 7 2 2 2" xfId="19052" xr:uid="{00000000-0005-0000-0000-000048000000}"/>
    <cellStyle name="Input cel 2 3 2 7 2 3" xfId="11726" xr:uid="{00000000-0005-0000-0000-000048000000}"/>
    <cellStyle name="Input cel 2 3 2 7 3" xfId="4483" xr:uid="{00000000-0005-0000-0000-000048000000}"/>
    <cellStyle name="Input cel 2 3 2 7 3 2" xfId="10062" xr:uid="{00000000-0005-0000-0000-000048000000}"/>
    <cellStyle name="Input cel 2 3 2 7 3 2 2" xfId="20422" xr:uid="{00000000-0005-0000-0000-000048000000}"/>
    <cellStyle name="Input cel 2 3 2 7 3 3" xfId="14593" xr:uid="{00000000-0005-0000-0000-000048000000}"/>
    <cellStyle name="Input cel 2 3 2 7 4" xfId="7488" xr:uid="{00000000-0005-0000-0000-000048000000}"/>
    <cellStyle name="Input cel 2 3 2 7 4 2" xfId="17850" xr:uid="{00000000-0005-0000-0000-000048000000}"/>
    <cellStyle name="Input cel 2 3 2 7 5" xfId="5908" xr:uid="{00000000-0005-0000-0000-000048000000}"/>
    <cellStyle name="Input cel 2 3 2 7 5 2" xfId="16273" xr:uid="{00000000-0005-0000-0000-000048000000}"/>
    <cellStyle name="Input cel 2 3 2 7 6" xfId="11081" xr:uid="{00000000-0005-0000-0000-000048000000}"/>
    <cellStyle name="Input cel 2 3 2 8" xfId="1641" xr:uid="{00000000-0005-0000-0000-000048000000}"/>
    <cellStyle name="Input cel 2 3 2 8 2" xfId="2882" xr:uid="{00000000-0005-0000-0000-000048000000}"/>
    <cellStyle name="Input cel 2 3 2 8 2 2" xfId="8432" xr:uid="{00000000-0005-0000-0000-000048000000}"/>
    <cellStyle name="Input cel 2 3 2 8 2 2 2" xfId="18794" xr:uid="{00000000-0005-0000-0000-000048000000}"/>
    <cellStyle name="Input cel 2 3 2 8 2 3" xfId="11931" xr:uid="{00000000-0005-0000-0000-000048000000}"/>
    <cellStyle name="Input cel 2 3 2 8 3" xfId="4232" xr:uid="{00000000-0005-0000-0000-000048000000}"/>
    <cellStyle name="Input cel 2 3 2 8 3 2" xfId="9824" xr:uid="{00000000-0005-0000-0000-000048000000}"/>
    <cellStyle name="Input cel 2 3 2 8 3 2 2" xfId="20185" xr:uid="{00000000-0005-0000-0000-000048000000}"/>
    <cellStyle name="Input cel 2 3 2 8 3 3" xfId="13640" xr:uid="{00000000-0005-0000-0000-000048000000}"/>
    <cellStyle name="Input cel 2 3 2 8 4" xfId="7256" xr:uid="{00000000-0005-0000-0000-000048000000}"/>
    <cellStyle name="Input cel 2 3 2 8 4 2" xfId="17618" xr:uid="{00000000-0005-0000-0000-000048000000}"/>
    <cellStyle name="Input cel 2 3 2 8 5" xfId="5674" xr:uid="{00000000-0005-0000-0000-000048000000}"/>
    <cellStyle name="Input cel 2 3 2 8 5 2" xfId="11879" xr:uid="{00000000-0005-0000-0000-000048000000}"/>
    <cellStyle name="Input cel 2 3 2 8 6" xfId="12396" xr:uid="{00000000-0005-0000-0000-000048000000}"/>
    <cellStyle name="Input cel 2 3 2 9" xfId="1209" xr:uid="{00000000-0005-0000-0000-000048000000}"/>
    <cellStyle name="Input cel 2 3 2 9 2" xfId="3807" xr:uid="{00000000-0005-0000-0000-000048000000}"/>
    <cellStyle name="Input cel 2 3 2 9 2 2" xfId="9421" xr:uid="{00000000-0005-0000-0000-000048000000}"/>
    <cellStyle name="Input cel 2 3 2 9 2 2 2" xfId="19782" xr:uid="{00000000-0005-0000-0000-000048000000}"/>
    <cellStyle name="Input cel 2 3 2 9 2 3" xfId="11779" xr:uid="{00000000-0005-0000-0000-000048000000}"/>
    <cellStyle name="Input cel 2 3 2 9 3" xfId="6849" xr:uid="{00000000-0005-0000-0000-000048000000}"/>
    <cellStyle name="Input cel 2 3 2 9 3 2" xfId="17211" xr:uid="{00000000-0005-0000-0000-000048000000}"/>
    <cellStyle name="Input cel 2 3 2 9 4" xfId="5276" xr:uid="{00000000-0005-0000-0000-000048000000}"/>
    <cellStyle name="Input cel 2 3 2 9 4 2" xfId="16207" xr:uid="{00000000-0005-0000-0000-000048000000}"/>
    <cellStyle name="Input cel 2 3 2 9 5" xfId="13851" xr:uid="{00000000-0005-0000-0000-000048000000}"/>
    <cellStyle name="Input cel 2 3 3" xfId="332" xr:uid="{00000000-0005-0000-0000-000048000000}"/>
    <cellStyle name="Input cel 2 3 3 2" xfId="2099" xr:uid="{00000000-0005-0000-0000-000048000000}"/>
    <cellStyle name="Input cel 2 3 3 2 2" xfId="3338" xr:uid="{00000000-0005-0000-0000-000048000000}"/>
    <cellStyle name="Input cel 2 3 3 2 2 2" xfId="4680" xr:uid="{00000000-0005-0000-0000-000048000000}"/>
    <cellStyle name="Input cel 2 3 3 2 2 2 2" xfId="10246" xr:uid="{00000000-0005-0000-0000-000048000000}"/>
    <cellStyle name="Input cel 2 3 3 2 2 2 2 2" xfId="20606" xr:uid="{00000000-0005-0000-0000-000048000000}"/>
    <cellStyle name="Input cel 2 3 3 2 2 2 3" xfId="11013" xr:uid="{00000000-0005-0000-0000-000048000000}"/>
    <cellStyle name="Input cel 2 3 3 2 2 3" xfId="8888" xr:uid="{00000000-0005-0000-0000-000048000000}"/>
    <cellStyle name="Input cel 2 3 3 2 2 3 2" xfId="19250" xr:uid="{00000000-0005-0000-0000-000048000000}"/>
    <cellStyle name="Input cel 2 3 3 2 2 4" xfId="6093" xr:uid="{00000000-0005-0000-0000-000048000000}"/>
    <cellStyle name="Input cel 2 3 3 2 2 4 2" xfId="16457" xr:uid="{00000000-0005-0000-0000-000048000000}"/>
    <cellStyle name="Input cel 2 3 3 2 2 5" xfId="15766" xr:uid="{00000000-0005-0000-0000-000048000000}"/>
    <cellStyle name="Input cel 2 3 3 2 3" xfId="3750" xr:uid="{00000000-0005-0000-0000-000048000000}"/>
    <cellStyle name="Input cel 2 3 3 2 3 2" xfId="9365" xr:uid="{00000000-0005-0000-0000-000048000000}"/>
    <cellStyle name="Input cel 2 3 3 2 3 2 2" xfId="19726" xr:uid="{00000000-0005-0000-0000-000048000000}"/>
    <cellStyle name="Input cel 2 3 3 2 3 3" xfId="11692" xr:uid="{00000000-0005-0000-0000-000048000000}"/>
    <cellStyle name="Input cel 2 3 3 2 4" xfId="5222" xr:uid="{00000000-0005-0000-0000-000048000000}"/>
    <cellStyle name="Input cel 2 3 3 2 4 2" xfId="11058" xr:uid="{00000000-0005-0000-0000-000048000000}"/>
    <cellStyle name="Input cel 2 3 3 2 5" xfId="13343" xr:uid="{00000000-0005-0000-0000-000048000000}"/>
    <cellStyle name="Input cel 2 3 3 3" xfId="1685" xr:uid="{00000000-0005-0000-0000-000048000000}"/>
    <cellStyle name="Input cel 2 3 3 3 2" xfId="2926" xr:uid="{00000000-0005-0000-0000-000048000000}"/>
    <cellStyle name="Input cel 2 3 3 3 2 2" xfId="8476" xr:uid="{00000000-0005-0000-0000-000048000000}"/>
    <cellStyle name="Input cel 2 3 3 3 2 2 2" xfId="18838" xr:uid="{00000000-0005-0000-0000-000048000000}"/>
    <cellStyle name="Input cel 2 3 3 3 2 3" xfId="11734" xr:uid="{00000000-0005-0000-0000-000048000000}"/>
    <cellStyle name="Input cel 2 3 3 3 3" xfId="4276" xr:uid="{00000000-0005-0000-0000-000048000000}"/>
    <cellStyle name="Input cel 2 3 3 3 3 2" xfId="9866" xr:uid="{00000000-0005-0000-0000-000048000000}"/>
    <cellStyle name="Input cel 2 3 3 3 3 2 2" xfId="20227" xr:uid="{00000000-0005-0000-0000-000048000000}"/>
    <cellStyle name="Input cel 2 3 3 3 3 3" xfId="11790" xr:uid="{00000000-0005-0000-0000-000048000000}"/>
    <cellStyle name="Input cel 2 3 3 3 4" xfId="7298" xr:uid="{00000000-0005-0000-0000-000048000000}"/>
    <cellStyle name="Input cel 2 3 3 3 4 2" xfId="17660" xr:uid="{00000000-0005-0000-0000-000048000000}"/>
    <cellStyle name="Input cel 2 3 3 3 5" xfId="5716" xr:uid="{00000000-0005-0000-0000-000048000000}"/>
    <cellStyle name="Input cel 2 3 3 3 5 2" xfId="10851" xr:uid="{00000000-0005-0000-0000-000048000000}"/>
    <cellStyle name="Input cel 2 3 3 3 6" xfId="11814" xr:uid="{00000000-0005-0000-0000-000048000000}"/>
    <cellStyle name="Input cel 2 3 3 4" xfId="1120" xr:uid="{00000000-0005-0000-0000-000048000000}"/>
    <cellStyle name="Input cel 2 3 3 4 2" xfId="3596" xr:uid="{00000000-0005-0000-0000-000048000000}"/>
    <cellStyle name="Input cel 2 3 3 4 2 2" xfId="9141" xr:uid="{00000000-0005-0000-0000-000048000000}"/>
    <cellStyle name="Input cel 2 3 3 4 2 2 2" xfId="19503" xr:uid="{00000000-0005-0000-0000-000048000000}"/>
    <cellStyle name="Input cel 2 3 3 4 2 3" xfId="13516" xr:uid="{00000000-0005-0000-0000-000048000000}"/>
    <cellStyle name="Input cel 2 3 3 4 3" xfId="6760" xr:uid="{00000000-0005-0000-0000-000048000000}"/>
    <cellStyle name="Input cel 2 3 3 4 3 2" xfId="17122" xr:uid="{00000000-0005-0000-0000-000048000000}"/>
    <cellStyle name="Input cel 2 3 3 4 4" xfId="4982" xr:uid="{00000000-0005-0000-0000-000048000000}"/>
    <cellStyle name="Input cel 2 3 3 4 4 2" xfId="11849" xr:uid="{00000000-0005-0000-0000-000048000000}"/>
    <cellStyle name="Input cel 2 3 3 4 5" xfId="13513" xr:uid="{00000000-0005-0000-0000-000048000000}"/>
    <cellStyle name="Input cel 2 3 3 5" xfId="2364" xr:uid="{00000000-0005-0000-0000-000048000000}"/>
    <cellStyle name="Input cel 2 3 3 5 2" xfId="7914" xr:uid="{00000000-0005-0000-0000-000048000000}"/>
    <cellStyle name="Input cel 2 3 3 5 2 2" xfId="18276" xr:uid="{00000000-0005-0000-0000-000048000000}"/>
    <cellStyle name="Input cel 2 3 3 5 3" xfId="11816" xr:uid="{00000000-0005-0000-0000-000048000000}"/>
    <cellStyle name="Input cel 2 3 3 6" xfId="710" xr:uid="{00000000-0005-0000-0000-000048000000}"/>
    <cellStyle name="Input cel 2 3 3 6 2" xfId="9274" xr:uid="{00000000-0005-0000-0000-000048000000}"/>
    <cellStyle name="Input cel 2 3 3 6 2 2" xfId="19635" xr:uid="{00000000-0005-0000-0000-000048000000}"/>
    <cellStyle name="Input cel 2 3 3 6 3" xfId="13708" xr:uid="{00000000-0005-0000-0000-000048000000}"/>
    <cellStyle name="Input cel 2 3 3 7" xfId="3690" xr:uid="{00000000-0005-0000-0000-000048000000}"/>
    <cellStyle name="Input cel 2 3 3 7 2" xfId="11935" xr:uid="{00000000-0005-0000-0000-000048000000}"/>
    <cellStyle name="Input cel 2 3 3 7 3" xfId="13945" xr:uid="{00000000-0005-0000-0000-000048000000}"/>
    <cellStyle name="Input cel 2 3 3 8" xfId="5130" xr:uid="{00000000-0005-0000-0000-000048000000}"/>
    <cellStyle name="Input cel 2 3 3 8 2" xfId="11810" xr:uid="{00000000-0005-0000-0000-000048000000}"/>
    <cellStyle name="Input cel 2 3 3 9" xfId="10642" xr:uid="{00000000-0005-0000-0000-000048000000}"/>
    <cellStyle name="Input cel 2 3 4" xfId="293" xr:uid="{00000000-0005-0000-0000-000048000000}"/>
    <cellStyle name="Input cel 2 3 4 2" xfId="3365" xr:uid="{00000000-0005-0000-0000-000048000000}"/>
    <cellStyle name="Input cel 2 3 4 2 2" xfId="4707" xr:uid="{00000000-0005-0000-0000-000048000000}"/>
    <cellStyle name="Input cel 2 3 4 2 2 2" xfId="10272" xr:uid="{00000000-0005-0000-0000-000048000000}"/>
    <cellStyle name="Input cel 2 3 4 2 2 2 2" xfId="20631" xr:uid="{00000000-0005-0000-0000-000048000000}"/>
    <cellStyle name="Input cel 2 3 4 2 2 3" xfId="15496" xr:uid="{00000000-0005-0000-0000-000048000000}"/>
    <cellStyle name="Input cel 2 3 4 2 3" xfId="8915" xr:uid="{00000000-0005-0000-0000-000048000000}"/>
    <cellStyle name="Input cel 2 3 4 2 3 2" xfId="19277" xr:uid="{00000000-0005-0000-0000-000048000000}"/>
    <cellStyle name="Input cel 2 3 4 2 4" xfId="6119" xr:uid="{00000000-0005-0000-0000-000048000000}"/>
    <cellStyle name="Input cel 2 3 4 2 4 2" xfId="16482" xr:uid="{00000000-0005-0000-0000-000048000000}"/>
    <cellStyle name="Input cel 2 3 4 2 5" xfId="15448" xr:uid="{00000000-0005-0000-0000-000048000000}"/>
    <cellStyle name="Input cel 2 3 4 3" xfId="2126" xr:uid="{00000000-0005-0000-0000-000048000000}"/>
    <cellStyle name="Input cel 2 3 4 3 2" xfId="9174" xr:uid="{00000000-0005-0000-0000-000048000000}"/>
    <cellStyle name="Input cel 2 3 4 3 2 2" xfId="19535" xr:uid="{00000000-0005-0000-0000-000048000000}"/>
    <cellStyle name="Input cel 2 3 4 3 3" xfId="12591" xr:uid="{00000000-0005-0000-0000-000048000000}"/>
    <cellStyle name="Input cel 2 3 4 4" xfId="7688" xr:uid="{00000000-0005-0000-0000-000048000000}"/>
    <cellStyle name="Input cel 2 3 4 4 2" xfId="18050" xr:uid="{00000000-0005-0000-0000-000048000000}"/>
    <cellStyle name="Input cel 2 3 4 5" xfId="5015" xr:uid="{00000000-0005-0000-0000-000048000000}"/>
    <cellStyle name="Input cel 2 3 4 5 2" xfId="13473" xr:uid="{00000000-0005-0000-0000-000048000000}"/>
    <cellStyle name="Input cel 2 3 4 6" xfId="10612" xr:uid="{00000000-0005-0000-0000-000048000000}"/>
    <cellStyle name="Input cel 2 3 5" xfId="1550" xr:uid="{00000000-0005-0000-0000-000048000000}"/>
    <cellStyle name="Input cel 2 3 5 2" xfId="2791" xr:uid="{00000000-0005-0000-0000-000048000000}"/>
    <cellStyle name="Input cel 2 3 5 2 2" xfId="8341" xr:uid="{00000000-0005-0000-0000-000048000000}"/>
    <cellStyle name="Input cel 2 3 5 2 2 2" xfId="18703" xr:uid="{00000000-0005-0000-0000-000048000000}"/>
    <cellStyle name="Input cel 2 3 5 2 3" xfId="13812" xr:uid="{00000000-0005-0000-0000-000048000000}"/>
    <cellStyle name="Input cel 2 3 5 3" xfId="3636" xr:uid="{00000000-0005-0000-0000-000048000000}"/>
    <cellStyle name="Input cel 2 3 5 3 2" xfId="9190" xr:uid="{00000000-0005-0000-0000-000048000000}"/>
    <cellStyle name="Input cel 2 3 5 3 2 2" xfId="19551" xr:uid="{00000000-0005-0000-0000-000048000000}"/>
    <cellStyle name="Input cel 2 3 5 3 3" xfId="12793" xr:uid="{00000000-0005-0000-0000-000048000000}"/>
    <cellStyle name="Input cel 2 3 5 4" xfId="7173" xr:uid="{00000000-0005-0000-0000-000048000000}"/>
    <cellStyle name="Input cel 2 3 5 4 2" xfId="17535" xr:uid="{00000000-0005-0000-0000-000048000000}"/>
    <cellStyle name="Input cel 2 3 5 5" xfId="5031" xr:uid="{00000000-0005-0000-0000-000048000000}"/>
    <cellStyle name="Input cel 2 3 5 5 2" xfId="15913" xr:uid="{00000000-0005-0000-0000-000048000000}"/>
    <cellStyle name="Input cel 2 3 5 6" xfId="11343" xr:uid="{00000000-0005-0000-0000-000048000000}"/>
    <cellStyle name="Input cel 2 3 6" xfId="1525" xr:uid="{00000000-0005-0000-0000-000048000000}"/>
    <cellStyle name="Input cel 2 3 6 2" xfId="2766" xr:uid="{00000000-0005-0000-0000-000048000000}"/>
    <cellStyle name="Input cel 2 3 6 2 2" xfId="8316" xr:uid="{00000000-0005-0000-0000-000048000000}"/>
    <cellStyle name="Input cel 2 3 6 2 2 2" xfId="18678" xr:uid="{00000000-0005-0000-0000-000048000000}"/>
    <cellStyle name="Input cel 2 3 6 2 3" xfId="12747" xr:uid="{00000000-0005-0000-0000-000048000000}"/>
    <cellStyle name="Input cel 2 3 6 3" xfId="4117" xr:uid="{00000000-0005-0000-0000-000048000000}"/>
    <cellStyle name="Input cel 2 3 6 3 2" xfId="9720" xr:uid="{00000000-0005-0000-0000-000048000000}"/>
    <cellStyle name="Input cel 2 3 6 3 2 2" xfId="20081" xr:uid="{00000000-0005-0000-0000-000048000000}"/>
    <cellStyle name="Input cel 2 3 6 3 3" xfId="11996" xr:uid="{00000000-0005-0000-0000-000048000000}"/>
    <cellStyle name="Input cel 2 3 6 4" xfId="7152" xr:uid="{00000000-0005-0000-0000-000048000000}"/>
    <cellStyle name="Input cel 2 3 6 4 2" xfId="17514" xr:uid="{00000000-0005-0000-0000-000048000000}"/>
    <cellStyle name="Input cel 2 3 6 5" xfId="5570" xr:uid="{00000000-0005-0000-0000-000048000000}"/>
    <cellStyle name="Input cel 2 3 6 5 2" xfId="14709" xr:uid="{00000000-0005-0000-0000-000048000000}"/>
    <cellStyle name="Input cel 2 3 6 6" xfId="16196" xr:uid="{00000000-0005-0000-0000-000048000000}"/>
    <cellStyle name="Input cel 2 3 7" xfId="851" xr:uid="{00000000-0005-0000-0000-000048000000}"/>
    <cellStyle name="Input cel 2 3 7 2" xfId="6528" xr:uid="{00000000-0005-0000-0000-000048000000}"/>
    <cellStyle name="Input cel 2 3 7 2 2" xfId="16890" xr:uid="{00000000-0005-0000-0000-000048000000}"/>
    <cellStyle name="Input cel 2 3 7 3" xfId="11193" xr:uid="{00000000-0005-0000-0000-000048000000}"/>
    <cellStyle name="Input cel 2 3 8" xfId="2339" xr:uid="{00000000-0005-0000-0000-000048000000}"/>
    <cellStyle name="Input cel 2 3 8 2" xfId="7889" xr:uid="{00000000-0005-0000-0000-000048000000}"/>
    <cellStyle name="Input cel 2 3 8 2 2" xfId="18251" xr:uid="{00000000-0005-0000-0000-000048000000}"/>
    <cellStyle name="Input cel 2 3 8 3" xfId="13961" xr:uid="{00000000-0005-0000-0000-000048000000}"/>
    <cellStyle name="Input cel 2 3 9" xfId="297" xr:uid="{00000000-0005-0000-0000-000048000000}"/>
    <cellStyle name="Input cel 2 3 9 2" xfId="6354" xr:uid="{00000000-0005-0000-0000-000048000000}"/>
    <cellStyle name="Input cel 2 3 9 2 2" xfId="16717" xr:uid="{00000000-0005-0000-0000-000048000000}"/>
    <cellStyle name="Input cel 2 3 9 2 3" xfId="15165" xr:uid="{00000000-0005-0000-0000-000048000000}"/>
    <cellStyle name="Input cel 2 3 9 3" xfId="10759" xr:uid="{00000000-0005-0000-0000-000048000000}"/>
    <cellStyle name="Input cel 2 3 9 4" xfId="10608" xr:uid="{00000000-0005-0000-0000-000048000000}"/>
    <cellStyle name="Input cel 2 4" xfId="6350" xr:uid="{00000000-0005-0000-0000-00001A000000}"/>
    <cellStyle name="Input cel 2 4 2" xfId="15161" xr:uid="{00000000-0005-0000-0000-00001A000000}"/>
    <cellStyle name="Input cel 2 4 3" xfId="16713" xr:uid="{00000000-0005-0000-0000-00001A000000}"/>
    <cellStyle name="Input cel 2 5" xfId="6326" xr:uid="{00000000-0005-0000-0000-00001A000000}"/>
    <cellStyle name="Input cel 2 5 2" xfId="15137" xr:uid="{00000000-0005-0000-0000-00001A000000}"/>
    <cellStyle name="Input cel 2 5 3" xfId="16689" xr:uid="{00000000-0005-0000-0000-00001A000000}"/>
    <cellStyle name="Input cel 2 6" xfId="4926" xr:uid="{00000000-0005-0000-0000-00001A000000}"/>
    <cellStyle name="Input cel 2 6 2" xfId="11329" xr:uid="{00000000-0005-0000-0000-00001A000000}"/>
    <cellStyle name="Input cel 2 6 3" xfId="15107" xr:uid="{00000000-0005-0000-0000-00001A000000}"/>
    <cellStyle name="Input cel 3" xfId="22" xr:uid="{00000000-0005-0000-0000-00001B000000}"/>
    <cellStyle name="Input cel 3 2" xfId="270" xr:uid="{00000000-0005-0000-0000-00004B000000}"/>
    <cellStyle name="Input cel 3 2 10" xfId="666" xr:uid="{00000000-0005-0000-0000-00004B000000}"/>
    <cellStyle name="Input cel 3 2 10 2" xfId="6405" xr:uid="{00000000-0005-0000-0000-00004B000000}"/>
    <cellStyle name="Input cel 3 2 10 2 2" xfId="16767" xr:uid="{00000000-0005-0000-0000-00004B000000}"/>
    <cellStyle name="Input cel 3 2 10 3" xfId="11270" xr:uid="{00000000-0005-0000-0000-00004B000000}"/>
    <cellStyle name="Input cel 3 2 11" xfId="477" xr:uid="{00000000-0005-0000-0000-00004B000000}"/>
    <cellStyle name="Input cel 3 2 11 2" xfId="6385" xr:uid="{00000000-0005-0000-0000-00004B000000}"/>
    <cellStyle name="Input cel 3 2 11 2 2" xfId="16747" xr:uid="{00000000-0005-0000-0000-00004B000000}"/>
    <cellStyle name="Input cel 3 2 11 3" xfId="11983" xr:uid="{00000000-0005-0000-0000-00004B000000}"/>
    <cellStyle name="Input cel 3 2 12" xfId="4960" xr:uid="{00000000-0005-0000-0000-00004B000000}"/>
    <cellStyle name="Input cel 3 2 12 2" xfId="14009" xr:uid="{00000000-0005-0000-0000-00004B000000}"/>
    <cellStyle name="Input cel 3 2 13" xfId="10531" xr:uid="{00000000-0005-0000-0000-00004B000000}"/>
    <cellStyle name="Input cel 3 2 2" xfId="364" xr:uid="{00000000-0005-0000-0000-00004B000000}"/>
    <cellStyle name="Input cel 3 2 2 10" xfId="749" xr:uid="{00000000-0005-0000-0000-00004B000000}"/>
    <cellStyle name="Input cel 3 2 2 10 2" xfId="6469" xr:uid="{00000000-0005-0000-0000-00004B000000}"/>
    <cellStyle name="Input cel 3 2 2 10 2 2" xfId="16831" xr:uid="{00000000-0005-0000-0000-00004B000000}"/>
    <cellStyle name="Input cel 3 2 2 10 3" xfId="11300" xr:uid="{00000000-0005-0000-0000-00004B000000}"/>
    <cellStyle name="Input cel 3 2 2 11" xfId="9234" xr:uid="{00000000-0005-0000-0000-00004B000000}"/>
    <cellStyle name="Input cel 3 2 2 11 2" xfId="19595" xr:uid="{00000000-0005-0000-0000-00004B000000}"/>
    <cellStyle name="Input cel 3 2 2 12" xfId="5080" xr:uid="{00000000-0005-0000-0000-00004B000000}"/>
    <cellStyle name="Input cel 3 2 2 12 2" xfId="14395" xr:uid="{00000000-0005-0000-0000-00004B000000}"/>
    <cellStyle name="Input cel 3 2 2 13" xfId="15934" xr:uid="{00000000-0005-0000-0000-00004B000000}"/>
    <cellStyle name="Input cel 3 2 2 2" xfId="415" xr:uid="{00000000-0005-0000-0000-00004B000000}"/>
    <cellStyle name="Input cel 3 2 2 2 10" xfId="13018" xr:uid="{00000000-0005-0000-0000-00004B000000}"/>
    <cellStyle name="Input cel 3 2 2 2 2" xfId="495" xr:uid="{00000000-0005-0000-0000-00004B000000}"/>
    <cellStyle name="Input cel 3 2 2 2 2 2" xfId="2142" xr:uid="{00000000-0005-0000-0000-00004B000000}"/>
    <cellStyle name="Input cel 3 2 2 2 2 2 2" xfId="3381" xr:uid="{00000000-0005-0000-0000-00004B000000}"/>
    <cellStyle name="Input cel 3 2 2 2 2 2 2 2" xfId="8931" xr:uid="{00000000-0005-0000-0000-00004B000000}"/>
    <cellStyle name="Input cel 3 2 2 2 2 2 2 2 2" xfId="19293" xr:uid="{00000000-0005-0000-0000-00004B000000}"/>
    <cellStyle name="Input cel 3 2 2 2 2 2 2 3" xfId="11818" xr:uid="{00000000-0005-0000-0000-00004B000000}"/>
    <cellStyle name="Input cel 3 2 2 2 2 2 3" xfId="4723" xr:uid="{00000000-0005-0000-0000-00004B000000}"/>
    <cellStyle name="Input cel 3 2 2 2 2 2 3 2" xfId="10288" xr:uid="{00000000-0005-0000-0000-00004B000000}"/>
    <cellStyle name="Input cel 3 2 2 2 2 2 3 2 2" xfId="20647" xr:uid="{00000000-0005-0000-0000-00004B000000}"/>
    <cellStyle name="Input cel 3 2 2 2 2 2 3 3" xfId="11761" xr:uid="{00000000-0005-0000-0000-00004B000000}"/>
    <cellStyle name="Input cel 3 2 2 2 2 2 4" xfId="7702" xr:uid="{00000000-0005-0000-0000-00004B000000}"/>
    <cellStyle name="Input cel 3 2 2 2 2 2 4 2" xfId="18064" xr:uid="{00000000-0005-0000-0000-00004B000000}"/>
    <cellStyle name="Input cel 3 2 2 2 2 2 5" xfId="6135" xr:uid="{00000000-0005-0000-0000-00004B000000}"/>
    <cellStyle name="Input cel 3 2 2 2 2 2 5 2" xfId="16498" xr:uid="{00000000-0005-0000-0000-00004B000000}"/>
    <cellStyle name="Input cel 3 2 2 2 2 2 6" xfId="13691" xr:uid="{00000000-0005-0000-0000-00004B000000}"/>
    <cellStyle name="Input cel 3 2 2 2 2 3" xfId="1823" xr:uid="{00000000-0005-0000-0000-00004B000000}"/>
    <cellStyle name="Input cel 3 2 2 2 2 3 2" xfId="7413" xr:uid="{00000000-0005-0000-0000-00004B000000}"/>
    <cellStyle name="Input cel 3 2 2 2 2 3 2 2" xfId="17775" xr:uid="{00000000-0005-0000-0000-00004B000000}"/>
    <cellStyle name="Input cel 3 2 2 2 2 3 3" xfId="13273" xr:uid="{00000000-0005-0000-0000-00004B000000}"/>
    <cellStyle name="Input cel 3 2 2 2 2 4" xfId="3063" xr:uid="{00000000-0005-0000-0000-00004B000000}"/>
    <cellStyle name="Input cel 3 2 2 2 2 4 2" xfId="8613" xr:uid="{00000000-0005-0000-0000-00004B000000}"/>
    <cellStyle name="Input cel 3 2 2 2 2 4 2 2" xfId="18975" xr:uid="{00000000-0005-0000-0000-00004B000000}"/>
    <cellStyle name="Input cel 3 2 2 2 2 4 3" xfId="15037" xr:uid="{00000000-0005-0000-0000-00004B000000}"/>
    <cellStyle name="Input cel 3 2 2 2 2 5" xfId="901" xr:uid="{00000000-0005-0000-0000-00004B000000}"/>
    <cellStyle name="Input cel 3 2 2 2 2 5 2" xfId="9989" xr:uid="{00000000-0005-0000-0000-00004B000000}"/>
    <cellStyle name="Input cel 3 2 2 2 2 5 2 2" xfId="20349" xr:uid="{00000000-0005-0000-0000-00004B000000}"/>
    <cellStyle name="Input cel 3 2 2 2 2 5 3" xfId="13307" xr:uid="{00000000-0005-0000-0000-00004B000000}"/>
    <cellStyle name="Input cel 3 2 2 2 2 6" xfId="4407" xr:uid="{00000000-0005-0000-0000-00004B000000}"/>
    <cellStyle name="Input cel 3 2 2 2 2 6 2" xfId="6576" xr:uid="{00000000-0005-0000-0000-00004B000000}"/>
    <cellStyle name="Input cel 3 2 2 2 2 6 2 2" xfId="16938" xr:uid="{00000000-0005-0000-0000-00004B000000}"/>
    <cellStyle name="Input cel 3 2 2 2 2 6 3" xfId="11812" xr:uid="{00000000-0005-0000-0000-00004B000000}"/>
    <cellStyle name="Input cel 3 2 2 2 2 7" xfId="5837" xr:uid="{00000000-0005-0000-0000-00004B000000}"/>
    <cellStyle name="Input cel 3 2 2 2 2 7 2" xfId="16051" xr:uid="{00000000-0005-0000-0000-00004B000000}"/>
    <cellStyle name="Input cel 3 2 2 2 2 8" xfId="11592" xr:uid="{00000000-0005-0000-0000-00004B000000}"/>
    <cellStyle name="Input cel 3 2 2 2 3" xfId="1740" xr:uid="{00000000-0005-0000-0000-00004B000000}"/>
    <cellStyle name="Input cel 3 2 2 2 3 2" xfId="2980" xr:uid="{00000000-0005-0000-0000-00004B000000}"/>
    <cellStyle name="Input cel 3 2 2 2 3 2 2" xfId="8530" xr:uid="{00000000-0005-0000-0000-00004B000000}"/>
    <cellStyle name="Input cel 3 2 2 2 3 2 2 2" xfId="18892" xr:uid="{00000000-0005-0000-0000-00004B000000}"/>
    <cellStyle name="Input cel 3 2 2 2 3 2 3" xfId="14400" xr:uid="{00000000-0005-0000-0000-00004B000000}"/>
    <cellStyle name="Input cel 3 2 2 2 3 3" xfId="4326" xr:uid="{00000000-0005-0000-0000-00004B000000}"/>
    <cellStyle name="Input cel 3 2 2 2 3 3 2" xfId="9913" xr:uid="{00000000-0005-0000-0000-00004B000000}"/>
    <cellStyle name="Input cel 3 2 2 2 3 3 2 2" xfId="20274" xr:uid="{00000000-0005-0000-0000-00004B000000}"/>
    <cellStyle name="Input cel 3 2 2 2 3 3 3" xfId="14656" xr:uid="{00000000-0005-0000-0000-00004B000000}"/>
    <cellStyle name="Input cel 3 2 2 2 3 4" xfId="7345" xr:uid="{00000000-0005-0000-0000-00004B000000}"/>
    <cellStyle name="Input cel 3 2 2 2 3 4 2" xfId="17707" xr:uid="{00000000-0005-0000-0000-00004B000000}"/>
    <cellStyle name="Input cel 3 2 2 2 3 5" xfId="5762" xr:uid="{00000000-0005-0000-0000-00004B000000}"/>
    <cellStyle name="Input cel 3 2 2 2 3 5 2" xfId="11681" xr:uid="{00000000-0005-0000-0000-00004B000000}"/>
    <cellStyle name="Input cel 3 2 2 2 3 6" xfId="13389" xr:uid="{00000000-0005-0000-0000-00004B000000}"/>
    <cellStyle name="Input cel 3 2 2 2 4" xfId="1595" xr:uid="{00000000-0005-0000-0000-00004B000000}"/>
    <cellStyle name="Input cel 3 2 2 2 4 2" xfId="2836" xr:uid="{00000000-0005-0000-0000-00004B000000}"/>
    <cellStyle name="Input cel 3 2 2 2 4 2 2" xfId="8386" xr:uid="{00000000-0005-0000-0000-00004B000000}"/>
    <cellStyle name="Input cel 3 2 2 2 4 2 2 2" xfId="18748" xr:uid="{00000000-0005-0000-0000-00004B000000}"/>
    <cellStyle name="Input cel 3 2 2 2 4 2 3" xfId="12404" xr:uid="{00000000-0005-0000-0000-00004B000000}"/>
    <cellStyle name="Input cel 3 2 2 2 4 3" xfId="4186" xr:uid="{00000000-0005-0000-0000-00004B000000}"/>
    <cellStyle name="Input cel 3 2 2 2 4 3 2" xfId="9780" xr:uid="{00000000-0005-0000-0000-00004B000000}"/>
    <cellStyle name="Input cel 3 2 2 2 4 3 2 2" xfId="20141" xr:uid="{00000000-0005-0000-0000-00004B000000}"/>
    <cellStyle name="Input cel 3 2 2 2 4 3 3" xfId="15366" xr:uid="{00000000-0005-0000-0000-00004B000000}"/>
    <cellStyle name="Input cel 3 2 2 2 4 4" xfId="7212" xr:uid="{00000000-0005-0000-0000-00004B000000}"/>
    <cellStyle name="Input cel 3 2 2 2 4 4 2" xfId="17574" xr:uid="{00000000-0005-0000-0000-00004B000000}"/>
    <cellStyle name="Input cel 3 2 2 2 4 5" xfId="5630" xr:uid="{00000000-0005-0000-0000-00004B000000}"/>
    <cellStyle name="Input cel 3 2 2 2 4 5 2" xfId="10492" xr:uid="{00000000-0005-0000-0000-00004B000000}"/>
    <cellStyle name="Input cel 3 2 2 2 4 6" xfId="13701" xr:uid="{00000000-0005-0000-0000-00004B000000}"/>
    <cellStyle name="Input cel 3 2 2 2 5" xfId="1562" xr:uid="{00000000-0005-0000-0000-00004B000000}"/>
    <cellStyle name="Input cel 3 2 2 2 5 2" xfId="2803" xr:uid="{00000000-0005-0000-0000-00004B000000}"/>
    <cellStyle name="Input cel 3 2 2 2 5 2 2" xfId="8353" xr:uid="{00000000-0005-0000-0000-00004B000000}"/>
    <cellStyle name="Input cel 3 2 2 2 5 2 2 2" xfId="18715" xr:uid="{00000000-0005-0000-0000-00004B000000}"/>
    <cellStyle name="Input cel 3 2 2 2 5 2 3" xfId="15011" xr:uid="{00000000-0005-0000-0000-00004B000000}"/>
    <cellStyle name="Input cel 3 2 2 2 5 3" xfId="4153" xr:uid="{00000000-0005-0000-0000-00004B000000}"/>
    <cellStyle name="Input cel 3 2 2 2 5 3 2" xfId="9752" xr:uid="{00000000-0005-0000-0000-00004B000000}"/>
    <cellStyle name="Input cel 3 2 2 2 5 3 2 2" xfId="20113" xr:uid="{00000000-0005-0000-0000-00004B000000}"/>
    <cellStyle name="Input cel 3 2 2 2 5 3 3" xfId="16120" xr:uid="{00000000-0005-0000-0000-00004B000000}"/>
    <cellStyle name="Input cel 3 2 2 2 5 4" xfId="7185" xr:uid="{00000000-0005-0000-0000-00004B000000}"/>
    <cellStyle name="Input cel 3 2 2 2 5 4 2" xfId="17547" xr:uid="{00000000-0005-0000-0000-00004B000000}"/>
    <cellStyle name="Input cel 3 2 2 2 5 5" xfId="5602" xr:uid="{00000000-0005-0000-0000-00004B000000}"/>
    <cellStyle name="Input cel 3 2 2 2 5 5 2" xfId="13087" xr:uid="{00000000-0005-0000-0000-00004B000000}"/>
    <cellStyle name="Input cel 3 2 2 2 5 6" xfId="12660" xr:uid="{00000000-0005-0000-0000-00004B000000}"/>
    <cellStyle name="Input cel 3 2 2 2 6" xfId="1202" xr:uid="{00000000-0005-0000-0000-00004B000000}"/>
    <cellStyle name="Input cel 3 2 2 2 6 2" xfId="3800" xr:uid="{00000000-0005-0000-0000-00004B000000}"/>
    <cellStyle name="Input cel 3 2 2 2 6 2 2" xfId="9414" xr:uid="{00000000-0005-0000-0000-00004B000000}"/>
    <cellStyle name="Input cel 3 2 2 2 6 2 2 2" xfId="19775" xr:uid="{00000000-0005-0000-0000-00004B000000}"/>
    <cellStyle name="Input cel 3 2 2 2 6 2 3" xfId="14595" xr:uid="{00000000-0005-0000-0000-00004B000000}"/>
    <cellStyle name="Input cel 3 2 2 2 6 3" xfId="6842" xr:uid="{00000000-0005-0000-0000-00004B000000}"/>
    <cellStyle name="Input cel 3 2 2 2 6 3 2" xfId="17204" xr:uid="{00000000-0005-0000-0000-00004B000000}"/>
    <cellStyle name="Input cel 3 2 2 2 6 4" xfId="5270" xr:uid="{00000000-0005-0000-0000-00004B000000}"/>
    <cellStyle name="Input cel 3 2 2 2 6 4 2" xfId="15966" xr:uid="{00000000-0005-0000-0000-00004B000000}"/>
    <cellStyle name="Input cel 3 2 2 2 6 5" xfId="14903" xr:uid="{00000000-0005-0000-0000-00004B000000}"/>
    <cellStyle name="Input cel 3 2 2 2 7" xfId="2445" xr:uid="{00000000-0005-0000-0000-00004B000000}"/>
    <cellStyle name="Input cel 3 2 2 2 7 2" xfId="7995" xr:uid="{00000000-0005-0000-0000-00004B000000}"/>
    <cellStyle name="Input cel 3 2 2 2 7 2 2" xfId="18357" xr:uid="{00000000-0005-0000-0000-00004B000000}"/>
    <cellStyle name="Input cel 3 2 2 2 7 3" xfId="11499" xr:uid="{00000000-0005-0000-0000-00004B000000}"/>
    <cellStyle name="Input cel 3 2 2 2 8" xfId="804" xr:uid="{00000000-0005-0000-0000-00004B000000}"/>
    <cellStyle name="Input cel 3 2 2 2 8 2" xfId="9315" xr:uid="{00000000-0005-0000-0000-00004B000000}"/>
    <cellStyle name="Input cel 3 2 2 2 8 2 2" xfId="19676" xr:uid="{00000000-0005-0000-0000-00004B000000}"/>
    <cellStyle name="Input cel 3 2 2 2 8 3" xfId="13272" xr:uid="{00000000-0005-0000-0000-00004B000000}"/>
    <cellStyle name="Input cel 3 2 2 2 9" xfId="5172" xr:uid="{00000000-0005-0000-0000-00004B000000}"/>
    <cellStyle name="Input cel 3 2 2 2 9 2" xfId="12261" xr:uid="{00000000-0005-0000-0000-00004B000000}"/>
    <cellStyle name="Input cel 3 2 2 3" xfId="374" xr:uid="{00000000-0005-0000-0000-00004B000000}"/>
    <cellStyle name="Input cel 3 2 2 3 2" xfId="2176" xr:uid="{00000000-0005-0000-0000-00004B000000}"/>
    <cellStyle name="Input cel 3 2 2 3 2 2" xfId="3415" xr:uid="{00000000-0005-0000-0000-00004B000000}"/>
    <cellStyle name="Input cel 3 2 2 3 2 2 2" xfId="8965" xr:uid="{00000000-0005-0000-0000-00004B000000}"/>
    <cellStyle name="Input cel 3 2 2 3 2 2 2 2" xfId="19327" xr:uid="{00000000-0005-0000-0000-00004B000000}"/>
    <cellStyle name="Input cel 3 2 2 3 2 2 3" xfId="12562" xr:uid="{00000000-0005-0000-0000-00004B000000}"/>
    <cellStyle name="Input cel 3 2 2 3 2 3" xfId="4757" xr:uid="{00000000-0005-0000-0000-00004B000000}"/>
    <cellStyle name="Input cel 3 2 2 3 2 3 2" xfId="10320" xr:uid="{00000000-0005-0000-0000-00004B000000}"/>
    <cellStyle name="Input cel 3 2 2 3 2 3 2 2" xfId="20679" xr:uid="{00000000-0005-0000-0000-00004B000000}"/>
    <cellStyle name="Input cel 3 2 2 3 2 3 3" xfId="14838" xr:uid="{00000000-0005-0000-0000-00004B000000}"/>
    <cellStyle name="Input cel 3 2 2 3 2 4" xfId="7734" xr:uid="{00000000-0005-0000-0000-00004B000000}"/>
    <cellStyle name="Input cel 3 2 2 3 2 4 2" xfId="18096" xr:uid="{00000000-0005-0000-0000-00004B000000}"/>
    <cellStyle name="Input cel 3 2 2 3 2 5" xfId="6167" xr:uid="{00000000-0005-0000-0000-00004B000000}"/>
    <cellStyle name="Input cel 3 2 2 3 2 5 2" xfId="16530" xr:uid="{00000000-0005-0000-0000-00004B000000}"/>
    <cellStyle name="Input cel 3 2 2 3 2 6" xfId="12987" xr:uid="{00000000-0005-0000-0000-00004B000000}"/>
    <cellStyle name="Input cel 3 2 2 3 3" xfId="1624" xr:uid="{00000000-0005-0000-0000-00004B000000}"/>
    <cellStyle name="Input cel 3 2 2 3 3 2" xfId="2865" xr:uid="{00000000-0005-0000-0000-00004B000000}"/>
    <cellStyle name="Input cel 3 2 2 3 3 2 2" xfId="8415" xr:uid="{00000000-0005-0000-0000-00004B000000}"/>
    <cellStyle name="Input cel 3 2 2 3 3 2 2 2" xfId="18777" xr:uid="{00000000-0005-0000-0000-00004B000000}"/>
    <cellStyle name="Input cel 3 2 2 3 3 2 3" xfId="13875" xr:uid="{00000000-0005-0000-0000-00004B000000}"/>
    <cellStyle name="Input cel 3 2 2 3 3 3" xfId="4215" xr:uid="{00000000-0005-0000-0000-00004B000000}"/>
    <cellStyle name="Input cel 3 2 2 3 3 3 2" xfId="9809" xr:uid="{00000000-0005-0000-0000-00004B000000}"/>
    <cellStyle name="Input cel 3 2 2 3 3 3 2 2" xfId="20170" xr:uid="{00000000-0005-0000-0000-00004B000000}"/>
    <cellStyle name="Input cel 3 2 2 3 3 3 3" xfId="11110" xr:uid="{00000000-0005-0000-0000-00004B000000}"/>
    <cellStyle name="Input cel 3 2 2 3 3 4" xfId="7241" xr:uid="{00000000-0005-0000-0000-00004B000000}"/>
    <cellStyle name="Input cel 3 2 2 3 3 4 2" xfId="17603" xr:uid="{00000000-0005-0000-0000-00004B000000}"/>
    <cellStyle name="Input cel 3 2 2 3 3 5" xfId="5659" xr:uid="{00000000-0005-0000-0000-00004B000000}"/>
    <cellStyle name="Input cel 3 2 2 3 3 5 2" xfId="14488" xr:uid="{00000000-0005-0000-0000-00004B000000}"/>
    <cellStyle name="Input cel 3 2 2 3 3 6" xfId="16103" xr:uid="{00000000-0005-0000-0000-00004B000000}"/>
    <cellStyle name="Input cel 3 2 2 3 4" xfId="1250" xr:uid="{00000000-0005-0000-0000-00004B000000}"/>
    <cellStyle name="Input cel 3 2 2 3 4 2" xfId="6890" xr:uid="{00000000-0005-0000-0000-00004B000000}"/>
    <cellStyle name="Input cel 3 2 2 3 4 2 2" xfId="17252" xr:uid="{00000000-0005-0000-0000-00004B000000}"/>
    <cellStyle name="Input cel 3 2 2 3 4 3" xfId="14777" xr:uid="{00000000-0005-0000-0000-00004B000000}"/>
    <cellStyle name="Input cel 3 2 2 3 5" xfId="2493" xr:uid="{00000000-0005-0000-0000-00004B000000}"/>
    <cellStyle name="Input cel 3 2 2 3 5 2" xfId="8043" xr:uid="{00000000-0005-0000-0000-00004B000000}"/>
    <cellStyle name="Input cel 3 2 2 3 5 2 2" xfId="18405" xr:uid="{00000000-0005-0000-0000-00004B000000}"/>
    <cellStyle name="Input cel 3 2 2 3 5 3" xfId="14386" xr:uid="{00000000-0005-0000-0000-00004B000000}"/>
    <cellStyle name="Input cel 3 2 2 3 6" xfId="950" xr:uid="{00000000-0005-0000-0000-00004B000000}"/>
    <cellStyle name="Input cel 3 2 2 3 6 2" xfId="9462" xr:uid="{00000000-0005-0000-0000-00004B000000}"/>
    <cellStyle name="Input cel 3 2 2 3 6 2 2" xfId="19823" xr:uid="{00000000-0005-0000-0000-00004B000000}"/>
    <cellStyle name="Input cel 3 2 2 3 6 3" xfId="10964" xr:uid="{00000000-0005-0000-0000-00004B000000}"/>
    <cellStyle name="Input cel 3 2 2 3 7" xfId="3848" xr:uid="{00000000-0005-0000-0000-00004B000000}"/>
    <cellStyle name="Input cel 3 2 2 3 7 2" xfId="6624" xr:uid="{00000000-0005-0000-0000-00004B000000}"/>
    <cellStyle name="Input cel 3 2 2 3 7 2 2" xfId="16986" xr:uid="{00000000-0005-0000-0000-00004B000000}"/>
    <cellStyle name="Input cel 3 2 2 3 7 3" xfId="15551" xr:uid="{00000000-0005-0000-0000-00004B000000}"/>
    <cellStyle name="Input cel 3 2 2 3 8" xfId="5317" xr:uid="{00000000-0005-0000-0000-00004B000000}"/>
    <cellStyle name="Input cel 3 2 2 3 8 2" xfId="15645" xr:uid="{00000000-0005-0000-0000-00004B000000}"/>
    <cellStyle name="Input cel 3 2 2 3 9" xfId="15450" xr:uid="{00000000-0005-0000-0000-00004B000000}"/>
    <cellStyle name="Input cel 3 2 2 4" xfId="553" xr:uid="{00000000-0005-0000-0000-00004B000000}"/>
    <cellStyle name="Input cel 3 2 2 4 2" xfId="2240" xr:uid="{00000000-0005-0000-0000-00004B000000}"/>
    <cellStyle name="Input cel 3 2 2 4 2 2" xfId="3479" xr:uid="{00000000-0005-0000-0000-00004B000000}"/>
    <cellStyle name="Input cel 3 2 2 4 2 2 2" xfId="9029" xr:uid="{00000000-0005-0000-0000-00004B000000}"/>
    <cellStyle name="Input cel 3 2 2 4 2 2 2 2" xfId="19391" xr:uid="{00000000-0005-0000-0000-00004B000000}"/>
    <cellStyle name="Input cel 3 2 2 4 2 2 3" xfId="14715" xr:uid="{00000000-0005-0000-0000-00004B000000}"/>
    <cellStyle name="Input cel 3 2 2 4 2 3" xfId="4821" xr:uid="{00000000-0005-0000-0000-00004B000000}"/>
    <cellStyle name="Input cel 3 2 2 4 2 3 2" xfId="10380" xr:uid="{00000000-0005-0000-0000-00004B000000}"/>
    <cellStyle name="Input cel 3 2 2 4 2 3 2 2" xfId="20739" xr:uid="{00000000-0005-0000-0000-00004B000000}"/>
    <cellStyle name="Input cel 3 2 2 4 2 3 3" xfId="14846" xr:uid="{00000000-0005-0000-0000-00004B000000}"/>
    <cellStyle name="Input cel 3 2 2 4 2 4" xfId="7794" xr:uid="{00000000-0005-0000-0000-00004B000000}"/>
    <cellStyle name="Input cel 3 2 2 4 2 4 2" xfId="18156" xr:uid="{00000000-0005-0000-0000-00004B000000}"/>
    <cellStyle name="Input cel 3 2 2 4 2 5" xfId="6227" xr:uid="{00000000-0005-0000-0000-00004B000000}"/>
    <cellStyle name="Input cel 3 2 2 4 2 5 2" xfId="16590" xr:uid="{00000000-0005-0000-0000-00004B000000}"/>
    <cellStyle name="Input cel 3 2 2 4 2 6" xfId="13815" xr:uid="{00000000-0005-0000-0000-00004B000000}"/>
    <cellStyle name="Input cel 3 2 2 4 3" xfId="1922" xr:uid="{00000000-0005-0000-0000-00004B000000}"/>
    <cellStyle name="Input cel 3 2 2 4 3 2" xfId="3162" xr:uid="{00000000-0005-0000-0000-00004B000000}"/>
    <cellStyle name="Input cel 3 2 2 4 3 2 2" xfId="8712" xr:uid="{00000000-0005-0000-0000-00004B000000}"/>
    <cellStyle name="Input cel 3 2 2 4 3 2 2 2" xfId="19074" xr:uid="{00000000-0005-0000-0000-00004B000000}"/>
    <cellStyle name="Input cel 3 2 2 4 3 2 3" xfId="16003" xr:uid="{00000000-0005-0000-0000-00004B000000}"/>
    <cellStyle name="Input cel 3 2 2 4 3 3" xfId="4505" xr:uid="{00000000-0005-0000-0000-00004B000000}"/>
    <cellStyle name="Input cel 3 2 2 4 3 3 2" xfId="10083" xr:uid="{00000000-0005-0000-0000-00004B000000}"/>
    <cellStyle name="Input cel 3 2 2 4 3 3 2 2" xfId="20443" xr:uid="{00000000-0005-0000-0000-00004B000000}"/>
    <cellStyle name="Input cel 3 2 2 4 3 3 3" xfId="14704" xr:uid="{00000000-0005-0000-0000-00004B000000}"/>
    <cellStyle name="Input cel 3 2 2 4 3 4" xfId="7510" xr:uid="{00000000-0005-0000-0000-00004B000000}"/>
    <cellStyle name="Input cel 3 2 2 4 3 4 2" xfId="17872" xr:uid="{00000000-0005-0000-0000-00004B000000}"/>
    <cellStyle name="Input cel 3 2 2 4 3 5" xfId="5929" xr:uid="{00000000-0005-0000-0000-00004B000000}"/>
    <cellStyle name="Input cel 3 2 2 4 3 5 2" xfId="16294" xr:uid="{00000000-0005-0000-0000-00004B000000}"/>
    <cellStyle name="Input cel 3 2 2 4 3 6" xfId="12042" xr:uid="{00000000-0005-0000-0000-00004B000000}"/>
    <cellStyle name="Input cel 3 2 2 4 4" xfId="1314" xr:uid="{00000000-0005-0000-0000-00004B000000}"/>
    <cellStyle name="Input cel 3 2 2 4 4 2" xfId="6951" xr:uid="{00000000-0005-0000-0000-00004B000000}"/>
    <cellStyle name="Input cel 3 2 2 4 4 2 2" xfId="17313" xr:uid="{00000000-0005-0000-0000-00004B000000}"/>
    <cellStyle name="Input cel 3 2 2 4 4 3" xfId="10796" xr:uid="{00000000-0005-0000-0000-00004B000000}"/>
    <cellStyle name="Input cel 3 2 2 4 5" xfId="2557" xr:uid="{00000000-0005-0000-0000-00004B000000}"/>
    <cellStyle name="Input cel 3 2 2 4 5 2" xfId="8107" xr:uid="{00000000-0005-0000-0000-00004B000000}"/>
    <cellStyle name="Input cel 3 2 2 4 5 2 2" xfId="18469" xr:uid="{00000000-0005-0000-0000-00004B000000}"/>
    <cellStyle name="Input cel 3 2 2 4 5 3" xfId="12092" xr:uid="{00000000-0005-0000-0000-00004B000000}"/>
    <cellStyle name="Input cel 3 2 2 4 6" xfId="1014" xr:uid="{00000000-0005-0000-0000-00004B000000}"/>
    <cellStyle name="Input cel 3 2 2 4 6 2" xfId="9523" xr:uid="{00000000-0005-0000-0000-00004B000000}"/>
    <cellStyle name="Input cel 3 2 2 4 6 2 2" xfId="19884" xr:uid="{00000000-0005-0000-0000-00004B000000}"/>
    <cellStyle name="Input cel 3 2 2 4 6 3" xfId="11369" xr:uid="{00000000-0005-0000-0000-00004B000000}"/>
    <cellStyle name="Input cel 3 2 2 4 7" xfId="3912" xr:uid="{00000000-0005-0000-0000-00004B000000}"/>
    <cellStyle name="Input cel 3 2 2 4 7 2" xfId="6658" xr:uid="{00000000-0005-0000-0000-00004B000000}"/>
    <cellStyle name="Input cel 3 2 2 4 7 2 2" xfId="17020" xr:uid="{00000000-0005-0000-0000-00004B000000}"/>
    <cellStyle name="Input cel 3 2 2 4 7 3" xfId="13196" xr:uid="{00000000-0005-0000-0000-00004B000000}"/>
    <cellStyle name="Input cel 3 2 2 4 8" xfId="5377" xr:uid="{00000000-0005-0000-0000-00004B000000}"/>
    <cellStyle name="Input cel 3 2 2 4 8 2" xfId="16024" xr:uid="{00000000-0005-0000-0000-00004B000000}"/>
    <cellStyle name="Input cel 3 2 2 4 9" xfId="15898" xr:uid="{00000000-0005-0000-0000-00004B000000}"/>
    <cellStyle name="Input cel 3 2 2 5" xfId="615" xr:uid="{00000000-0005-0000-0000-00004B000000}"/>
    <cellStyle name="Input cel 3 2 2 5 2" xfId="2302" xr:uid="{00000000-0005-0000-0000-00004B000000}"/>
    <cellStyle name="Input cel 3 2 2 5 2 2" xfId="3541" xr:uid="{00000000-0005-0000-0000-00004B000000}"/>
    <cellStyle name="Input cel 3 2 2 5 2 2 2" xfId="9091" xr:uid="{00000000-0005-0000-0000-00004B000000}"/>
    <cellStyle name="Input cel 3 2 2 5 2 2 2 2" xfId="19453" xr:uid="{00000000-0005-0000-0000-00004B000000}"/>
    <cellStyle name="Input cel 3 2 2 5 2 2 3" xfId="15464" xr:uid="{00000000-0005-0000-0000-00004B000000}"/>
    <cellStyle name="Input cel 3 2 2 5 2 3" xfId="4883" xr:uid="{00000000-0005-0000-0000-00004B000000}"/>
    <cellStyle name="Input cel 3 2 2 5 2 3 2" xfId="10439" xr:uid="{00000000-0005-0000-0000-00004B000000}"/>
    <cellStyle name="Input cel 3 2 2 5 2 3 2 2" xfId="20798" xr:uid="{00000000-0005-0000-0000-00004B000000}"/>
    <cellStyle name="Input cel 3 2 2 5 2 3 3" xfId="11436" xr:uid="{00000000-0005-0000-0000-00004B000000}"/>
    <cellStyle name="Input cel 3 2 2 5 2 4" xfId="7853" xr:uid="{00000000-0005-0000-0000-00004B000000}"/>
    <cellStyle name="Input cel 3 2 2 5 2 4 2" xfId="18215" xr:uid="{00000000-0005-0000-0000-00004B000000}"/>
    <cellStyle name="Input cel 3 2 2 5 2 5" xfId="6286" xr:uid="{00000000-0005-0000-0000-00004B000000}"/>
    <cellStyle name="Input cel 3 2 2 5 2 5 2" xfId="16649" xr:uid="{00000000-0005-0000-0000-00004B000000}"/>
    <cellStyle name="Input cel 3 2 2 5 2 6" xfId="11974" xr:uid="{00000000-0005-0000-0000-00004B000000}"/>
    <cellStyle name="Input cel 3 2 2 5 3" xfId="1980" xr:uid="{00000000-0005-0000-0000-00004B000000}"/>
    <cellStyle name="Input cel 3 2 2 5 3 2" xfId="3219" xr:uid="{00000000-0005-0000-0000-00004B000000}"/>
    <cellStyle name="Input cel 3 2 2 5 3 2 2" xfId="8769" xr:uid="{00000000-0005-0000-0000-00004B000000}"/>
    <cellStyle name="Input cel 3 2 2 5 3 2 2 2" xfId="19131" xr:uid="{00000000-0005-0000-0000-00004B000000}"/>
    <cellStyle name="Input cel 3 2 2 5 3 2 3" xfId="12081" xr:uid="{00000000-0005-0000-0000-00004B000000}"/>
    <cellStyle name="Input cel 3 2 2 5 3 3" xfId="4561" xr:uid="{00000000-0005-0000-0000-00004B000000}"/>
    <cellStyle name="Input cel 3 2 2 5 3 3 2" xfId="10136" xr:uid="{00000000-0005-0000-0000-00004B000000}"/>
    <cellStyle name="Input cel 3 2 2 5 3 3 2 2" xfId="20496" xr:uid="{00000000-0005-0000-0000-00004B000000}"/>
    <cellStyle name="Input cel 3 2 2 5 3 3 3" xfId="10648" xr:uid="{00000000-0005-0000-0000-00004B000000}"/>
    <cellStyle name="Input cel 3 2 2 5 3 4" xfId="7564" xr:uid="{00000000-0005-0000-0000-00004B000000}"/>
    <cellStyle name="Input cel 3 2 2 5 3 4 2" xfId="17926" xr:uid="{00000000-0005-0000-0000-00004B000000}"/>
    <cellStyle name="Input cel 3 2 2 5 3 5" xfId="5982" xr:uid="{00000000-0005-0000-0000-00004B000000}"/>
    <cellStyle name="Input cel 3 2 2 5 3 5 2" xfId="16347" xr:uid="{00000000-0005-0000-0000-00004B000000}"/>
    <cellStyle name="Input cel 3 2 2 5 3 6" xfId="14697" xr:uid="{00000000-0005-0000-0000-00004B000000}"/>
    <cellStyle name="Input cel 3 2 2 5 4" xfId="1376" xr:uid="{00000000-0005-0000-0000-00004B000000}"/>
    <cellStyle name="Input cel 3 2 2 5 4 2" xfId="7013" xr:uid="{00000000-0005-0000-0000-00004B000000}"/>
    <cellStyle name="Input cel 3 2 2 5 4 2 2" xfId="17375" xr:uid="{00000000-0005-0000-0000-00004B000000}"/>
    <cellStyle name="Input cel 3 2 2 5 4 3" xfId="15687" xr:uid="{00000000-0005-0000-0000-00004B000000}"/>
    <cellStyle name="Input cel 3 2 2 5 5" xfId="2619" xr:uid="{00000000-0005-0000-0000-00004B000000}"/>
    <cellStyle name="Input cel 3 2 2 5 5 2" xfId="8169" xr:uid="{00000000-0005-0000-0000-00004B000000}"/>
    <cellStyle name="Input cel 3 2 2 5 5 2 2" xfId="18531" xr:uid="{00000000-0005-0000-0000-00004B000000}"/>
    <cellStyle name="Input cel 3 2 2 5 5 3" xfId="11111" xr:uid="{00000000-0005-0000-0000-00004B000000}"/>
    <cellStyle name="Input cel 3 2 2 5 6" xfId="1076" xr:uid="{00000000-0005-0000-0000-00004B000000}"/>
    <cellStyle name="Input cel 3 2 2 5 6 2" xfId="9585" xr:uid="{00000000-0005-0000-0000-00004B000000}"/>
    <cellStyle name="Input cel 3 2 2 5 6 2 2" xfId="19946" xr:uid="{00000000-0005-0000-0000-00004B000000}"/>
    <cellStyle name="Input cel 3 2 2 5 6 3" xfId="12689" xr:uid="{00000000-0005-0000-0000-00004B000000}"/>
    <cellStyle name="Input cel 3 2 2 5 7" xfId="3974" xr:uid="{00000000-0005-0000-0000-00004B000000}"/>
    <cellStyle name="Input cel 3 2 2 5 7 2" xfId="6717" xr:uid="{00000000-0005-0000-0000-00004B000000}"/>
    <cellStyle name="Input cel 3 2 2 5 7 2 2" xfId="17079" xr:uid="{00000000-0005-0000-0000-00004B000000}"/>
    <cellStyle name="Input cel 3 2 2 5 7 3" xfId="10807" xr:uid="{00000000-0005-0000-0000-00004B000000}"/>
    <cellStyle name="Input cel 3 2 2 5 8" xfId="5436" xr:uid="{00000000-0005-0000-0000-00004B000000}"/>
    <cellStyle name="Input cel 3 2 2 5 8 2" xfId="14361" xr:uid="{00000000-0005-0000-0000-00004B000000}"/>
    <cellStyle name="Input cel 3 2 2 5 9" xfId="12710" xr:uid="{00000000-0005-0000-0000-00004B000000}"/>
    <cellStyle name="Input cel 3 2 2 6" xfId="881" xr:uid="{00000000-0005-0000-0000-00004B000000}"/>
    <cellStyle name="Input cel 3 2 2 6 2" xfId="1804" xr:uid="{00000000-0005-0000-0000-00004B000000}"/>
    <cellStyle name="Input cel 3 2 2 6 2 2" xfId="7394" xr:uid="{00000000-0005-0000-0000-00004B000000}"/>
    <cellStyle name="Input cel 3 2 2 6 2 2 2" xfId="17756" xr:uid="{00000000-0005-0000-0000-00004B000000}"/>
    <cellStyle name="Input cel 3 2 2 6 2 3" xfId="14937" xr:uid="{00000000-0005-0000-0000-00004B000000}"/>
    <cellStyle name="Input cel 3 2 2 6 3" xfId="3044" xr:uid="{00000000-0005-0000-0000-00004B000000}"/>
    <cellStyle name="Input cel 3 2 2 6 3 2" xfId="8594" xr:uid="{00000000-0005-0000-0000-00004B000000}"/>
    <cellStyle name="Input cel 3 2 2 6 3 2 2" xfId="18956" xr:uid="{00000000-0005-0000-0000-00004B000000}"/>
    <cellStyle name="Input cel 3 2 2 6 3 3" xfId="11815" xr:uid="{00000000-0005-0000-0000-00004B000000}"/>
    <cellStyle name="Input cel 3 2 2 6 4" xfId="4388" xr:uid="{00000000-0005-0000-0000-00004B000000}"/>
    <cellStyle name="Input cel 3 2 2 6 4 2" xfId="9970" xr:uid="{00000000-0005-0000-0000-00004B000000}"/>
    <cellStyle name="Input cel 3 2 2 6 4 2 2" xfId="20330" xr:uid="{00000000-0005-0000-0000-00004B000000}"/>
    <cellStyle name="Input cel 3 2 2 6 4 3" xfId="15325" xr:uid="{00000000-0005-0000-0000-00004B000000}"/>
    <cellStyle name="Input cel 3 2 2 6 5" xfId="6557" xr:uid="{00000000-0005-0000-0000-00004B000000}"/>
    <cellStyle name="Input cel 3 2 2 6 5 2" xfId="16919" xr:uid="{00000000-0005-0000-0000-00004B000000}"/>
    <cellStyle name="Input cel 3 2 2 6 6" xfId="5818" xr:uid="{00000000-0005-0000-0000-00004B000000}"/>
    <cellStyle name="Input cel 3 2 2 6 6 2" xfId="12938" xr:uid="{00000000-0005-0000-0000-00004B000000}"/>
    <cellStyle name="Input cel 3 2 2 6 7" xfId="13311" xr:uid="{00000000-0005-0000-0000-00004B000000}"/>
    <cellStyle name="Input cel 3 2 2 7" xfId="1497" xr:uid="{00000000-0005-0000-0000-00004B000000}"/>
    <cellStyle name="Input cel 3 2 2 7 2" xfId="2739" xr:uid="{00000000-0005-0000-0000-00004B000000}"/>
    <cellStyle name="Input cel 3 2 2 7 2 2" xfId="8289" xr:uid="{00000000-0005-0000-0000-00004B000000}"/>
    <cellStyle name="Input cel 3 2 2 7 2 2 2" xfId="18651" xr:uid="{00000000-0005-0000-0000-00004B000000}"/>
    <cellStyle name="Input cel 3 2 2 7 2 3" xfId="12270" xr:uid="{00000000-0005-0000-0000-00004B000000}"/>
    <cellStyle name="Input cel 3 2 2 7 3" xfId="4093" xr:uid="{00000000-0005-0000-0000-00004B000000}"/>
    <cellStyle name="Input cel 3 2 2 7 3 2" xfId="9699" xr:uid="{00000000-0005-0000-0000-00004B000000}"/>
    <cellStyle name="Input cel 3 2 2 7 3 2 2" xfId="20060" xr:uid="{00000000-0005-0000-0000-00004B000000}"/>
    <cellStyle name="Input cel 3 2 2 7 3 3" xfId="14480" xr:uid="{00000000-0005-0000-0000-00004B000000}"/>
    <cellStyle name="Input cel 3 2 2 7 4" xfId="7127" xr:uid="{00000000-0005-0000-0000-00004B000000}"/>
    <cellStyle name="Input cel 3 2 2 7 4 2" xfId="17489" xr:uid="{00000000-0005-0000-0000-00004B000000}"/>
    <cellStyle name="Input cel 3 2 2 7 5" xfId="5549" xr:uid="{00000000-0005-0000-0000-00004B000000}"/>
    <cellStyle name="Input cel 3 2 2 7 5 2" xfId="13338" xr:uid="{00000000-0005-0000-0000-00004B000000}"/>
    <cellStyle name="Input cel 3 2 2 7 6" xfId="12985" xr:uid="{00000000-0005-0000-0000-00004B000000}"/>
    <cellStyle name="Input cel 3 2 2 8" xfId="1179" xr:uid="{00000000-0005-0000-0000-00004B000000}"/>
    <cellStyle name="Input cel 3 2 2 8 2" xfId="3583" xr:uid="{00000000-0005-0000-0000-00004B000000}"/>
    <cellStyle name="Input cel 3 2 2 8 2 2" xfId="9129" xr:uid="{00000000-0005-0000-0000-00004B000000}"/>
    <cellStyle name="Input cel 3 2 2 8 2 2 2" xfId="19491" xr:uid="{00000000-0005-0000-0000-00004B000000}"/>
    <cellStyle name="Input cel 3 2 2 8 2 3" xfId="13369" xr:uid="{00000000-0005-0000-0000-00004B000000}"/>
    <cellStyle name="Input cel 3 2 2 8 3" xfId="6819" xr:uid="{00000000-0005-0000-0000-00004B000000}"/>
    <cellStyle name="Input cel 3 2 2 8 3 2" xfId="17181" xr:uid="{00000000-0005-0000-0000-00004B000000}"/>
    <cellStyle name="Input cel 3 2 2 8 4" xfId="4971" xr:uid="{00000000-0005-0000-0000-00004B000000}"/>
    <cellStyle name="Input cel 3 2 2 8 4 2" xfId="10896" xr:uid="{00000000-0005-0000-0000-00004B000000}"/>
    <cellStyle name="Input cel 3 2 2 8 5" xfId="14036" xr:uid="{00000000-0005-0000-0000-00004B000000}"/>
    <cellStyle name="Input cel 3 2 2 9" xfId="2422" xr:uid="{00000000-0005-0000-0000-00004B000000}"/>
    <cellStyle name="Input cel 3 2 2 9 2" xfId="7972" xr:uid="{00000000-0005-0000-0000-00004B000000}"/>
    <cellStyle name="Input cel 3 2 2 9 2 2" xfId="18334" xr:uid="{00000000-0005-0000-0000-00004B000000}"/>
    <cellStyle name="Input cel 3 2 2 9 3" xfId="14931" xr:uid="{00000000-0005-0000-0000-00004B000000}"/>
    <cellStyle name="Input cel 3 2 3" xfId="386" xr:uid="{00000000-0005-0000-0000-00004B000000}"/>
    <cellStyle name="Input cel 3 2 3 10" xfId="2403" xr:uid="{00000000-0005-0000-0000-00004B000000}"/>
    <cellStyle name="Input cel 3 2 3 10 2" xfId="7953" xr:uid="{00000000-0005-0000-0000-00004B000000}"/>
    <cellStyle name="Input cel 3 2 3 10 2 2" xfId="18315" xr:uid="{00000000-0005-0000-0000-00004B000000}"/>
    <cellStyle name="Input cel 3 2 3 10 3" xfId="10973" xr:uid="{00000000-0005-0000-0000-00004B000000}"/>
    <cellStyle name="Input cel 3 2 3 11" xfId="730" xr:uid="{00000000-0005-0000-0000-00004B000000}"/>
    <cellStyle name="Input cel 3 2 3 11 2" xfId="6450" xr:uid="{00000000-0005-0000-0000-00004B000000}"/>
    <cellStyle name="Input cel 3 2 3 11 2 2" xfId="16812" xr:uid="{00000000-0005-0000-0000-00004B000000}"/>
    <cellStyle name="Input cel 3 2 3 11 3" xfId="12219" xr:uid="{00000000-0005-0000-0000-00004B000000}"/>
    <cellStyle name="Input cel 3 2 3 12" xfId="9267" xr:uid="{00000000-0005-0000-0000-00004B000000}"/>
    <cellStyle name="Input cel 3 2 3 12 2" xfId="19628" xr:uid="{00000000-0005-0000-0000-00004B000000}"/>
    <cellStyle name="Input cel 3 2 3 13" xfId="5123" xr:uid="{00000000-0005-0000-0000-00004B000000}"/>
    <cellStyle name="Input cel 3 2 3 13 2" xfId="14578" xr:uid="{00000000-0005-0000-0000-00004B000000}"/>
    <cellStyle name="Input cel 3 2 3 14" xfId="14022" xr:uid="{00000000-0005-0000-0000-00004B000000}"/>
    <cellStyle name="Input cel 3 2 3 2" xfId="449" xr:uid="{00000000-0005-0000-0000-00004B000000}"/>
    <cellStyle name="Input cel 3 2 3 2 2" xfId="932" xr:uid="{00000000-0005-0000-0000-00004B000000}"/>
    <cellStyle name="Input cel 3 2 3 2 2 2" xfId="1853" xr:uid="{00000000-0005-0000-0000-00004B000000}"/>
    <cellStyle name="Input cel 3 2 3 2 2 2 2" xfId="7443" xr:uid="{00000000-0005-0000-0000-00004B000000}"/>
    <cellStyle name="Input cel 3 2 3 2 2 2 2 2" xfId="17805" xr:uid="{00000000-0005-0000-0000-00004B000000}"/>
    <cellStyle name="Input cel 3 2 3 2 2 2 3" xfId="12732" xr:uid="{00000000-0005-0000-0000-00004B000000}"/>
    <cellStyle name="Input cel 3 2 3 2 2 3" xfId="3093" xr:uid="{00000000-0005-0000-0000-00004B000000}"/>
    <cellStyle name="Input cel 3 2 3 2 2 3 2" xfId="8643" xr:uid="{00000000-0005-0000-0000-00004B000000}"/>
    <cellStyle name="Input cel 3 2 3 2 2 3 2 2" xfId="19005" xr:uid="{00000000-0005-0000-0000-00004B000000}"/>
    <cellStyle name="Input cel 3 2 3 2 2 3 3" xfId="15923" xr:uid="{00000000-0005-0000-0000-00004B000000}"/>
    <cellStyle name="Input cel 3 2 3 2 2 4" xfId="4437" xr:uid="{00000000-0005-0000-0000-00004B000000}"/>
    <cellStyle name="Input cel 3 2 3 2 2 4 2" xfId="10018" xr:uid="{00000000-0005-0000-0000-00004B000000}"/>
    <cellStyle name="Input cel 3 2 3 2 2 4 2 2" xfId="20378" xr:uid="{00000000-0005-0000-0000-00004B000000}"/>
    <cellStyle name="Input cel 3 2 3 2 2 4 3" xfId="12053" xr:uid="{00000000-0005-0000-0000-00004B000000}"/>
    <cellStyle name="Input cel 3 2 3 2 2 5" xfId="6606" xr:uid="{00000000-0005-0000-0000-00004B000000}"/>
    <cellStyle name="Input cel 3 2 3 2 2 5 2" xfId="16968" xr:uid="{00000000-0005-0000-0000-00004B000000}"/>
    <cellStyle name="Input cel 3 2 3 2 2 6" xfId="5866" xr:uid="{00000000-0005-0000-0000-00004B000000}"/>
    <cellStyle name="Input cel 3 2 3 2 2 6 2" xfId="13075" xr:uid="{00000000-0005-0000-0000-00004B000000}"/>
    <cellStyle name="Input cel 3 2 3 2 2 7" xfId="12853" xr:uid="{00000000-0005-0000-0000-00004B000000}"/>
    <cellStyle name="Input cel 3 2 3 2 3" xfId="2057" xr:uid="{00000000-0005-0000-0000-00004B000000}"/>
    <cellStyle name="Input cel 3 2 3 2 3 2" xfId="3296" xr:uid="{00000000-0005-0000-0000-00004B000000}"/>
    <cellStyle name="Input cel 3 2 3 2 3 2 2" xfId="8846" xr:uid="{00000000-0005-0000-0000-00004B000000}"/>
    <cellStyle name="Input cel 3 2 3 2 3 2 2 2" xfId="19208" xr:uid="{00000000-0005-0000-0000-00004B000000}"/>
    <cellStyle name="Input cel 3 2 3 2 3 2 3" xfId="11255" xr:uid="{00000000-0005-0000-0000-00004B000000}"/>
    <cellStyle name="Input cel 3 2 3 2 3 3" xfId="4638" xr:uid="{00000000-0005-0000-0000-00004B000000}"/>
    <cellStyle name="Input cel 3 2 3 2 3 3 2" xfId="10209" xr:uid="{00000000-0005-0000-0000-00004B000000}"/>
    <cellStyle name="Input cel 3 2 3 2 3 3 2 2" xfId="20569" xr:uid="{00000000-0005-0000-0000-00004B000000}"/>
    <cellStyle name="Input cel 3 2 3 2 3 3 3" xfId="15668" xr:uid="{00000000-0005-0000-0000-00004B000000}"/>
    <cellStyle name="Input cel 3 2 3 2 3 4" xfId="7637" xr:uid="{00000000-0005-0000-0000-00004B000000}"/>
    <cellStyle name="Input cel 3 2 3 2 3 4 2" xfId="17999" xr:uid="{00000000-0005-0000-0000-00004B000000}"/>
    <cellStyle name="Input cel 3 2 3 2 3 5" xfId="6056" xr:uid="{00000000-0005-0000-0000-00004B000000}"/>
    <cellStyle name="Input cel 3 2 3 2 3 5 2" xfId="16420" xr:uid="{00000000-0005-0000-0000-00004B000000}"/>
    <cellStyle name="Input cel 3 2 3 2 3 6" xfId="15755" xr:uid="{00000000-0005-0000-0000-00004B000000}"/>
    <cellStyle name="Input cel 3 2 3 2 4" xfId="1606" xr:uid="{00000000-0005-0000-0000-00004B000000}"/>
    <cellStyle name="Input cel 3 2 3 2 4 2" xfId="2847" xr:uid="{00000000-0005-0000-0000-00004B000000}"/>
    <cellStyle name="Input cel 3 2 3 2 4 2 2" xfId="8397" xr:uid="{00000000-0005-0000-0000-00004B000000}"/>
    <cellStyle name="Input cel 3 2 3 2 4 2 2 2" xfId="18759" xr:uid="{00000000-0005-0000-0000-00004B000000}"/>
    <cellStyle name="Input cel 3 2 3 2 4 2 3" xfId="16216" xr:uid="{00000000-0005-0000-0000-00004B000000}"/>
    <cellStyle name="Input cel 3 2 3 2 4 3" xfId="4197" xr:uid="{00000000-0005-0000-0000-00004B000000}"/>
    <cellStyle name="Input cel 3 2 3 2 4 3 2" xfId="9791" xr:uid="{00000000-0005-0000-0000-00004B000000}"/>
    <cellStyle name="Input cel 3 2 3 2 4 3 2 2" xfId="20152" xr:uid="{00000000-0005-0000-0000-00004B000000}"/>
    <cellStyle name="Input cel 3 2 3 2 4 3 3" xfId="15703" xr:uid="{00000000-0005-0000-0000-00004B000000}"/>
    <cellStyle name="Input cel 3 2 3 2 4 4" xfId="7223" xr:uid="{00000000-0005-0000-0000-00004B000000}"/>
    <cellStyle name="Input cel 3 2 3 2 4 4 2" xfId="17585" xr:uid="{00000000-0005-0000-0000-00004B000000}"/>
    <cellStyle name="Input cel 3 2 3 2 4 5" xfId="5641" xr:uid="{00000000-0005-0000-0000-00004B000000}"/>
    <cellStyle name="Input cel 3 2 3 2 4 5 2" xfId="10687" xr:uid="{00000000-0005-0000-0000-00004B000000}"/>
    <cellStyle name="Input cel 3 2 3 2 4 6" xfId="11201" xr:uid="{00000000-0005-0000-0000-00004B000000}"/>
    <cellStyle name="Input cel 3 2 3 2 5" xfId="1232" xr:uid="{00000000-0005-0000-0000-00004B000000}"/>
    <cellStyle name="Input cel 3 2 3 2 5 2" xfId="3830" xr:uid="{00000000-0005-0000-0000-00004B000000}"/>
    <cellStyle name="Input cel 3 2 3 2 5 2 2" xfId="9444" xr:uid="{00000000-0005-0000-0000-00004B000000}"/>
    <cellStyle name="Input cel 3 2 3 2 5 2 2 2" xfId="19805" xr:uid="{00000000-0005-0000-0000-00004B000000}"/>
    <cellStyle name="Input cel 3 2 3 2 5 2 3" xfId="14094" xr:uid="{00000000-0005-0000-0000-00004B000000}"/>
    <cellStyle name="Input cel 3 2 3 2 5 3" xfId="6872" xr:uid="{00000000-0005-0000-0000-00004B000000}"/>
    <cellStyle name="Input cel 3 2 3 2 5 3 2" xfId="17234" xr:uid="{00000000-0005-0000-0000-00004B000000}"/>
    <cellStyle name="Input cel 3 2 3 2 5 4" xfId="5299" xr:uid="{00000000-0005-0000-0000-00004B000000}"/>
    <cellStyle name="Input cel 3 2 3 2 5 4 2" xfId="10760" xr:uid="{00000000-0005-0000-0000-00004B000000}"/>
    <cellStyle name="Input cel 3 2 3 2 5 5" xfId="15434" xr:uid="{00000000-0005-0000-0000-00004B000000}"/>
    <cellStyle name="Input cel 3 2 3 2 6" xfId="2475" xr:uid="{00000000-0005-0000-0000-00004B000000}"/>
    <cellStyle name="Input cel 3 2 3 2 6 2" xfId="8025" xr:uid="{00000000-0005-0000-0000-00004B000000}"/>
    <cellStyle name="Input cel 3 2 3 2 6 2 2" xfId="18387" xr:uid="{00000000-0005-0000-0000-00004B000000}"/>
    <cellStyle name="Input cel 3 2 3 2 6 3" xfId="14442" xr:uid="{00000000-0005-0000-0000-00004B000000}"/>
    <cellStyle name="Input cel 3 2 3 2 7" xfId="786" xr:uid="{00000000-0005-0000-0000-00004B000000}"/>
    <cellStyle name="Input cel 3 2 3 2 7 2" xfId="9358" xr:uid="{00000000-0005-0000-0000-00004B000000}"/>
    <cellStyle name="Input cel 3 2 3 2 7 2 2" xfId="19719" xr:uid="{00000000-0005-0000-0000-00004B000000}"/>
    <cellStyle name="Input cel 3 2 3 2 7 3" xfId="13678" xr:uid="{00000000-0005-0000-0000-00004B000000}"/>
    <cellStyle name="Input cel 3 2 3 2 8" xfId="5215" xr:uid="{00000000-0005-0000-0000-00004B000000}"/>
    <cellStyle name="Input cel 3 2 3 2 8 2" xfId="14759" xr:uid="{00000000-0005-0000-0000-00004B000000}"/>
    <cellStyle name="Input cel 3 2 3 2 9" xfId="11392" xr:uid="{00000000-0005-0000-0000-00004B000000}"/>
    <cellStyle name="Input cel 3 2 3 3" xfId="520" xr:uid="{00000000-0005-0000-0000-00004B000000}"/>
    <cellStyle name="Input cel 3 2 3 3 10" xfId="12887" xr:uid="{00000000-0005-0000-0000-00004B000000}"/>
    <cellStyle name="Input cel 3 2 3 3 2" xfId="1892" xr:uid="{00000000-0005-0000-0000-00004B000000}"/>
    <cellStyle name="Input cel 3 2 3 3 2 2" xfId="2207" xr:uid="{00000000-0005-0000-0000-00004B000000}"/>
    <cellStyle name="Input cel 3 2 3 3 2 2 2" xfId="3446" xr:uid="{00000000-0005-0000-0000-00004B000000}"/>
    <cellStyle name="Input cel 3 2 3 3 2 2 2 2" xfId="8996" xr:uid="{00000000-0005-0000-0000-00004B000000}"/>
    <cellStyle name="Input cel 3 2 3 3 2 2 2 2 2" xfId="19358" xr:uid="{00000000-0005-0000-0000-00004B000000}"/>
    <cellStyle name="Input cel 3 2 3 3 2 2 2 3" xfId="12746" xr:uid="{00000000-0005-0000-0000-00004B000000}"/>
    <cellStyle name="Input cel 3 2 3 3 2 2 3" xfId="4788" xr:uid="{00000000-0005-0000-0000-00004B000000}"/>
    <cellStyle name="Input cel 3 2 3 3 2 2 3 2" xfId="10349" xr:uid="{00000000-0005-0000-0000-00004B000000}"/>
    <cellStyle name="Input cel 3 2 3 3 2 2 3 2 2" xfId="20708" xr:uid="{00000000-0005-0000-0000-00004B000000}"/>
    <cellStyle name="Input cel 3 2 3 3 2 2 3 3" xfId="12973" xr:uid="{00000000-0005-0000-0000-00004B000000}"/>
    <cellStyle name="Input cel 3 2 3 3 2 2 4" xfId="7763" xr:uid="{00000000-0005-0000-0000-00004B000000}"/>
    <cellStyle name="Input cel 3 2 3 3 2 2 4 2" xfId="18125" xr:uid="{00000000-0005-0000-0000-00004B000000}"/>
    <cellStyle name="Input cel 3 2 3 3 2 2 5" xfId="6196" xr:uid="{00000000-0005-0000-0000-00004B000000}"/>
    <cellStyle name="Input cel 3 2 3 3 2 2 5 2" xfId="16559" xr:uid="{00000000-0005-0000-0000-00004B000000}"/>
    <cellStyle name="Input cel 3 2 3 3 2 2 6" xfId="12459" xr:uid="{00000000-0005-0000-0000-00004B000000}"/>
    <cellStyle name="Input cel 3 2 3 3 2 3" xfId="3132" xr:uid="{00000000-0005-0000-0000-00004B000000}"/>
    <cellStyle name="Input cel 3 2 3 3 2 3 2" xfId="8682" xr:uid="{00000000-0005-0000-0000-00004B000000}"/>
    <cellStyle name="Input cel 3 2 3 3 2 3 2 2" xfId="19044" xr:uid="{00000000-0005-0000-0000-00004B000000}"/>
    <cellStyle name="Input cel 3 2 3 3 2 3 3" xfId="16121" xr:uid="{00000000-0005-0000-0000-00004B000000}"/>
    <cellStyle name="Input cel 3 2 3 3 2 4" xfId="4475" xr:uid="{00000000-0005-0000-0000-00004B000000}"/>
    <cellStyle name="Input cel 3 2 3 3 2 4 2" xfId="10054" xr:uid="{00000000-0005-0000-0000-00004B000000}"/>
    <cellStyle name="Input cel 3 2 3 3 2 4 2 2" xfId="20414" xr:uid="{00000000-0005-0000-0000-00004B000000}"/>
    <cellStyle name="Input cel 3 2 3 3 2 4 3" xfId="15338" xr:uid="{00000000-0005-0000-0000-00004B000000}"/>
    <cellStyle name="Input cel 3 2 3 3 2 5" xfId="7480" xr:uid="{00000000-0005-0000-0000-00004B000000}"/>
    <cellStyle name="Input cel 3 2 3 3 2 5 2" xfId="17842" xr:uid="{00000000-0005-0000-0000-00004B000000}"/>
    <cellStyle name="Input cel 3 2 3 3 2 6" xfId="5901" xr:uid="{00000000-0005-0000-0000-00004B000000}"/>
    <cellStyle name="Input cel 3 2 3 3 2 6 2" xfId="16266" xr:uid="{00000000-0005-0000-0000-00004B000000}"/>
    <cellStyle name="Input cel 3 2 3 3 2 7" xfId="15852" xr:uid="{00000000-0005-0000-0000-00004B000000}"/>
    <cellStyle name="Input cel 3 2 3 3 3" xfId="2073" xr:uid="{00000000-0005-0000-0000-00004B000000}"/>
    <cellStyle name="Input cel 3 2 3 3 3 2" xfId="3312" xr:uid="{00000000-0005-0000-0000-00004B000000}"/>
    <cellStyle name="Input cel 3 2 3 3 3 2 2" xfId="8862" xr:uid="{00000000-0005-0000-0000-00004B000000}"/>
    <cellStyle name="Input cel 3 2 3 3 3 2 2 2" xfId="19224" xr:uid="{00000000-0005-0000-0000-00004B000000}"/>
    <cellStyle name="Input cel 3 2 3 3 3 2 3" xfId="14205" xr:uid="{00000000-0005-0000-0000-00004B000000}"/>
    <cellStyle name="Input cel 3 2 3 3 3 3" xfId="4654" xr:uid="{00000000-0005-0000-0000-00004B000000}"/>
    <cellStyle name="Input cel 3 2 3 3 3 3 2" xfId="10224" xr:uid="{00000000-0005-0000-0000-00004B000000}"/>
    <cellStyle name="Input cel 3 2 3 3 3 3 2 2" xfId="20584" xr:uid="{00000000-0005-0000-0000-00004B000000}"/>
    <cellStyle name="Input cel 3 2 3 3 3 3 3" xfId="11341" xr:uid="{00000000-0005-0000-0000-00004B000000}"/>
    <cellStyle name="Input cel 3 2 3 3 3 4" xfId="7652" xr:uid="{00000000-0005-0000-0000-00004B000000}"/>
    <cellStyle name="Input cel 3 2 3 3 3 4 2" xfId="18014" xr:uid="{00000000-0005-0000-0000-00004B000000}"/>
    <cellStyle name="Input cel 3 2 3 3 3 5" xfId="6071" xr:uid="{00000000-0005-0000-0000-00004B000000}"/>
    <cellStyle name="Input cel 3 2 3 3 3 5 2" xfId="16435" xr:uid="{00000000-0005-0000-0000-00004B000000}"/>
    <cellStyle name="Input cel 3 2 3 3 3 6" xfId="13597" xr:uid="{00000000-0005-0000-0000-00004B000000}"/>
    <cellStyle name="Input cel 3 2 3 3 4" xfId="1666" xr:uid="{00000000-0005-0000-0000-00004B000000}"/>
    <cellStyle name="Input cel 3 2 3 3 4 2" xfId="2907" xr:uid="{00000000-0005-0000-0000-00004B000000}"/>
    <cellStyle name="Input cel 3 2 3 3 4 2 2" xfId="8457" xr:uid="{00000000-0005-0000-0000-00004B000000}"/>
    <cellStyle name="Input cel 3 2 3 3 4 2 2 2" xfId="18819" xr:uid="{00000000-0005-0000-0000-00004B000000}"/>
    <cellStyle name="Input cel 3 2 3 3 4 2 3" xfId="13661" xr:uid="{00000000-0005-0000-0000-00004B000000}"/>
    <cellStyle name="Input cel 3 2 3 3 4 3" xfId="4257" xr:uid="{00000000-0005-0000-0000-00004B000000}"/>
    <cellStyle name="Input cel 3 2 3 3 4 3 2" xfId="9849" xr:uid="{00000000-0005-0000-0000-00004B000000}"/>
    <cellStyle name="Input cel 3 2 3 3 4 3 2 2" xfId="20210" xr:uid="{00000000-0005-0000-0000-00004B000000}"/>
    <cellStyle name="Input cel 3 2 3 3 4 3 3" xfId="14690" xr:uid="{00000000-0005-0000-0000-00004B000000}"/>
    <cellStyle name="Input cel 3 2 3 3 4 4" xfId="7281" xr:uid="{00000000-0005-0000-0000-00004B000000}"/>
    <cellStyle name="Input cel 3 2 3 3 4 4 2" xfId="17643" xr:uid="{00000000-0005-0000-0000-00004B000000}"/>
    <cellStyle name="Input cel 3 2 3 3 4 5" xfId="5699" xr:uid="{00000000-0005-0000-0000-00004B000000}"/>
    <cellStyle name="Input cel 3 2 3 3 4 5 2" xfId="15506" xr:uid="{00000000-0005-0000-0000-00004B000000}"/>
    <cellStyle name="Input cel 3 2 3 3 4 6" xfId="15327" xr:uid="{00000000-0005-0000-0000-00004B000000}"/>
    <cellStyle name="Input cel 3 2 3 3 5" xfId="1281" xr:uid="{00000000-0005-0000-0000-00004B000000}"/>
    <cellStyle name="Input cel 3 2 3 3 5 2" xfId="6920" xr:uid="{00000000-0005-0000-0000-00004B000000}"/>
    <cellStyle name="Input cel 3 2 3 3 5 2 2" xfId="17282" xr:uid="{00000000-0005-0000-0000-00004B000000}"/>
    <cellStyle name="Input cel 3 2 3 3 5 3" xfId="13050" xr:uid="{00000000-0005-0000-0000-00004B000000}"/>
    <cellStyle name="Input cel 3 2 3 3 6" xfId="2524" xr:uid="{00000000-0005-0000-0000-00004B000000}"/>
    <cellStyle name="Input cel 3 2 3 3 6 2" xfId="8074" xr:uid="{00000000-0005-0000-0000-00004B000000}"/>
    <cellStyle name="Input cel 3 2 3 3 6 2 2" xfId="18436" xr:uid="{00000000-0005-0000-0000-00004B000000}"/>
    <cellStyle name="Input cel 3 2 3 3 6 3" xfId="11915" xr:uid="{00000000-0005-0000-0000-00004B000000}"/>
    <cellStyle name="Input cel 3 2 3 3 7" xfId="981" xr:uid="{00000000-0005-0000-0000-00004B000000}"/>
    <cellStyle name="Input cel 3 2 3 3 7 2" xfId="9492" xr:uid="{00000000-0005-0000-0000-00004B000000}"/>
    <cellStyle name="Input cel 3 2 3 3 7 2 2" xfId="19853" xr:uid="{00000000-0005-0000-0000-00004B000000}"/>
    <cellStyle name="Input cel 3 2 3 3 7 3" xfId="11964" xr:uid="{00000000-0005-0000-0000-00004B000000}"/>
    <cellStyle name="Input cel 3 2 3 3 8" xfId="3879" xr:uid="{00000000-0005-0000-0000-00004B000000}"/>
    <cellStyle name="Input cel 3 2 3 3 8 2" xfId="6640" xr:uid="{00000000-0005-0000-0000-00004B000000}"/>
    <cellStyle name="Input cel 3 2 3 3 8 2 2" xfId="17002" xr:uid="{00000000-0005-0000-0000-00004B000000}"/>
    <cellStyle name="Input cel 3 2 3 3 8 3" xfId="14335" xr:uid="{00000000-0005-0000-0000-00004B000000}"/>
    <cellStyle name="Input cel 3 2 3 3 9" xfId="5346" xr:uid="{00000000-0005-0000-0000-00004B000000}"/>
    <cellStyle name="Input cel 3 2 3 3 9 2" xfId="16142" xr:uid="{00000000-0005-0000-0000-00004B000000}"/>
    <cellStyle name="Input cel 3 2 3 4" xfId="584" xr:uid="{00000000-0005-0000-0000-00004B000000}"/>
    <cellStyle name="Input cel 3 2 3 4 2" xfId="2271" xr:uid="{00000000-0005-0000-0000-00004B000000}"/>
    <cellStyle name="Input cel 3 2 3 4 2 2" xfId="3510" xr:uid="{00000000-0005-0000-0000-00004B000000}"/>
    <cellStyle name="Input cel 3 2 3 4 2 2 2" xfId="9060" xr:uid="{00000000-0005-0000-0000-00004B000000}"/>
    <cellStyle name="Input cel 3 2 3 4 2 2 2 2" xfId="19422" xr:uid="{00000000-0005-0000-0000-00004B000000}"/>
    <cellStyle name="Input cel 3 2 3 4 2 2 3" xfId="14388" xr:uid="{00000000-0005-0000-0000-00004B000000}"/>
    <cellStyle name="Input cel 3 2 3 4 2 3" xfId="4852" xr:uid="{00000000-0005-0000-0000-00004B000000}"/>
    <cellStyle name="Input cel 3 2 3 4 2 3 2" xfId="10409" xr:uid="{00000000-0005-0000-0000-00004B000000}"/>
    <cellStyle name="Input cel 3 2 3 4 2 3 2 2" xfId="20768" xr:uid="{00000000-0005-0000-0000-00004B000000}"/>
    <cellStyle name="Input cel 3 2 3 4 2 3 3" xfId="16235" xr:uid="{00000000-0005-0000-0000-00004B000000}"/>
    <cellStyle name="Input cel 3 2 3 4 2 4" xfId="7823" xr:uid="{00000000-0005-0000-0000-00004B000000}"/>
    <cellStyle name="Input cel 3 2 3 4 2 4 2" xfId="18185" xr:uid="{00000000-0005-0000-0000-00004B000000}"/>
    <cellStyle name="Input cel 3 2 3 4 2 5" xfId="6256" xr:uid="{00000000-0005-0000-0000-00004B000000}"/>
    <cellStyle name="Input cel 3 2 3 4 2 5 2" xfId="16619" xr:uid="{00000000-0005-0000-0000-00004B000000}"/>
    <cellStyle name="Input cel 3 2 3 4 2 6" xfId="13403" xr:uid="{00000000-0005-0000-0000-00004B000000}"/>
    <cellStyle name="Input cel 3 2 3 4 3" xfId="1953" xr:uid="{00000000-0005-0000-0000-00004B000000}"/>
    <cellStyle name="Input cel 3 2 3 4 3 2" xfId="3193" xr:uid="{00000000-0005-0000-0000-00004B000000}"/>
    <cellStyle name="Input cel 3 2 3 4 3 2 2" xfId="8743" xr:uid="{00000000-0005-0000-0000-00004B000000}"/>
    <cellStyle name="Input cel 3 2 3 4 3 2 2 2" xfId="19105" xr:uid="{00000000-0005-0000-0000-00004B000000}"/>
    <cellStyle name="Input cel 3 2 3 4 3 2 3" xfId="10761" xr:uid="{00000000-0005-0000-0000-00004B000000}"/>
    <cellStyle name="Input cel 3 2 3 4 3 3" xfId="4536" xr:uid="{00000000-0005-0000-0000-00004B000000}"/>
    <cellStyle name="Input cel 3 2 3 4 3 3 2" xfId="10112" xr:uid="{00000000-0005-0000-0000-00004B000000}"/>
    <cellStyle name="Input cel 3 2 3 4 3 3 2 2" xfId="20472" xr:uid="{00000000-0005-0000-0000-00004B000000}"/>
    <cellStyle name="Input cel 3 2 3 4 3 3 3" xfId="14333" xr:uid="{00000000-0005-0000-0000-00004B000000}"/>
    <cellStyle name="Input cel 3 2 3 4 3 4" xfId="7539" xr:uid="{00000000-0005-0000-0000-00004B000000}"/>
    <cellStyle name="Input cel 3 2 3 4 3 4 2" xfId="17901" xr:uid="{00000000-0005-0000-0000-00004B000000}"/>
    <cellStyle name="Input cel 3 2 3 4 3 5" xfId="5958" xr:uid="{00000000-0005-0000-0000-00004B000000}"/>
    <cellStyle name="Input cel 3 2 3 4 3 5 2" xfId="16323" xr:uid="{00000000-0005-0000-0000-00004B000000}"/>
    <cellStyle name="Input cel 3 2 3 4 3 6" xfId="14204" xr:uid="{00000000-0005-0000-0000-00004B000000}"/>
    <cellStyle name="Input cel 3 2 3 4 4" xfId="1345" xr:uid="{00000000-0005-0000-0000-00004B000000}"/>
    <cellStyle name="Input cel 3 2 3 4 4 2" xfId="6982" xr:uid="{00000000-0005-0000-0000-00004B000000}"/>
    <cellStyle name="Input cel 3 2 3 4 4 2 2" xfId="17344" xr:uid="{00000000-0005-0000-0000-00004B000000}"/>
    <cellStyle name="Input cel 3 2 3 4 4 3" xfId="15773" xr:uid="{00000000-0005-0000-0000-00004B000000}"/>
    <cellStyle name="Input cel 3 2 3 4 5" xfId="2588" xr:uid="{00000000-0005-0000-0000-00004B000000}"/>
    <cellStyle name="Input cel 3 2 3 4 5 2" xfId="8138" xr:uid="{00000000-0005-0000-0000-00004B000000}"/>
    <cellStyle name="Input cel 3 2 3 4 5 2 2" xfId="18500" xr:uid="{00000000-0005-0000-0000-00004B000000}"/>
    <cellStyle name="Input cel 3 2 3 4 5 3" xfId="16078" xr:uid="{00000000-0005-0000-0000-00004B000000}"/>
    <cellStyle name="Input cel 3 2 3 4 6" xfId="1045" xr:uid="{00000000-0005-0000-0000-00004B000000}"/>
    <cellStyle name="Input cel 3 2 3 4 6 2" xfId="9554" xr:uid="{00000000-0005-0000-0000-00004B000000}"/>
    <cellStyle name="Input cel 3 2 3 4 6 2 2" xfId="19915" xr:uid="{00000000-0005-0000-0000-00004B000000}"/>
    <cellStyle name="Input cel 3 2 3 4 6 3" xfId="13351" xr:uid="{00000000-0005-0000-0000-00004B000000}"/>
    <cellStyle name="Input cel 3 2 3 4 7" xfId="3943" xr:uid="{00000000-0005-0000-0000-00004B000000}"/>
    <cellStyle name="Input cel 3 2 3 4 7 2" xfId="6687" xr:uid="{00000000-0005-0000-0000-00004B000000}"/>
    <cellStyle name="Input cel 3 2 3 4 7 2 2" xfId="17049" xr:uid="{00000000-0005-0000-0000-00004B000000}"/>
    <cellStyle name="Input cel 3 2 3 4 7 3" xfId="11074" xr:uid="{00000000-0005-0000-0000-00004B000000}"/>
    <cellStyle name="Input cel 3 2 3 4 8" xfId="5406" xr:uid="{00000000-0005-0000-0000-00004B000000}"/>
    <cellStyle name="Input cel 3 2 3 4 8 2" xfId="11762" xr:uid="{00000000-0005-0000-0000-00004B000000}"/>
    <cellStyle name="Input cel 3 2 3 4 9" xfId="10717" xr:uid="{00000000-0005-0000-0000-00004B000000}"/>
    <cellStyle name="Input cel 3 2 3 5" xfId="645" xr:uid="{00000000-0005-0000-0000-00004B000000}"/>
    <cellStyle name="Input cel 3 2 3 5 2" xfId="2332" xr:uid="{00000000-0005-0000-0000-00004B000000}"/>
    <cellStyle name="Input cel 3 2 3 5 2 2" xfId="3571" xr:uid="{00000000-0005-0000-0000-00004B000000}"/>
    <cellStyle name="Input cel 3 2 3 5 2 2 2" xfId="9121" xr:uid="{00000000-0005-0000-0000-00004B000000}"/>
    <cellStyle name="Input cel 3 2 3 5 2 2 2 2" xfId="19483" xr:uid="{00000000-0005-0000-0000-00004B000000}"/>
    <cellStyle name="Input cel 3 2 3 5 2 2 3" xfId="13194" xr:uid="{00000000-0005-0000-0000-00004B000000}"/>
    <cellStyle name="Input cel 3 2 3 5 2 3" xfId="4913" xr:uid="{00000000-0005-0000-0000-00004B000000}"/>
    <cellStyle name="Input cel 3 2 3 5 2 3 2" xfId="10468" xr:uid="{00000000-0005-0000-0000-00004B000000}"/>
    <cellStyle name="Input cel 3 2 3 5 2 3 2 2" xfId="20827" xr:uid="{00000000-0005-0000-0000-00004B000000}"/>
    <cellStyle name="Input cel 3 2 3 5 2 3 3" xfId="15555" xr:uid="{00000000-0005-0000-0000-00004B000000}"/>
    <cellStyle name="Input cel 3 2 3 5 2 4" xfId="7882" xr:uid="{00000000-0005-0000-0000-00004B000000}"/>
    <cellStyle name="Input cel 3 2 3 5 2 4 2" xfId="18244" xr:uid="{00000000-0005-0000-0000-00004B000000}"/>
    <cellStyle name="Input cel 3 2 3 5 2 5" xfId="6315" xr:uid="{00000000-0005-0000-0000-00004B000000}"/>
    <cellStyle name="Input cel 3 2 3 5 2 5 2" xfId="16678" xr:uid="{00000000-0005-0000-0000-00004B000000}"/>
    <cellStyle name="Input cel 3 2 3 5 2 6" xfId="15307" xr:uid="{00000000-0005-0000-0000-00004B000000}"/>
    <cellStyle name="Input cel 3 2 3 5 3" xfId="2010" xr:uid="{00000000-0005-0000-0000-00004B000000}"/>
    <cellStyle name="Input cel 3 2 3 5 3 2" xfId="3249" xr:uid="{00000000-0005-0000-0000-00004B000000}"/>
    <cellStyle name="Input cel 3 2 3 5 3 2 2" xfId="8799" xr:uid="{00000000-0005-0000-0000-00004B000000}"/>
    <cellStyle name="Input cel 3 2 3 5 3 2 2 2" xfId="19161" xr:uid="{00000000-0005-0000-0000-00004B000000}"/>
    <cellStyle name="Input cel 3 2 3 5 3 2 3" xfId="12967" xr:uid="{00000000-0005-0000-0000-00004B000000}"/>
    <cellStyle name="Input cel 3 2 3 5 3 3" xfId="4591" xr:uid="{00000000-0005-0000-0000-00004B000000}"/>
    <cellStyle name="Input cel 3 2 3 5 3 3 2" xfId="10165" xr:uid="{00000000-0005-0000-0000-00004B000000}"/>
    <cellStyle name="Input cel 3 2 3 5 3 3 2 2" xfId="20525" xr:uid="{00000000-0005-0000-0000-00004B000000}"/>
    <cellStyle name="Input cel 3 2 3 5 3 3 3" xfId="11258" xr:uid="{00000000-0005-0000-0000-00004B000000}"/>
    <cellStyle name="Input cel 3 2 3 5 3 4" xfId="7593" xr:uid="{00000000-0005-0000-0000-00004B000000}"/>
    <cellStyle name="Input cel 3 2 3 5 3 4 2" xfId="17955" xr:uid="{00000000-0005-0000-0000-00004B000000}"/>
    <cellStyle name="Input cel 3 2 3 5 3 5" xfId="6011" xr:uid="{00000000-0005-0000-0000-00004B000000}"/>
    <cellStyle name="Input cel 3 2 3 5 3 5 2" xfId="16376" xr:uid="{00000000-0005-0000-0000-00004B000000}"/>
    <cellStyle name="Input cel 3 2 3 5 3 6" xfId="15470" xr:uid="{00000000-0005-0000-0000-00004B000000}"/>
    <cellStyle name="Input cel 3 2 3 5 4" xfId="1406" xr:uid="{00000000-0005-0000-0000-00004B000000}"/>
    <cellStyle name="Input cel 3 2 3 5 4 2" xfId="7043" xr:uid="{00000000-0005-0000-0000-00004B000000}"/>
    <cellStyle name="Input cel 3 2 3 5 4 2 2" xfId="17405" xr:uid="{00000000-0005-0000-0000-00004B000000}"/>
    <cellStyle name="Input cel 3 2 3 5 4 3" xfId="10579" xr:uid="{00000000-0005-0000-0000-00004B000000}"/>
    <cellStyle name="Input cel 3 2 3 5 5" xfId="2649" xr:uid="{00000000-0005-0000-0000-00004B000000}"/>
    <cellStyle name="Input cel 3 2 3 5 5 2" xfId="8199" xr:uid="{00000000-0005-0000-0000-00004B000000}"/>
    <cellStyle name="Input cel 3 2 3 5 5 2 2" xfId="18561" xr:uid="{00000000-0005-0000-0000-00004B000000}"/>
    <cellStyle name="Input cel 3 2 3 5 5 3" xfId="11713" xr:uid="{00000000-0005-0000-0000-00004B000000}"/>
    <cellStyle name="Input cel 3 2 3 5 6" xfId="1106" xr:uid="{00000000-0005-0000-0000-00004B000000}"/>
    <cellStyle name="Input cel 3 2 3 5 6 2" xfId="9615" xr:uid="{00000000-0005-0000-0000-00004B000000}"/>
    <cellStyle name="Input cel 3 2 3 5 6 2 2" xfId="19976" xr:uid="{00000000-0005-0000-0000-00004B000000}"/>
    <cellStyle name="Input cel 3 2 3 5 6 3" xfId="14626" xr:uid="{00000000-0005-0000-0000-00004B000000}"/>
    <cellStyle name="Input cel 3 2 3 5 7" xfId="4004" xr:uid="{00000000-0005-0000-0000-00004B000000}"/>
    <cellStyle name="Input cel 3 2 3 5 7 2" xfId="6746" xr:uid="{00000000-0005-0000-0000-00004B000000}"/>
    <cellStyle name="Input cel 3 2 3 5 7 2 2" xfId="17108" xr:uid="{00000000-0005-0000-0000-00004B000000}"/>
    <cellStyle name="Input cel 3 2 3 5 7 3" xfId="16102" xr:uid="{00000000-0005-0000-0000-00004B000000}"/>
    <cellStyle name="Input cel 3 2 3 5 8" xfId="5465" xr:uid="{00000000-0005-0000-0000-00004B000000}"/>
    <cellStyle name="Input cel 3 2 3 5 8 2" xfId="14577" xr:uid="{00000000-0005-0000-0000-00004B000000}"/>
    <cellStyle name="Input cel 3 2 3 5 9" xfId="15933" xr:uid="{00000000-0005-0000-0000-00004B000000}"/>
    <cellStyle name="Input cel 3 2 3 6" xfId="862" xr:uid="{00000000-0005-0000-0000-00004B000000}"/>
    <cellStyle name="Input cel 3 2 3 6 2" xfId="1785" xr:uid="{00000000-0005-0000-0000-00004B000000}"/>
    <cellStyle name="Input cel 3 2 3 6 2 2" xfId="7376" xr:uid="{00000000-0005-0000-0000-00004B000000}"/>
    <cellStyle name="Input cel 3 2 3 6 2 2 2" xfId="17738" xr:uid="{00000000-0005-0000-0000-00004B000000}"/>
    <cellStyle name="Input cel 3 2 3 6 2 3" xfId="12282" xr:uid="{00000000-0005-0000-0000-00004B000000}"/>
    <cellStyle name="Input cel 3 2 3 6 3" xfId="3025" xr:uid="{00000000-0005-0000-0000-00004B000000}"/>
    <cellStyle name="Input cel 3 2 3 6 3 2" xfId="8575" xr:uid="{00000000-0005-0000-0000-00004B000000}"/>
    <cellStyle name="Input cel 3 2 3 6 3 2 2" xfId="18937" xr:uid="{00000000-0005-0000-0000-00004B000000}"/>
    <cellStyle name="Input cel 3 2 3 6 3 3" xfId="15328" xr:uid="{00000000-0005-0000-0000-00004B000000}"/>
    <cellStyle name="Input cel 3 2 3 6 4" xfId="4369" xr:uid="{00000000-0005-0000-0000-00004B000000}"/>
    <cellStyle name="Input cel 3 2 3 6 4 2" xfId="9951" xr:uid="{00000000-0005-0000-0000-00004B000000}"/>
    <cellStyle name="Input cel 3 2 3 6 4 2 2" xfId="20311" xr:uid="{00000000-0005-0000-0000-00004B000000}"/>
    <cellStyle name="Input cel 3 2 3 6 4 3" xfId="11567" xr:uid="{00000000-0005-0000-0000-00004B000000}"/>
    <cellStyle name="Input cel 3 2 3 6 5" xfId="6538" xr:uid="{00000000-0005-0000-0000-00004B000000}"/>
    <cellStyle name="Input cel 3 2 3 6 5 2" xfId="16900" xr:uid="{00000000-0005-0000-0000-00004B000000}"/>
    <cellStyle name="Input cel 3 2 3 6 6" xfId="5799" xr:uid="{00000000-0005-0000-0000-00004B000000}"/>
    <cellStyle name="Input cel 3 2 3 6 6 2" xfId="16227" xr:uid="{00000000-0005-0000-0000-00004B000000}"/>
    <cellStyle name="Input cel 3 2 3 6 7" xfId="13609" xr:uid="{00000000-0005-0000-0000-00004B000000}"/>
    <cellStyle name="Input cel 3 2 3 7" xfId="1569" xr:uid="{00000000-0005-0000-0000-00004B000000}"/>
    <cellStyle name="Input cel 3 2 3 7 2" xfId="2810" xr:uid="{00000000-0005-0000-0000-00004B000000}"/>
    <cellStyle name="Input cel 3 2 3 7 2 2" xfId="8360" xr:uid="{00000000-0005-0000-0000-00004B000000}"/>
    <cellStyle name="Input cel 3 2 3 7 2 2 2" xfId="18722" xr:uid="{00000000-0005-0000-0000-00004B000000}"/>
    <cellStyle name="Input cel 3 2 3 7 2 3" xfId="11670" xr:uid="{00000000-0005-0000-0000-00004B000000}"/>
    <cellStyle name="Input cel 3 2 3 7 3" xfId="4160" xr:uid="{00000000-0005-0000-0000-00004B000000}"/>
    <cellStyle name="Input cel 3 2 3 7 3 2" xfId="9758" xr:uid="{00000000-0005-0000-0000-00004B000000}"/>
    <cellStyle name="Input cel 3 2 3 7 3 2 2" xfId="20119" xr:uid="{00000000-0005-0000-0000-00004B000000}"/>
    <cellStyle name="Input cel 3 2 3 7 3 3" xfId="12890" xr:uid="{00000000-0005-0000-0000-00004B000000}"/>
    <cellStyle name="Input cel 3 2 3 7 4" xfId="7191" xr:uid="{00000000-0005-0000-0000-00004B000000}"/>
    <cellStyle name="Input cel 3 2 3 7 4 2" xfId="17553" xr:uid="{00000000-0005-0000-0000-00004B000000}"/>
    <cellStyle name="Input cel 3 2 3 7 5" xfId="5608" xr:uid="{00000000-0005-0000-0000-00004B000000}"/>
    <cellStyle name="Input cel 3 2 3 7 5 2" xfId="14617" xr:uid="{00000000-0005-0000-0000-00004B000000}"/>
    <cellStyle name="Input cel 3 2 3 7 6" xfId="14724" xr:uid="{00000000-0005-0000-0000-00004B000000}"/>
    <cellStyle name="Input cel 3 2 3 8" xfId="1430" xr:uid="{00000000-0005-0000-0000-00004B000000}"/>
    <cellStyle name="Input cel 3 2 3 8 2" xfId="2673" xr:uid="{00000000-0005-0000-0000-00004B000000}"/>
    <cellStyle name="Input cel 3 2 3 8 2 2" xfId="8223" xr:uid="{00000000-0005-0000-0000-00004B000000}"/>
    <cellStyle name="Input cel 3 2 3 8 2 2 2" xfId="18585" xr:uid="{00000000-0005-0000-0000-00004B000000}"/>
    <cellStyle name="Input cel 3 2 3 8 2 3" xfId="14801" xr:uid="{00000000-0005-0000-0000-00004B000000}"/>
    <cellStyle name="Input cel 3 2 3 8 3" xfId="4028" xr:uid="{00000000-0005-0000-0000-00004B000000}"/>
    <cellStyle name="Input cel 3 2 3 8 3 2" xfId="9638" xr:uid="{00000000-0005-0000-0000-00004B000000}"/>
    <cellStyle name="Input cel 3 2 3 8 3 2 2" xfId="19999" xr:uid="{00000000-0005-0000-0000-00004B000000}"/>
    <cellStyle name="Input cel 3 2 3 8 3 3" xfId="15536" xr:uid="{00000000-0005-0000-0000-00004B000000}"/>
    <cellStyle name="Input cel 3 2 3 8 4" xfId="7066" xr:uid="{00000000-0005-0000-0000-00004B000000}"/>
    <cellStyle name="Input cel 3 2 3 8 4 2" xfId="17428" xr:uid="{00000000-0005-0000-0000-00004B000000}"/>
    <cellStyle name="Input cel 3 2 3 8 5" xfId="5488" xr:uid="{00000000-0005-0000-0000-00004B000000}"/>
    <cellStyle name="Input cel 3 2 3 8 5 2" xfId="13477" xr:uid="{00000000-0005-0000-0000-00004B000000}"/>
    <cellStyle name="Input cel 3 2 3 8 6" xfId="10555" xr:uid="{00000000-0005-0000-0000-00004B000000}"/>
    <cellStyle name="Input cel 3 2 3 9" xfId="1160" xr:uid="{00000000-0005-0000-0000-00004B000000}"/>
    <cellStyle name="Input cel 3 2 3 9 2" xfId="3644" xr:uid="{00000000-0005-0000-0000-00004B000000}"/>
    <cellStyle name="Input cel 3 2 3 9 2 2" xfId="9201" xr:uid="{00000000-0005-0000-0000-00004B000000}"/>
    <cellStyle name="Input cel 3 2 3 9 2 2 2" xfId="19562" xr:uid="{00000000-0005-0000-0000-00004B000000}"/>
    <cellStyle name="Input cel 3 2 3 9 2 3" xfId="13247" xr:uid="{00000000-0005-0000-0000-00004B000000}"/>
    <cellStyle name="Input cel 3 2 3 9 3" xfId="6800" xr:uid="{00000000-0005-0000-0000-00004B000000}"/>
    <cellStyle name="Input cel 3 2 3 9 3 2" xfId="17162" xr:uid="{00000000-0005-0000-0000-00004B000000}"/>
    <cellStyle name="Input cel 3 2 3 9 4" xfId="5042" xr:uid="{00000000-0005-0000-0000-00004B000000}"/>
    <cellStyle name="Input cel 3 2 3 9 4 2" xfId="12804" xr:uid="{00000000-0005-0000-0000-00004B000000}"/>
    <cellStyle name="Input cel 3 2 3 9 5" xfId="12790" xr:uid="{00000000-0005-0000-0000-00004B000000}"/>
    <cellStyle name="Input cel 3 2 4" xfId="434" xr:uid="{00000000-0005-0000-0000-00004B000000}"/>
    <cellStyle name="Input cel 3 2 4 10" xfId="11077" xr:uid="{00000000-0005-0000-0000-00004B000000}"/>
    <cellStyle name="Input cel 3 2 4 2" xfId="1772" xr:uid="{00000000-0005-0000-0000-00004B000000}"/>
    <cellStyle name="Input cel 3 2 4 2 2" xfId="2109" xr:uid="{00000000-0005-0000-0000-00004B000000}"/>
    <cellStyle name="Input cel 3 2 4 2 2 2" xfId="3348" xr:uid="{00000000-0005-0000-0000-00004B000000}"/>
    <cellStyle name="Input cel 3 2 4 2 2 2 2" xfId="8898" xr:uid="{00000000-0005-0000-0000-00004B000000}"/>
    <cellStyle name="Input cel 3 2 4 2 2 2 2 2" xfId="19260" xr:uid="{00000000-0005-0000-0000-00004B000000}"/>
    <cellStyle name="Input cel 3 2 4 2 2 2 3" xfId="12700" xr:uid="{00000000-0005-0000-0000-00004B000000}"/>
    <cellStyle name="Input cel 3 2 4 2 2 3" xfId="4690" xr:uid="{00000000-0005-0000-0000-00004B000000}"/>
    <cellStyle name="Input cel 3 2 4 2 2 3 2" xfId="10255" xr:uid="{00000000-0005-0000-0000-00004B000000}"/>
    <cellStyle name="Input cel 3 2 4 2 2 3 2 2" xfId="20615" xr:uid="{00000000-0005-0000-0000-00004B000000}"/>
    <cellStyle name="Input cel 3 2 4 2 2 3 3" xfId="15880" xr:uid="{00000000-0005-0000-0000-00004B000000}"/>
    <cellStyle name="Input cel 3 2 4 2 2 4" xfId="7677" xr:uid="{00000000-0005-0000-0000-00004B000000}"/>
    <cellStyle name="Input cel 3 2 4 2 2 4 2" xfId="18039" xr:uid="{00000000-0005-0000-0000-00004B000000}"/>
    <cellStyle name="Input cel 3 2 4 2 2 5" xfId="6102" xr:uid="{00000000-0005-0000-0000-00004B000000}"/>
    <cellStyle name="Input cel 3 2 4 2 2 5 2" xfId="16466" xr:uid="{00000000-0005-0000-0000-00004B000000}"/>
    <cellStyle name="Input cel 3 2 4 2 2 6" xfId="12349" xr:uid="{00000000-0005-0000-0000-00004B000000}"/>
    <cellStyle name="Input cel 3 2 4 2 3" xfId="3012" xr:uid="{00000000-0005-0000-0000-00004B000000}"/>
    <cellStyle name="Input cel 3 2 4 2 3 2" xfId="4356" xr:uid="{00000000-0005-0000-0000-00004B000000}"/>
    <cellStyle name="Input cel 3 2 4 2 3 2 2" xfId="9938" xr:uid="{00000000-0005-0000-0000-00004B000000}"/>
    <cellStyle name="Input cel 3 2 4 2 3 2 2 2" xfId="20299" xr:uid="{00000000-0005-0000-0000-00004B000000}"/>
    <cellStyle name="Input cel 3 2 4 2 3 2 3" xfId="15569" xr:uid="{00000000-0005-0000-0000-00004B000000}"/>
    <cellStyle name="Input cel 3 2 4 2 3 3" xfId="8562" xr:uid="{00000000-0005-0000-0000-00004B000000}"/>
    <cellStyle name="Input cel 3 2 4 2 3 3 2" xfId="18924" xr:uid="{00000000-0005-0000-0000-00004B000000}"/>
    <cellStyle name="Input cel 3 2 4 2 3 4" xfId="5787" xr:uid="{00000000-0005-0000-0000-00004B000000}"/>
    <cellStyle name="Input cel 3 2 4 2 3 4 2" xfId="13145" xr:uid="{00000000-0005-0000-0000-00004B000000}"/>
    <cellStyle name="Input cel 3 2 4 2 3 5" xfId="15193" xr:uid="{00000000-0005-0000-0000-00004B000000}"/>
    <cellStyle name="Input cel 3 2 4 2 4" xfId="3748" xr:uid="{00000000-0005-0000-0000-00004B000000}"/>
    <cellStyle name="Input cel 3 2 4 2 4 2" xfId="9351" xr:uid="{00000000-0005-0000-0000-00004B000000}"/>
    <cellStyle name="Input cel 3 2 4 2 4 2 2" xfId="19712" xr:uid="{00000000-0005-0000-0000-00004B000000}"/>
    <cellStyle name="Input cel 3 2 4 2 4 3" xfId="11404" xr:uid="{00000000-0005-0000-0000-00004B000000}"/>
    <cellStyle name="Input cel 3 2 4 2 5" xfId="5208" xr:uid="{00000000-0005-0000-0000-00004B000000}"/>
    <cellStyle name="Input cel 3 2 4 2 5 2" xfId="12176" xr:uid="{00000000-0005-0000-0000-00004B000000}"/>
    <cellStyle name="Input cel 3 2 4 2 6" xfId="12337" xr:uid="{00000000-0005-0000-0000-00004B000000}"/>
    <cellStyle name="Input cel 3 2 4 3" xfId="1639" xr:uid="{00000000-0005-0000-0000-00004B000000}"/>
    <cellStyle name="Input cel 3 2 4 3 2" xfId="2880" xr:uid="{00000000-0005-0000-0000-00004B000000}"/>
    <cellStyle name="Input cel 3 2 4 3 2 2" xfId="8430" xr:uid="{00000000-0005-0000-0000-00004B000000}"/>
    <cellStyle name="Input cel 3 2 4 3 2 2 2" xfId="18792" xr:uid="{00000000-0005-0000-0000-00004B000000}"/>
    <cellStyle name="Input cel 3 2 4 3 2 3" xfId="14359" xr:uid="{00000000-0005-0000-0000-00004B000000}"/>
    <cellStyle name="Input cel 3 2 4 3 3" xfId="4230" xr:uid="{00000000-0005-0000-0000-00004B000000}"/>
    <cellStyle name="Input cel 3 2 4 3 3 2" xfId="9823" xr:uid="{00000000-0005-0000-0000-00004B000000}"/>
    <cellStyle name="Input cel 3 2 4 3 3 2 2" xfId="20184" xr:uid="{00000000-0005-0000-0000-00004B000000}"/>
    <cellStyle name="Input cel 3 2 4 3 3 3" xfId="16195" xr:uid="{00000000-0005-0000-0000-00004B000000}"/>
    <cellStyle name="Input cel 3 2 4 3 4" xfId="7255" xr:uid="{00000000-0005-0000-0000-00004B000000}"/>
    <cellStyle name="Input cel 3 2 4 3 4 2" xfId="17617" xr:uid="{00000000-0005-0000-0000-00004B000000}"/>
    <cellStyle name="Input cel 3 2 4 3 5" xfId="5673" xr:uid="{00000000-0005-0000-0000-00004B000000}"/>
    <cellStyle name="Input cel 3 2 4 3 5 2" xfId="13042" xr:uid="{00000000-0005-0000-0000-00004B000000}"/>
    <cellStyle name="Input cel 3 2 4 3 6" xfId="14813" xr:uid="{00000000-0005-0000-0000-00004B000000}"/>
    <cellStyle name="Input cel 3 2 4 4" xfId="1541" xr:uid="{00000000-0005-0000-0000-00004B000000}"/>
    <cellStyle name="Input cel 3 2 4 4 2" xfId="2782" xr:uid="{00000000-0005-0000-0000-00004B000000}"/>
    <cellStyle name="Input cel 3 2 4 4 2 2" xfId="8332" xr:uid="{00000000-0005-0000-0000-00004B000000}"/>
    <cellStyle name="Input cel 3 2 4 4 2 2 2" xfId="18694" xr:uid="{00000000-0005-0000-0000-00004B000000}"/>
    <cellStyle name="Input cel 3 2 4 4 2 3" xfId="11502" xr:uid="{00000000-0005-0000-0000-00004B000000}"/>
    <cellStyle name="Input cel 3 2 4 4 3" xfId="4133" xr:uid="{00000000-0005-0000-0000-00004B000000}"/>
    <cellStyle name="Input cel 3 2 4 4 3 2" xfId="9733" xr:uid="{00000000-0005-0000-0000-00004B000000}"/>
    <cellStyle name="Input cel 3 2 4 4 3 2 2" xfId="20094" xr:uid="{00000000-0005-0000-0000-00004B000000}"/>
    <cellStyle name="Input cel 3 2 4 4 3 3" xfId="15345" xr:uid="{00000000-0005-0000-0000-00004B000000}"/>
    <cellStyle name="Input cel 3 2 4 4 4" xfId="7164" xr:uid="{00000000-0005-0000-0000-00004B000000}"/>
    <cellStyle name="Input cel 3 2 4 4 4 2" xfId="17526" xr:uid="{00000000-0005-0000-0000-00004B000000}"/>
    <cellStyle name="Input cel 3 2 4 4 5" xfId="5583" xr:uid="{00000000-0005-0000-0000-00004B000000}"/>
    <cellStyle name="Input cel 3 2 4 4 5 2" xfId="14438" xr:uid="{00000000-0005-0000-0000-00004B000000}"/>
    <cellStyle name="Input cel 3 2 4 4 6" xfId="12045" xr:uid="{00000000-0005-0000-0000-00004B000000}"/>
    <cellStyle name="Input cel 3 2 4 5" xfId="1141" xr:uid="{00000000-0005-0000-0000-00004B000000}"/>
    <cellStyle name="Input cel 3 2 4 5 2" xfId="3589" xr:uid="{00000000-0005-0000-0000-00004B000000}"/>
    <cellStyle name="Input cel 3 2 4 5 2 2" xfId="9134" xr:uid="{00000000-0005-0000-0000-00004B000000}"/>
    <cellStyle name="Input cel 3 2 4 5 2 2 2" xfId="19496" xr:uid="{00000000-0005-0000-0000-00004B000000}"/>
    <cellStyle name="Input cel 3 2 4 5 2 3" xfId="11340" xr:uid="{00000000-0005-0000-0000-00004B000000}"/>
    <cellStyle name="Input cel 3 2 4 5 3" xfId="6781" xr:uid="{00000000-0005-0000-0000-00004B000000}"/>
    <cellStyle name="Input cel 3 2 4 5 3 2" xfId="17143" xr:uid="{00000000-0005-0000-0000-00004B000000}"/>
    <cellStyle name="Input cel 3 2 4 5 4" xfId="4976" xr:uid="{00000000-0005-0000-0000-00004B000000}"/>
    <cellStyle name="Input cel 3 2 4 5 4 2" xfId="14470" xr:uid="{00000000-0005-0000-0000-00004B000000}"/>
    <cellStyle name="Input cel 3 2 4 5 5" xfId="12837" xr:uid="{00000000-0005-0000-0000-00004B000000}"/>
    <cellStyle name="Input cel 3 2 4 6" xfId="2385" xr:uid="{00000000-0005-0000-0000-00004B000000}"/>
    <cellStyle name="Input cel 3 2 4 6 2" xfId="7935" xr:uid="{00000000-0005-0000-0000-00004B000000}"/>
    <cellStyle name="Input cel 3 2 4 6 2 2" xfId="18297" xr:uid="{00000000-0005-0000-0000-00004B000000}"/>
    <cellStyle name="Input cel 3 2 4 6 3" xfId="12620" xr:uid="{00000000-0005-0000-0000-00004B000000}"/>
    <cellStyle name="Input cel 3 2 4 7" xfId="845" xr:uid="{00000000-0005-0000-0000-00004B000000}"/>
    <cellStyle name="Input cel 3 2 4 7 2" xfId="6522" xr:uid="{00000000-0005-0000-0000-00004B000000}"/>
    <cellStyle name="Input cel 3 2 4 7 2 2" xfId="16884" xr:uid="{00000000-0005-0000-0000-00004B000000}"/>
    <cellStyle name="Input cel 3 2 4 7 3" xfId="12187" xr:uid="{00000000-0005-0000-0000-00004B000000}"/>
    <cellStyle name="Input cel 3 2 4 8" xfId="3688" xr:uid="{00000000-0005-0000-0000-00004B000000}"/>
    <cellStyle name="Input cel 3 2 4 8 2" xfId="14363" xr:uid="{00000000-0005-0000-0000-00004B000000}"/>
    <cellStyle name="Input cel 3 2 4 8 3" xfId="13943" xr:uid="{00000000-0005-0000-0000-00004B000000}"/>
    <cellStyle name="Input cel 3 2 4 9" xfId="5116" xr:uid="{00000000-0005-0000-0000-00004B000000}"/>
    <cellStyle name="Input cel 3 2 4 9 2" xfId="12998" xr:uid="{00000000-0005-0000-0000-00004B000000}"/>
    <cellStyle name="Input cel 3 2 5" xfId="534" xr:uid="{00000000-0005-0000-0000-00004B000000}"/>
    <cellStyle name="Input cel 3 2 5 2" xfId="2221" xr:uid="{00000000-0005-0000-0000-00004B000000}"/>
    <cellStyle name="Input cel 3 2 5 2 2" xfId="3460" xr:uid="{00000000-0005-0000-0000-00004B000000}"/>
    <cellStyle name="Input cel 3 2 5 2 2 2" xfId="9010" xr:uid="{00000000-0005-0000-0000-00004B000000}"/>
    <cellStyle name="Input cel 3 2 5 2 2 2 2" xfId="19372" xr:uid="{00000000-0005-0000-0000-00004B000000}"/>
    <cellStyle name="Input cel 3 2 5 2 2 3" xfId="11314" xr:uid="{00000000-0005-0000-0000-00004B000000}"/>
    <cellStyle name="Input cel 3 2 5 2 3" xfId="4802" xr:uid="{00000000-0005-0000-0000-00004B000000}"/>
    <cellStyle name="Input cel 3 2 5 2 3 2" xfId="10362" xr:uid="{00000000-0005-0000-0000-00004B000000}"/>
    <cellStyle name="Input cel 3 2 5 2 3 2 2" xfId="20721" xr:uid="{00000000-0005-0000-0000-00004B000000}"/>
    <cellStyle name="Input cel 3 2 5 2 3 3" xfId="11749" xr:uid="{00000000-0005-0000-0000-00004B000000}"/>
    <cellStyle name="Input cel 3 2 5 2 4" xfId="7776" xr:uid="{00000000-0005-0000-0000-00004B000000}"/>
    <cellStyle name="Input cel 3 2 5 2 4 2" xfId="18138" xr:uid="{00000000-0005-0000-0000-00004B000000}"/>
    <cellStyle name="Input cel 3 2 5 2 5" xfId="6209" xr:uid="{00000000-0005-0000-0000-00004B000000}"/>
    <cellStyle name="Input cel 3 2 5 2 5 2" xfId="16572" xr:uid="{00000000-0005-0000-0000-00004B000000}"/>
    <cellStyle name="Input cel 3 2 5 2 6" xfId="15264" xr:uid="{00000000-0005-0000-0000-00004B000000}"/>
    <cellStyle name="Input cel 3 2 5 3" xfId="1578" xr:uid="{00000000-0005-0000-0000-00004B000000}"/>
    <cellStyle name="Input cel 3 2 5 3 2" xfId="2819" xr:uid="{00000000-0005-0000-0000-00004B000000}"/>
    <cellStyle name="Input cel 3 2 5 3 2 2" xfId="8369" xr:uid="{00000000-0005-0000-0000-00004B000000}"/>
    <cellStyle name="Input cel 3 2 5 3 2 2 2" xfId="18731" xr:uid="{00000000-0005-0000-0000-00004B000000}"/>
    <cellStyle name="Input cel 3 2 5 3 2 3" xfId="16007" xr:uid="{00000000-0005-0000-0000-00004B000000}"/>
    <cellStyle name="Input cel 3 2 5 3 3" xfId="4169" xr:uid="{00000000-0005-0000-0000-00004B000000}"/>
    <cellStyle name="Input cel 3 2 5 3 3 2" xfId="9766" xr:uid="{00000000-0005-0000-0000-00004B000000}"/>
    <cellStyle name="Input cel 3 2 5 3 3 2 2" xfId="20127" xr:uid="{00000000-0005-0000-0000-00004B000000}"/>
    <cellStyle name="Input cel 3 2 5 3 3 3" xfId="12588" xr:uid="{00000000-0005-0000-0000-00004B000000}"/>
    <cellStyle name="Input cel 3 2 5 3 4" xfId="7199" xr:uid="{00000000-0005-0000-0000-00004B000000}"/>
    <cellStyle name="Input cel 3 2 5 3 4 2" xfId="17561" xr:uid="{00000000-0005-0000-0000-00004B000000}"/>
    <cellStyle name="Input cel 3 2 5 3 5" xfId="5616" xr:uid="{00000000-0005-0000-0000-00004B000000}"/>
    <cellStyle name="Input cel 3 2 5 3 5 2" xfId="10946" xr:uid="{00000000-0005-0000-0000-00004B000000}"/>
    <cellStyle name="Input cel 3 2 5 3 6" xfId="12843" xr:uid="{00000000-0005-0000-0000-00004B000000}"/>
    <cellStyle name="Input cel 3 2 5 4" xfId="1295" xr:uid="{00000000-0005-0000-0000-00004B000000}"/>
    <cellStyle name="Input cel 3 2 5 4 2" xfId="3893" xr:uid="{00000000-0005-0000-0000-00004B000000}"/>
    <cellStyle name="Input cel 3 2 5 4 2 2" xfId="9505" xr:uid="{00000000-0005-0000-0000-00004B000000}"/>
    <cellStyle name="Input cel 3 2 5 4 2 2 2" xfId="19866" xr:uid="{00000000-0005-0000-0000-00004B000000}"/>
    <cellStyle name="Input cel 3 2 5 4 2 3" xfId="12697" xr:uid="{00000000-0005-0000-0000-00004B000000}"/>
    <cellStyle name="Input cel 3 2 5 4 3" xfId="6933" xr:uid="{00000000-0005-0000-0000-00004B000000}"/>
    <cellStyle name="Input cel 3 2 5 4 3 2" xfId="17295" xr:uid="{00000000-0005-0000-0000-00004B000000}"/>
    <cellStyle name="Input cel 3 2 5 4 4" xfId="5359" xr:uid="{00000000-0005-0000-0000-00004B000000}"/>
    <cellStyle name="Input cel 3 2 5 4 4 2" xfId="16083" xr:uid="{00000000-0005-0000-0000-00004B000000}"/>
    <cellStyle name="Input cel 3 2 5 4 5" xfId="14066" xr:uid="{00000000-0005-0000-0000-00004B000000}"/>
    <cellStyle name="Input cel 3 2 5 5" xfId="2538" xr:uid="{00000000-0005-0000-0000-00004B000000}"/>
    <cellStyle name="Input cel 3 2 5 5 2" xfId="8088" xr:uid="{00000000-0005-0000-0000-00004B000000}"/>
    <cellStyle name="Input cel 3 2 5 5 2 2" xfId="18450" xr:uid="{00000000-0005-0000-0000-00004B000000}"/>
    <cellStyle name="Input cel 3 2 5 5 3" xfId="13243" xr:uid="{00000000-0005-0000-0000-00004B000000}"/>
    <cellStyle name="Input cel 3 2 5 6" xfId="995" xr:uid="{00000000-0005-0000-0000-00004B000000}"/>
    <cellStyle name="Input cel 3 2 5 6 2" xfId="9281" xr:uid="{00000000-0005-0000-0000-00004B000000}"/>
    <cellStyle name="Input cel 3 2 5 6 2 2" xfId="19642" xr:uid="{00000000-0005-0000-0000-00004B000000}"/>
    <cellStyle name="Input cel 3 2 5 6 3" xfId="16112" xr:uid="{00000000-0005-0000-0000-00004B000000}"/>
    <cellStyle name="Input cel 3 2 5 7" xfId="3699" xr:uid="{00000000-0005-0000-0000-00004B000000}"/>
    <cellStyle name="Input cel 3 2 5 7 2" xfId="15943" xr:uid="{00000000-0005-0000-0000-00004B000000}"/>
    <cellStyle name="Input cel 3 2 5 7 3" xfId="13953" xr:uid="{00000000-0005-0000-0000-00004B000000}"/>
    <cellStyle name="Input cel 3 2 5 8" xfId="5138" xr:uid="{00000000-0005-0000-0000-00004B000000}"/>
    <cellStyle name="Input cel 3 2 5 8 2" xfId="12673" xr:uid="{00000000-0005-0000-0000-00004B000000}"/>
    <cellStyle name="Input cel 3 2 5 9" xfId="11662" xr:uid="{00000000-0005-0000-0000-00004B000000}"/>
    <cellStyle name="Input cel 3 2 6" xfId="597" xr:uid="{00000000-0005-0000-0000-00004B000000}"/>
    <cellStyle name="Input cel 3 2 6 2" xfId="2284" xr:uid="{00000000-0005-0000-0000-00004B000000}"/>
    <cellStyle name="Input cel 3 2 6 2 2" xfId="3523" xr:uid="{00000000-0005-0000-0000-00004B000000}"/>
    <cellStyle name="Input cel 3 2 6 2 2 2" xfId="9073" xr:uid="{00000000-0005-0000-0000-00004B000000}"/>
    <cellStyle name="Input cel 3 2 6 2 2 2 2" xfId="19435" xr:uid="{00000000-0005-0000-0000-00004B000000}"/>
    <cellStyle name="Input cel 3 2 6 2 2 3" xfId="13363" xr:uid="{00000000-0005-0000-0000-00004B000000}"/>
    <cellStyle name="Input cel 3 2 6 2 3" xfId="4865" xr:uid="{00000000-0005-0000-0000-00004B000000}"/>
    <cellStyle name="Input cel 3 2 6 2 3 2" xfId="10421" xr:uid="{00000000-0005-0000-0000-00004B000000}"/>
    <cellStyle name="Input cel 3 2 6 2 3 2 2" xfId="20780" xr:uid="{00000000-0005-0000-0000-00004B000000}"/>
    <cellStyle name="Input cel 3 2 6 2 3 3" xfId="14599" xr:uid="{00000000-0005-0000-0000-00004B000000}"/>
    <cellStyle name="Input cel 3 2 6 2 4" xfId="7835" xr:uid="{00000000-0005-0000-0000-00004B000000}"/>
    <cellStyle name="Input cel 3 2 6 2 4 2" xfId="18197" xr:uid="{00000000-0005-0000-0000-00004B000000}"/>
    <cellStyle name="Input cel 3 2 6 2 5" xfId="6268" xr:uid="{00000000-0005-0000-0000-00004B000000}"/>
    <cellStyle name="Input cel 3 2 6 2 5 2" xfId="16631" xr:uid="{00000000-0005-0000-0000-00004B000000}"/>
    <cellStyle name="Input cel 3 2 6 2 6" xfId="14025" xr:uid="{00000000-0005-0000-0000-00004B000000}"/>
    <cellStyle name="Input cel 3 2 6 3" xfId="1966" xr:uid="{00000000-0005-0000-0000-00004B000000}"/>
    <cellStyle name="Input cel 3 2 6 3 2" xfId="3206" xr:uid="{00000000-0005-0000-0000-00004B000000}"/>
    <cellStyle name="Input cel 3 2 6 3 2 2" xfId="8756" xr:uid="{00000000-0005-0000-0000-00004B000000}"/>
    <cellStyle name="Input cel 3 2 6 3 2 2 2" xfId="19118" xr:uid="{00000000-0005-0000-0000-00004B000000}"/>
    <cellStyle name="Input cel 3 2 6 3 2 3" xfId="12454" xr:uid="{00000000-0005-0000-0000-00004B000000}"/>
    <cellStyle name="Input cel 3 2 6 3 3" xfId="4549" xr:uid="{00000000-0005-0000-0000-00004B000000}"/>
    <cellStyle name="Input cel 3 2 6 3 3 2" xfId="10124" xr:uid="{00000000-0005-0000-0000-00004B000000}"/>
    <cellStyle name="Input cel 3 2 6 3 3 2 2" xfId="20484" xr:uid="{00000000-0005-0000-0000-00004B000000}"/>
    <cellStyle name="Input cel 3 2 6 3 3 3" xfId="13649" xr:uid="{00000000-0005-0000-0000-00004B000000}"/>
    <cellStyle name="Input cel 3 2 6 3 4" xfId="7551" xr:uid="{00000000-0005-0000-0000-00004B000000}"/>
    <cellStyle name="Input cel 3 2 6 3 4 2" xfId="17913" xr:uid="{00000000-0005-0000-0000-00004B000000}"/>
    <cellStyle name="Input cel 3 2 6 3 5" xfId="5970" xr:uid="{00000000-0005-0000-0000-00004B000000}"/>
    <cellStyle name="Input cel 3 2 6 3 5 2" xfId="16335" xr:uid="{00000000-0005-0000-0000-00004B000000}"/>
    <cellStyle name="Input cel 3 2 6 3 6" xfId="11423" xr:uid="{00000000-0005-0000-0000-00004B000000}"/>
    <cellStyle name="Input cel 3 2 6 4" xfId="1358" xr:uid="{00000000-0005-0000-0000-00004B000000}"/>
    <cellStyle name="Input cel 3 2 6 4 2" xfId="6995" xr:uid="{00000000-0005-0000-0000-00004B000000}"/>
    <cellStyle name="Input cel 3 2 6 4 2 2" xfId="17357" xr:uid="{00000000-0005-0000-0000-00004B000000}"/>
    <cellStyle name="Input cel 3 2 6 4 3" xfId="15606" xr:uid="{00000000-0005-0000-0000-00004B000000}"/>
    <cellStyle name="Input cel 3 2 6 5" xfId="2601" xr:uid="{00000000-0005-0000-0000-00004B000000}"/>
    <cellStyle name="Input cel 3 2 6 5 2" xfId="8151" xr:uid="{00000000-0005-0000-0000-00004B000000}"/>
    <cellStyle name="Input cel 3 2 6 5 2 2" xfId="18513" xr:uid="{00000000-0005-0000-0000-00004B000000}"/>
    <cellStyle name="Input cel 3 2 6 5 3" xfId="12040" xr:uid="{00000000-0005-0000-0000-00004B000000}"/>
    <cellStyle name="Input cel 3 2 6 6" xfId="1058" xr:uid="{00000000-0005-0000-0000-00004B000000}"/>
    <cellStyle name="Input cel 3 2 6 6 2" xfId="9567" xr:uid="{00000000-0005-0000-0000-00004B000000}"/>
    <cellStyle name="Input cel 3 2 6 6 2 2" xfId="19928" xr:uid="{00000000-0005-0000-0000-00004B000000}"/>
    <cellStyle name="Input cel 3 2 6 6 3" xfId="10715" xr:uid="{00000000-0005-0000-0000-00004B000000}"/>
    <cellStyle name="Input cel 3 2 6 7" xfId="3956" xr:uid="{00000000-0005-0000-0000-00004B000000}"/>
    <cellStyle name="Input cel 3 2 6 7 2" xfId="6699" xr:uid="{00000000-0005-0000-0000-00004B000000}"/>
    <cellStyle name="Input cel 3 2 6 7 2 2" xfId="17061" xr:uid="{00000000-0005-0000-0000-00004B000000}"/>
    <cellStyle name="Input cel 3 2 6 7 3" xfId="11014" xr:uid="{00000000-0005-0000-0000-00004B000000}"/>
    <cellStyle name="Input cel 3 2 6 8" xfId="5418" xr:uid="{00000000-0005-0000-0000-00004B000000}"/>
    <cellStyle name="Input cel 3 2 6 8 2" xfId="15416" xr:uid="{00000000-0005-0000-0000-00004B000000}"/>
    <cellStyle name="Input cel 3 2 6 9" xfId="14858" xr:uid="{00000000-0005-0000-0000-00004B000000}"/>
    <cellStyle name="Input cel 3 2 7" xfId="761" xr:uid="{00000000-0005-0000-0000-00004B000000}"/>
    <cellStyle name="Input cel 3 2 7 2" xfId="1482" xr:uid="{00000000-0005-0000-0000-00004B000000}"/>
    <cellStyle name="Input cel 3 2 7 2 2" xfId="2724" xr:uid="{00000000-0005-0000-0000-00004B000000}"/>
    <cellStyle name="Input cel 3 2 7 2 2 2" xfId="8274" xr:uid="{00000000-0005-0000-0000-00004B000000}"/>
    <cellStyle name="Input cel 3 2 7 2 2 2 2" xfId="18636" xr:uid="{00000000-0005-0000-0000-00004B000000}"/>
    <cellStyle name="Input cel 3 2 7 2 2 3" xfId="14134" xr:uid="{00000000-0005-0000-0000-00004B000000}"/>
    <cellStyle name="Input cel 3 2 7 2 3" xfId="4078" xr:uid="{00000000-0005-0000-0000-00004B000000}"/>
    <cellStyle name="Input cel 3 2 7 2 3 2" xfId="9684" xr:uid="{00000000-0005-0000-0000-00004B000000}"/>
    <cellStyle name="Input cel 3 2 7 2 3 2 2" xfId="20045" xr:uid="{00000000-0005-0000-0000-00004B000000}"/>
    <cellStyle name="Input cel 3 2 7 2 3 3" xfId="11754" xr:uid="{00000000-0005-0000-0000-00004B000000}"/>
    <cellStyle name="Input cel 3 2 7 2 4" xfId="7112" xr:uid="{00000000-0005-0000-0000-00004B000000}"/>
    <cellStyle name="Input cel 3 2 7 2 4 2" xfId="17474" xr:uid="{00000000-0005-0000-0000-00004B000000}"/>
    <cellStyle name="Input cel 3 2 7 2 5" xfId="5534" xr:uid="{00000000-0005-0000-0000-00004B000000}"/>
    <cellStyle name="Input cel 3 2 7 2 5 2" xfId="10834" xr:uid="{00000000-0005-0000-0000-00004B000000}"/>
    <cellStyle name="Input cel 3 2 7 2 6" xfId="10697" xr:uid="{00000000-0005-0000-0000-00004B000000}"/>
    <cellStyle name="Input cel 3 2 7 3" xfId="1713" xr:uid="{00000000-0005-0000-0000-00004B000000}"/>
    <cellStyle name="Input cel 3 2 7 3 2" xfId="7323" xr:uid="{00000000-0005-0000-0000-00004B000000}"/>
    <cellStyle name="Input cel 3 2 7 3 2 2" xfId="17685" xr:uid="{00000000-0005-0000-0000-00004B000000}"/>
    <cellStyle name="Input cel 3 2 7 3 3" xfId="14481" xr:uid="{00000000-0005-0000-0000-00004B000000}"/>
    <cellStyle name="Input cel 3 2 7 4" xfId="2954" xr:uid="{00000000-0005-0000-0000-00004B000000}"/>
    <cellStyle name="Input cel 3 2 7 4 2" xfId="8504" xr:uid="{00000000-0005-0000-0000-00004B000000}"/>
    <cellStyle name="Input cel 3 2 7 4 2 2" xfId="18866" xr:uid="{00000000-0005-0000-0000-00004B000000}"/>
    <cellStyle name="Input cel 3 2 7 4 3" xfId="13697" xr:uid="{00000000-0005-0000-0000-00004B000000}"/>
    <cellStyle name="Input cel 3 2 7 5" xfId="4301" xr:uid="{00000000-0005-0000-0000-00004B000000}"/>
    <cellStyle name="Input cel 3 2 7 5 2" xfId="9890" xr:uid="{00000000-0005-0000-0000-00004B000000}"/>
    <cellStyle name="Input cel 3 2 7 5 2 2" xfId="20251" xr:uid="{00000000-0005-0000-0000-00004B000000}"/>
    <cellStyle name="Input cel 3 2 7 5 3" xfId="15401" xr:uid="{00000000-0005-0000-0000-00004B000000}"/>
    <cellStyle name="Input cel 3 2 7 6" xfId="6479" xr:uid="{00000000-0005-0000-0000-00004B000000}"/>
    <cellStyle name="Input cel 3 2 7 6 2" xfId="16841" xr:uid="{00000000-0005-0000-0000-00004B000000}"/>
    <cellStyle name="Input cel 3 2 7 7" xfId="5740" xr:uid="{00000000-0005-0000-0000-00004B000000}"/>
    <cellStyle name="Input cel 3 2 7 7 2" xfId="12362" xr:uid="{00000000-0005-0000-0000-00004B000000}"/>
    <cellStyle name="Input cel 3 2 7 8" xfId="12637" xr:uid="{00000000-0005-0000-0000-00004B000000}"/>
    <cellStyle name="Input cel 3 2 8" xfId="1705" xr:uid="{00000000-0005-0000-0000-00004B000000}"/>
    <cellStyle name="Input cel 3 2 8 2" xfId="2946" xr:uid="{00000000-0005-0000-0000-00004B000000}"/>
    <cellStyle name="Input cel 3 2 8 2 2" xfId="8496" xr:uid="{00000000-0005-0000-0000-00004B000000}"/>
    <cellStyle name="Input cel 3 2 8 2 2 2" xfId="18858" xr:uid="{00000000-0005-0000-0000-00004B000000}"/>
    <cellStyle name="Input cel 3 2 8 2 3" xfId="14837" xr:uid="{00000000-0005-0000-0000-00004B000000}"/>
    <cellStyle name="Input cel 3 2 8 3" xfId="4294" xr:uid="{00000000-0005-0000-0000-00004B000000}"/>
    <cellStyle name="Input cel 3 2 8 3 2" xfId="9883" xr:uid="{00000000-0005-0000-0000-00004B000000}"/>
    <cellStyle name="Input cel 3 2 8 3 2 2" xfId="20244" xr:uid="{00000000-0005-0000-0000-00004B000000}"/>
    <cellStyle name="Input cel 3 2 8 3 3" xfId="16068" xr:uid="{00000000-0005-0000-0000-00004B000000}"/>
    <cellStyle name="Input cel 3 2 8 4" xfId="7316" xr:uid="{00000000-0005-0000-0000-00004B000000}"/>
    <cellStyle name="Input cel 3 2 8 4 2" xfId="17678" xr:uid="{00000000-0005-0000-0000-00004B000000}"/>
    <cellStyle name="Input cel 3 2 8 5" xfId="5733" xr:uid="{00000000-0005-0000-0000-00004B000000}"/>
    <cellStyle name="Input cel 3 2 8 5 2" xfId="14234" xr:uid="{00000000-0005-0000-0000-00004B000000}"/>
    <cellStyle name="Input cel 3 2 8 6" xfId="13778" xr:uid="{00000000-0005-0000-0000-00004B000000}"/>
    <cellStyle name="Input cel 3 2 9" xfId="686" xr:uid="{00000000-0005-0000-0000-00004B000000}"/>
    <cellStyle name="Input cel 3 2 9 2" xfId="3762" xr:uid="{00000000-0005-0000-0000-00004B000000}"/>
    <cellStyle name="Input cel 3 2 9 2 2" xfId="9376" xr:uid="{00000000-0005-0000-0000-00004B000000}"/>
    <cellStyle name="Input cel 3 2 9 2 2 2" xfId="19737" xr:uid="{00000000-0005-0000-0000-00004B000000}"/>
    <cellStyle name="Input cel 3 2 9 2 3" xfId="16029" xr:uid="{00000000-0005-0000-0000-00004B000000}"/>
    <cellStyle name="Input cel 3 2 9 3" xfId="6421" xr:uid="{00000000-0005-0000-0000-00004B000000}"/>
    <cellStyle name="Input cel 3 2 9 3 2" xfId="16783" xr:uid="{00000000-0005-0000-0000-00004B000000}"/>
    <cellStyle name="Input cel 3 2 9 4" xfId="5232" xr:uid="{00000000-0005-0000-0000-00004B000000}"/>
    <cellStyle name="Input cel 3 2 9 4 2" xfId="15002" xr:uid="{00000000-0005-0000-0000-00004B000000}"/>
    <cellStyle name="Input cel 3 2 9 5" xfId="13472" xr:uid="{00000000-0005-0000-0000-00004B000000}"/>
    <cellStyle name="Input cel 3 3" xfId="208" xr:uid="{00000000-0005-0000-0000-00004A000000}"/>
    <cellStyle name="Input cel 3 3 10" xfId="6340" xr:uid="{00000000-0005-0000-0000-00004A000000}"/>
    <cellStyle name="Input cel 3 3 10 2" xfId="15151" xr:uid="{00000000-0005-0000-0000-00004A000000}"/>
    <cellStyle name="Input cel 3 3 10 3" xfId="16703" xr:uid="{00000000-0005-0000-0000-00004A000000}"/>
    <cellStyle name="Input cel 3 3 11" xfId="4942" xr:uid="{00000000-0005-0000-0000-00004A000000}"/>
    <cellStyle name="Input cel 3 3 11 2" xfId="11553" xr:uid="{00000000-0005-0000-0000-00004A000000}"/>
    <cellStyle name="Input cel 3 3 11 3" xfId="15123" xr:uid="{00000000-0005-0000-0000-00004A000000}"/>
    <cellStyle name="Input cel 3 3 2" xfId="326" xr:uid="{00000000-0005-0000-0000-00004A000000}"/>
    <cellStyle name="Input cel 3 3 2 10" xfId="2458" xr:uid="{00000000-0005-0000-0000-00004A000000}"/>
    <cellStyle name="Input cel 3 3 2 10 2" xfId="8008" xr:uid="{00000000-0005-0000-0000-00004A000000}"/>
    <cellStyle name="Input cel 3 3 2 10 2 2" xfId="18370" xr:uid="{00000000-0005-0000-0000-00004A000000}"/>
    <cellStyle name="Input cel 3 3 2 10 3" xfId="11439" xr:uid="{00000000-0005-0000-0000-00004A000000}"/>
    <cellStyle name="Input cel 3 3 2 11" xfId="821" xr:uid="{00000000-0005-0000-0000-00004A000000}"/>
    <cellStyle name="Input cel 3 3 2 11 2" xfId="6501" xr:uid="{00000000-0005-0000-0000-00004A000000}"/>
    <cellStyle name="Input cel 3 3 2 11 2 2" xfId="16863" xr:uid="{00000000-0005-0000-0000-00004A000000}"/>
    <cellStyle name="Input cel 3 3 2 11 3" xfId="10716" xr:uid="{00000000-0005-0000-0000-00004A000000}"/>
    <cellStyle name="Input cel 3 3 2 12" xfId="9250" xr:uid="{00000000-0005-0000-0000-00004A000000}"/>
    <cellStyle name="Input cel 3 3 2 12 2" xfId="19611" xr:uid="{00000000-0005-0000-0000-00004A000000}"/>
    <cellStyle name="Input cel 3 3 2 13" xfId="5101" xr:uid="{00000000-0005-0000-0000-00004A000000}"/>
    <cellStyle name="Input cel 3 3 2 13 2" xfId="13975" xr:uid="{00000000-0005-0000-0000-00004A000000}"/>
    <cellStyle name="Input cel 3 3 2 14" xfId="10583" xr:uid="{00000000-0005-0000-0000-00004A000000}"/>
    <cellStyle name="Input cel 3 3 2 2" xfId="349" xr:uid="{00000000-0005-0000-0000-00004A000000}"/>
    <cellStyle name="Input cel 3 3 2 2 10" xfId="13240" xr:uid="{00000000-0005-0000-0000-00004A000000}"/>
    <cellStyle name="Input cel 3 3 2 2 2" xfId="2189" xr:uid="{00000000-0005-0000-0000-00004A000000}"/>
    <cellStyle name="Input cel 3 3 2 2 2 2" xfId="3428" xr:uid="{00000000-0005-0000-0000-00004A000000}"/>
    <cellStyle name="Input cel 3 3 2 2 2 2 2" xfId="8978" xr:uid="{00000000-0005-0000-0000-00004A000000}"/>
    <cellStyle name="Input cel 3 3 2 2 2 2 2 2" xfId="19340" xr:uid="{00000000-0005-0000-0000-00004A000000}"/>
    <cellStyle name="Input cel 3 3 2 2 2 2 3" xfId="13162" xr:uid="{00000000-0005-0000-0000-00004A000000}"/>
    <cellStyle name="Input cel 3 3 2 2 2 3" xfId="4770" xr:uid="{00000000-0005-0000-0000-00004A000000}"/>
    <cellStyle name="Input cel 3 3 2 2 2 3 2" xfId="10332" xr:uid="{00000000-0005-0000-0000-00004A000000}"/>
    <cellStyle name="Input cel 3 3 2 2 2 3 2 2" xfId="20691" xr:uid="{00000000-0005-0000-0000-00004A000000}"/>
    <cellStyle name="Input cel 3 3 2 2 2 3 3" xfId="15321" xr:uid="{00000000-0005-0000-0000-00004A000000}"/>
    <cellStyle name="Input cel 3 3 2 2 2 4" xfId="7746" xr:uid="{00000000-0005-0000-0000-00004A000000}"/>
    <cellStyle name="Input cel 3 3 2 2 2 4 2" xfId="18108" xr:uid="{00000000-0005-0000-0000-00004A000000}"/>
    <cellStyle name="Input cel 3 3 2 2 2 5" xfId="6179" xr:uid="{00000000-0005-0000-0000-00004A000000}"/>
    <cellStyle name="Input cel 3 3 2 2 2 5 2" xfId="16542" xr:uid="{00000000-0005-0000-0000-00004A000000}"/>
    <cellStyle name="Input cel 3 3 2 2 2 6" xfId="12463" xr:uid="{00000000-0005-0000-0000-00004A000000}"/>
    <cellStyle name="Input cel 3 3 2 2 3" xfId="2030" xr:uid="{00000000-0005-0000-0000-00004A000000}"/>
    <cellStyle name="Input cel 3 3 2 2 3 2" xfId="3269" xr:uid="{00000000-0005-0000-0000-00004A000000}"/>
    <cellStyle name="Input cel 3 3 2 2 3 2 2" xfId="8819" xr:uid="{00000000-0005-0000-0000-00004A000000}"/>
    <cellStyle name="Input cel 3 3 2 2 3 2 2 2" xfId="19181" xr:uid="{00000000-0005-0000-0000-00004A000000}"/>
    <cellStyle name="Input cel 3 3 2 2 3 2 3" xfId="15024" xr:uid="{00000000-0005-0000-0000-00004A000000}"/>
    <cellStyle name="Input cel 3 3 2 2 3 3" xfId="4611" xr:uid="{00000000-0005-0000-0000-00004A000000}"/>
    <cellStyle name="Input cel 3 3 2 2 3 3 2" xfId="10184" xr:uid="{00000000-0005-0000-0000-00004A000000}"/>
    <cellStyle name="Input cel 3 3 2 2 3 3 2 2" xfId="20544" xr:uid="{00000000-0005-0000-0000-00004A000000}"/>
    <cellStyle name="Input cel 3 3 2 2 3 3 3" xfId="12461" xr:uid="{00000000-0005-0000-0000-00004A000000}"/>
    <cellStyle name="Input cel 3 3 2 2 3 4" xfId="7612" xr:uid="{00000000-0005-0000-0000-00004A000000}"/>
    <cellStyle name="Input cel 3 3 2 2 3 4 2" xfId="17974" xr:uid="{00000000-0005-0000-0000-00004A000000}"/>
    <cellStyle name="Input cel 3 3 2 2 3 5" xfId="6030" xr:uid="{00000000-0005-0000-0000-00004A000000}"/>
    <cellStyle name="Input cel 3 3 2 2 3 5 2" xfId="16395" xr:uid="{00000000-0005-0000-0000-00004A000000}"/>
    <cellStyle name="Input cel 3 3 2 2 3 6" xfId="12680" xr:uid="{00000000-0005-0000-0000-00004A000000}"/>
    <cellStyle name="Input cel 3 3 2 2 4" xfId="1874" xr:uid="{00000000-0005-0000-0000-00004A000000}"/>
    <cellStyle name="Input cel 3 3 2 2 4 2" xfId="3114" xr:uid="{00000000-0005-0000-0000-00004A000000}"/>
    <cellStyle name="Input cel 3 3 2 2 4 2 2" xfId="8664" xr:uid="{00000000-0005-0000-0000-00004A000000}"/>
    <cellStyle name="Input cel 3 3 2 2 4 2 2 2" xfId="19026" xr:uid="{00000000-0005-0000-0000-00004A000000}"/>
    <cellStyle name="Input cel 3 3 2 2 4 2 3" xfId="11596" xr:uid="{00000000-0005-0000-0000-00004A000000}"/>
    <cellStyle name="Input cel 3 3 2 2 4 3" xfId="4457" xr:uid="{00000000-0005-0000-0000-00004A000000}"/>
    <cellStyle name="Input cel 3 3 2 2 4 3 2" xfId="10036" xr:uid="{00000000-0005-0000-0000-00004A000000}"/>
    <cellStyle name="Input cel 3 3 2 2 4 3 2 2" xfId="20396" xr:uid="{00000000-0005-0000-0000-00004A000000}"/>
    <cellStyle name="Input cel 3 3 2 2 4 3 3" xfId="14421" xr:uid="{00000000-0005-0000-0000-00004A000000}"/>
    <cellStyle name="Input cel 3 3 2 2 4 4" xfId="7462" xr:uid="{00000000-0005-0000-0000-00004A000000}"/>
    <cellStyle name="Input cel 3 3 2 2 4 4 2" xfId="17824" xr:uid="{00000000-0005-0000-0000-00004A000000}"/>
    <cellStyle name="Input cel 3 3 2 2 4 5" xfId="5884" xr:uid="{00000000-0005-0000-0000-00004A000000}"/>
    <cellStyle name="Input cel 3 3 2 2 4 5 2" xfId="10805" xr:uid="{00000000-0005-0000-0000-00004A000000}"/>
    <cellStyle name="Input cel 3 3 2 2 4 6" xfId="11927" xr:uid="{00000000-0005-0000-0000-00004A000000}"/>
    <cellStyle name="Input cel 3 3 2 2 5" xfId="1263" xr:uid="{00000000-0005-0000-0000-00004A000000}"/>
    <cellStyle name="Input cel 3 3 2 2 5 2" xfId="3861" xr:uid="{00000000-0005-0000-0000-00004A000000}"/>
    <cellStyle name="Input cel 3 3 2 2 5 2 2" xfId="9475" xr:uid="{00000000-0005-0000-0000-00004A000000}"/>
    <cellStyle name="Input cel 3 3 2 2 5 2 2 2" xfId="19836" xr:uid="{00000000-0005-0000-0000-00004A000000}"/>
    <cellStyle name="Input cel 3 3 2 2 5 2 3" xfId="11325" xr:uid="{00000000-0005-0000-0000-00004A000000}"/>
    <cellStyle name="Input cel 3 3 2 2 5 3" xfId="6903" xr:uid="{00000000-0005-0000-0000-00004A000000}"/>
    <cellStyle name="Input cel 3 3 2 2 5 3 2" xfId="17265" xr:uid="{00000000-0005-0000-0000-00004A000000}"/>
    <cellStyle name="Input cel 3 3 2 2 5 4" xfId="5329" xr:uid="{00000000-0005-0000-0000-00004A000000}"/>
    <cellStyle name="Input cel 3 3 2 2 5 4 2" xfId="15278" xr:uid="{00000000-0005-0000-0000-00004A000000}"/>
    <cellStyle name="Input cel 3 3 2 2 5 5" xfId="14725" xr:uid="{00000000-0005-0000-0000-00004A000000}"/>
    <cellStyle name="Input cel 3 3 2 2 6" xfId="2506" xr:uid="{00000000-0005-0000-0000-00004A000000}"/>
    <cellStyle name="Input cel 3 3 2 2 6 2" xfId="8056" xr:uid="{00000000-0005-0000-0000-00004A000000}"/>
    <cellStyle name="Input cel 3 3 2 2 6 2 2" xfId="18418" xr:uid="{00000000-0005-0000-0000-00004A000000}"/>
    <cellStyle name="Input cel 3 3 2 2 6 3" xfId="13361" xr:uid="{00000000-0005-0000-0000-00004A000000}"/>
    <cellStyle name="Input cel 3 3 2 2 7" xfId="963" xr:uid="{00000000-0005-0000-0000-00004A000000}"/>
    <cellStyle name="Input cel 3 3 2 2 7 2" xfId="9337" xr:uid="{00000000-0005-0000-0000-00004A000000}"/>
    <cellStyle name="Input cel 3 3 2 2 7 2 2" xfId="19698" xr:uid="{00000000-0005-0000-0000-00004A000000}"/>
    <cellStyle name="Input cel 3 3 2 2 7 3" xfId="12410" xr:uid="{00000000-0005-0000-0000-00004A000000}"/>
    <cellStyle name="Input cel 3 3 2 2 8" xfId="3738" xr:uid="{00000000-0005-0000-0000-00004A000000}"/>
    <cellStyle name="Input cel 3 3 2 2 8 2" xfId="15806" xr:uid="{00000000-0005-0000-0000-00004A000000}"/>
    <cellStyle name="Input cel 3 3 2 2 8 3" xfId="13992" xr:uid="{00000000-0005-0000-0000-00004A000000}"/>
    <cellStyle name="Input cel 3 3 2 2 9" xfId="5194" xr:uid="{00000000-0005-0000-0000-00004A000000}"/>
    <cellStyle name="Input cel 3 3 2 2 9 2" xfId="11163" xr:uid="{00000000-0005-0000-0000-00004A000000}"/>
    <cellStyle name="Input cel 3 3 2 3" xfId="566" xr:uid="{00000000-0005-0000-0000-00004A000000}"/>
    <cellStyle name="Input cel 3 3 2 3 2" xfId="2253" xr:uid="{00000000-0005-0000-0000-00004A000000}"/>
    <cellStyle name="Input cel 3 3 2 3 2 2" xfId="3492" xr:uid="{00000000-0005-0000-0000-00004A000000}"/>
    <cellStyle name="Input cel 3 3 2 3 2 2 2" xfId="9042" xr:uid="{00000000-0005-0000-0000-00004A000000}"/>
    <cellStyle name="Input cel 3 3 2 3 2 2 2 2" xfId="19404" xr:uid="{00000000-0005-0000-0000-00004A000000}"/>
    <cellStyle name="Input cel 3 3 2 3 2 2 3" xfId="14444" xr:uid="{00000000-0005-0000-0000-00004A000000}"/>
    <cellStyle name="Input cel 3 3 2 3 2 3" xfId="4834" xr:uid="{00000000-0005-0000-0000-00004A000000}"/>
    <cellStyle name="Input cel 3 3 2 3 2 3 2" xfId="10392" xr:uid="{00000000-0005-0000-0000-00004A000000}"/>
    <cellStyle name="Input cel 3 3 2 3 2 3 2 2" xfId="20751" xr:uid="{00000000-0005-0000-0000-00004A000000}"/>
    <cellStyle name="Input cel 3 3 2 3 2 3 3" xfId="12807" xr:uid="{00000000-0005-0000-0000-00004A000000}"/>
    <cellStyle name="Input cel 3 3 2 3 2 4" xfId="7806" xr:uid="{00000000-0005-0000-0000-00004A000000}"/>
    <cellStyle name="Input cel 3 3 2 3 2 4 2" xfId="18168" xr:uid="{00000000-0005-0000-0000-00004A000000}"/>
    <cellStyle name="Input cel 3 3 2 3 2 5" xfId="6239" xr:uid="{00000000-0005-0000-0000-00004A000000}"/>
    <cellStyle name="Input cel 3 3 2 3 2 5 2" xfId="16602" xr:uid="{00000000-0005-0000-0000-00004A000000}"/>
    <cellStyle name="Input cel 3 3 2 3 2 6" xfId="13756" xr:uid="{00000000-0005-0000-0000-00004A000000}"/>
    <cellStyle name="Input cel 3 3 2 3 3" xfId="1935" xr:uid="{00000000-0005-0000-0000-00004A000000}"/>
    <cellStyle name="Input cel 3 3 2 3 3 2" xfId="3175" xr:uid="{00000000-0005-0000-0000-00004A000000}"/>
    <cellStyle name="Input cel 3 3 2 3 3 2 2" xfId="8725" xr:uid="{00000000-0005-0000-0000-00004A000000}"/>
    <cellStyle name="Input cel 3 3 2 3 3 2 2 2" xfId="19087" xr:uid="{00000000-0005-0000-0000-00004A000000}"/>
    <cellStyle name="Input cel 3 3 2 3 3 2 3" xfId="11958" xr:uid="{00000000-0005-0000-0000-00004A000000}"/>
    <cellStyle name="Input cel 3 3 2 3 3 3" xfId="4518" xr:uid="{00000000-0005-0000-0000-00004A000000}"/>
    <cellStyle name="Input cel 3 3 2 3 3 3 2" xfId="10095" xr:uid="{00000000-0005-0000-0000-00004A000000}"/>
    <cellStyle name="Input cel 3 3 2 3 3 3 2 2" xfId="20455" xr:uid="{00000000-0005-0000-0000-00004A000000}"/>
    <cellStyle name="Input cel 3 3 2 3 3 3 3" xfId="14433" xr:uid="{00000000-0005-0000-0000-00004A000000}"/>
    <cellStyle name="Input cel 3 3 2 3 3 4" xfId="7522" xr:uid="{00000000-0005-0000-0000-00004A000000}"/>
    <cellStyle name="Input cel 3 3 2 3 3 4 2" xfId="17884" xr:uid="{00000000-0005-0000-0000-00004A000000}"/>
    <cellStyle name="Input cel 3 3 2 3 3 5" xfId="5941" xr:uid="{00000000-0005-0000-0000-00004A000000}"/>
    <cellStyle name="Input cel 3 3 2 3 3 5 2" xfId="16306" xr:uid="{00000000-0005-0000-0000-00004A000000}"/>
    <cellStyle name="Input cel 3 3 2 3 3 6" xfId="10749" xr:uid="{00000000-0005-0000-0000-00004A000000}"/>
    <cellStyle name="Input cel 3 3 2 3 4" xfId="1327" xr:uid="{00000000-0005-0000-0000-00004A000000}"/>
    <cellStyle name="Input cel 3 3 2 3 4 2" xfId="6964" xr:uid="{00000000-0005-0000-0000-00004A000000}"/>
    <cellStyle name="Input cel 3 3 2 3 4 2 2" xfId="17326" xr:uid="{00000000-0005-0000-0000-00004A000000}"/>
    <cellStyle name="Input cel 3 3 2 3 4 3" xfId="11304" xr:uid="{00000000-0005-0000-0000-00004A000000}"/>
    <cellStyle name="Input cel 3 3 2 3 5" xfId="2570" xr:uid="{00000000-0005-0000-0000-00004A000000}"/>
    <cellStyle name="Input cel 3 3 2 3 5 2" xfId="8120" xr:uid="{00000000-0005-0000-0000-00004A000000}"/>
    <cellStyle name="Input cel 3 3 2 3 5 2 2" xfId="18482" xr:uid="{00000000-0005-0000-0000-00004A000000}"/>
    <cellStyle name="Input cel 3 3 2 3 5 3" xfId="11801" xr:uid="{00000000-0005-0000-0000-00004A000000}"/>
    <cellStyle name="Input cel 3 3 2 3 6" xfId="1027" xr:uid="{00000000-0005-0000-0000-00004A000000}"/>
    <cellStyle name="Input cel 3 3 2 3 6 2" xfId="9536" xr:uid="{00000000-0005-0000-0000-00004A000000}"/>
    <cellStyle name="Input cel 3 3 2 3 6 2 2" xfId="19897" xr:uid="{00000000-0005-0000-0000-00004A000000}"/>
    <cellStyle name="Input cel 3 3 2 3 6 3" xfId="12775" xr:uid="{00000000-0005-0000-0000-00004A000000}"/>
    <cellStyle name="Input cel 3 3 2 3 7" xfId="3925" xr:uid="{00000000-0005-0000-0000-00004A000000}"/>
    <cellStyle name="Input cel 3 3 2 3 7 2" xfId="6670" xr:uid="{00000000-0005-0000-0000-00004A000000}"/>
    <cellStyle name="Input cel 3 3 2 3 7 2 2" xfId="17032" xr:uid="{00000000-0005-0000-0000-00004A000000}"/>
    <cellStyle name="Input cel 3 3 2 3 7 3" xfId="12211" xr:uid="{00000000-0005-0000-0000-00004A000000}"/>
    <cellStyle name="Input cel 3 3 2 3 8" xfId="5389" xr:uid="{00000000-0005-0000-0000-00004A000000}"/>
    <cellStyle name="Input cel 3 3 2 3 8 2" xfId="11139" xr:uid="{00000000-0005-0000-0000-00004A000000}"/>
    <cellStyle name="Input cel 3 3 2 3 9" xfId="14911" xr:uid="{00000000-0005-0000-0000-00004A000000}"/>
    <cellStyle name="Input cel 3 3 2 4" xfId="628" xr:uid="{00000000-0005-0000-0000-00004A000000}"/>
    <cellStyle name="Input cel 3 3 2 4 2" xfId="2315" xr:uid="{00000000-0005-0000-0000-00004A000000}"/>
    <cellStyle name="Input cel 3 3 2 4 2 2" xfId="3554" xr:uid="{00000000-0005-0000-0000-00004A000000}"/>
    <cellStyle name="Input cel 3 3 2 4 2 2 2" xfId="9104" xr:uid="{00000000-0005-0000-0000-00004A000000}"/>
    <cellStyle name="Input cel 3 3 2 4 2 2 2 2" xfId="19466" xr:uid="{00000000-0005-0000-0000-00004A000000}"/>
    <cellStyle name="Input cel 3 3 2 4 2 2 3" xfId="14027" xr:uid="{00000000-0005-0000-0000-00004A000000}"/>
    <cellStyle name="Input cel 3 3 2 4 2 3" xfId="4896" xr:uid="{00000000-0005-0000-0000-00004A000000}"/>
    <cellStyle name="Input cel 3 3 2 4 2 3 2" xfId="10451" xr:uid="{00000000-0005-0000-0000-00004A000000}"/>
    <cellStyle name="Input cel 3 3 2 4 2 3 2 2" xfId="20810" xr:uid="{00000000-0005-0000-0000-00004A000000}"/>
    <cellStyle name="Input cel 3 3 2 4 2 3 3" xfId="11376" xr:uid="{00000000-0005-0000-0000-00004A000000}"/>
    <cellStyle name="Input cel 3 3 2 4 2 4" xfId="7865" xr:uid="{00000000-0005-0000-0000-00004A000000}"/>
    <cellStyle name="Input cel 3 3 2 4 2 4 2" xfId="18227" xr:uid="{00000000-0005-0000-0000-00004A000000}"/>
    <cellStyle name="Input cel 3 3 2 4 2 5" xfId="6298" xr:uid="{00000000-0005-0000-0000-00004A000000}"/>
    <cellStyle name="Input cel 3 3 2 4 2 5 2" xfId="16661" xr:uid="{00000000-0005-0000-0000-00004A000000}"/>
    <cellStyle name="Input cel 3 3 2 4 2 6" xfId="13101" xr:uid="{00000000-0005-0000-0000-00004A000000}"/>
    <cellStyle name="Input cel 3 3 2 4 3" xfId="1993" xr:uid="{00000000-0005-0000-0000-00004A000000}"/>
    <cellStyle name="Input cel 3 3 2 4 3 2" xfId="3232" xr:uid="{00000000-0005-0000-0000-00004A000000}"/>
    <cellStyle name="Input cel 3 3 2 4 3 2 2" xfId="8782" xr:uid="{00000000-0005-0000-0000-00004A000000}"/>
    <cellStyle name="Input cel 3 3 2 4 3 2 2 2" xfId="19144" xr:uid="{00000000-0005-0000-0000-00004A000000}"/>
    <cellStyle name="Input cel 3 3 2 4 3 2 3" xfId="13051" xr:uid="{00000000-0005-0000-0000-00004A000000}"/>
    <cellStyle name="Input cel 3 3 2 4 3 3" xfId="4574" xr:uid="{00000000-0005-0000-0000-00004A000000}"/>
    <cellStyle name="Input cel 3 3 2 4 3 3 2" xfId="10148" xr:uid="{00000000-0005-0000-0000-00004A000000}"/>
    <cellStyle name="Input cel 3 3 2 4 3 3 2 2" xfId="20508" xr:uid="{00000000-0005-0000-0000-00004A000000}"/>
    <cellStyle name="Input cel 3 3 2 4 3 3 3" xfId="10628" xr:uid="{00000000-0005-0000-0000-00004A000000}"/>
    <cellStyle name="Input cel 3 3 2 4 3 4" xfId="7576" xr:uid="{00000000-0005-0000-0000-00004A000000}"/>
    <cellStyle name="Input cel 3 3 2 4 3 4 2" xfId="17938" xr:uid="{00000000-0005-0000-0000-00004A000000}"/>
    <cellStyle name="Input cel 3 3 2 4 3 5" xfId="5994" xr:uid="{00000000-0005-0000-0000-00004A000000}"/>
    <cellStyle name="Input cel 3 3 2 4 3 5 2" xfId="16359" xr:uid="{00000000-0005-0000-0000-00004A000000}"/>
    <cellStyle name="Input cel 3 3 2 4 3 6" xfId="15869" xr:uid="{00000000-0005-0000-0000-00004A000000}"/>
    <cellStyle name="Input cel 3 3 2 4 4" xfId="1389" xr:uid="{00000000-0005-0000-0000-00004A000000}"/>
    <cellStyle name="Input cel 3 3 2 4 4 2" xfId="7026" xr:uid="{00000000-0005-0000-0000-00004A000000}"/>
    <cellStyle name="Input cel 3 3 2 4 4 2 2" xfId="17388" xr:uid="{00000000-0005-0000-0000-00004A000000}"/>
    <cellStyle name="Input cel 3 3 2 4 4 3" xfId="14908" xr:uid="{00000000-0005-0000-0000-00004A000000}"/>
    <cellStyle name="Input cel 3 3 2 4 5" xfId="2632" xr:uid="{00000000-0005-0000-0000-00004A000000}"/>
    <cellStyle name="Input cel 3 3 2 4 5 2" xfId="8182" xr:uid="{00000000-0005-0000-0000-00004A000000}"/>
    <cellStyle name="Input cel 3 3 2 4 5 2 2" xfId="18544" xr:uid="{00000000-0005-0000-0000-00004A000000}"/>
    <cellStyle name="Input cel 3 3 2 4 5 3" xfId="14206" xr:uid="{00000000-0005-0000-0000-00004A000000}"/>
    <cellStyle name="Input cel 3 3 2 4 6" xfId="1089" xr:uid="{00000000-0005-0000-0000-00004A000000}"/>
    <cellStyle name="Input cel 3 3 2 4 6 2" xfId="9598" xr:uid="{00000000-0005-0000-0000-00004A000000}"/>
    <cellStyle name="Input cel 3 3 2 4 6 2 2" xfId="19959" xr:uid="{00000000-0005-0000-0000-00004A000000}"/>
    <cellStyle name="Input cel 3 3 2 4 6 3" xfId="10902" xr:uid="{00000000-0005-0000-0000-00004A000000}"/>
    <cellStyle name="Input cel 3 3 2 4 7" xfId="3987" xr:uid="{00000000-0005-0000-0000-00004A000000}"/>
    <cellStyle name="Input cel 3 3 2 4 7 2" xfId="6729" xr:uid="{00000000-0005-0000-0000-00004A000000}"/>
    <cellStyle name="Input cel 3 3 2 4 7 2 2" xfId="17091" xr:uid="{00000000-0005-0000-0000-00004A000000}"/>
    <cellStyle name="Input cel 3 3 2 4 7 3" xfId="15216" xr:uid="{00000000-0005-0000-0000-00004A000000}"/>
    <cellStyle name="Input cel 3 3 2 4 8" xfId="5448" xr:uid="{00000000-0005-0000-0000-00004A000000}"/>
    <cellStyle name="Input cel 3 3 2 4 8 2" xfId="14864" xr:uid="{00000000-0005-0000-0000-00004A000000}"/>
    <cellStyle name="Input cel 3 3 2 4 9" xfId="11113" xr:uid="{00000000-0005-0000-0000-00004A000000}"/>
    <cellStyle name="Input cel 3 3 2 5" xfId="914" xr:uid="{00000000-0005-0000-0000-00004A000000}"/>
    <cellStyle name="Input cel 3 3 2 5 2" xfId="2152" xr:uid="{00000000-0005-0000-0000-00004A000000}"/>
    <cellStyle name="Input cel 3 3 2 5 2 2" xfId="3391" xr:uid="{00000000-0005-0000-0000-00004A000000}"/>
    <cellStyle name="Input cel 3 3 2 5 2 2 2" xfId="8941" xr:uid="{00000000-0005-0000-0000-00004A000000}"/>
    <cellStyle name="Input cel 3 3 2 5 2 2 2 2" xfId="19303" xr:uid="{00000000-0005-0000-0000-00004A000000}"/>
    <cellStyle name="Input cel 3 3 2 5 2 2 3" xfId="14193" xr:uid="{00000000-0005-0000-0000-00004A000000}"/>
    <cellStyle name="Input cel 3 3 2 5 2 3" xfId="4733" xr:uid="{00000000-0005-0000-0000-00004A000000}"/>
    <cellStyle name="Input cel 3 3 2 5 2 3 2" xfId="10296" xr:uid="{00000000-0005-0000-0000-00004A000000}"/>
    <cellStyle name="Input cel 3 3 2 5 2 3 2 2" xfId="20655" xr:uid="{00000000-0005-0000-0000-00004A000000}"/>
    <cellStyle name="Input cel 3 3 2 5 2 3 3" xfId="11414" xr:uid="{00000000-0005-0000-0000-00004A000000}"/>
    <cellStyle name="Input cel 3 3 2 5 2 4" xfId="7710" xr:uid="{00000000-0005-0000-0000-00004A000000}"/>
    <cellStyle name="Input cel 3 3 2 5 2 4 2" xfId="18072" xr:uid="{00000000-0005-0000-0000-00004A000000}"/>
    <cellStyle name="Input cel 3 3 2 5 2 5" xfId="6143" xr:uid="{00000000-0005-0000-0000-00004A000000}"/>
    <cellStyle name="Input cel 3 3 2 5 2 5 2" xfId="16506" xr:uid="{00000000-0005-0000-0000-00004A000000}"/>
    <cellStyle name="Input cel 3 3 2 5 2 6" xfId="13121" xr:uid="{00000000-0005-0000-0000-00004A000000}"/>
    <cellStyle name="Input cel 3 3 2 5 3" xfId="1836" xr:uid="{00000000-0005-0000-0000-00004A000000}"/>
    <cellStyle name="Input cel 3 3 2 5 3 2" xfId="7426" xr:uid="{00000000-0005-0000-0000-00004A000000}"/>
    <cellStyle name="Input cel 3 3 2 5 3 2 2" xfId="17788" xr:uid="{00000000-0005-0000-0000-00004A000000}"/>
    <cellStyle name="Input cel 3 3 2 5 3 3" xfId="15430" xr:uid="{00000000-0005-0000-0000-00004A000000}"/>
    <cellStyle name="Input cel 3 3 2 5 4" xfId="3076" xr:uid="{00000000-0005-0000-0000-00004A000000}"/>
    <cellStyle name="Input cel 3 3 2 5 4 2" xfId="8626" xr:uid="{00000000-0005-0000-0000-00004A000000}"/>
    <cellStyle name="Input cel 3 3 2 5 4 2 2" xfId="18988" xr:uid="{00000000-0005-0000-0000-00004A000000}"/>
    <cellStyle name="Input cel 3 3 2 5 4 3" xfId="14977" xr:uid="{00000000-0005-0000-0000-00004A000000}"/>
    <cellStyle name="Input cel 3 3 2 5 5" xfId="4420" xr:uid="{00000000-0005-0000-0000-00004A000000}"/>
    <cellStyle name="Input cel 3 3 2 5 5 2" xfId="10001" xr:uid="{00000000-0005-0000-0000-00004A000000}"/>
    <cellStyle name="Input cel 3 3 2 5 5 2 2" xfId="20361" xr:uid="{00000000-0005-0000-0000-00004A000000}"/>
    <cellStyle name="Input cel 3 3 2 5 5 3" xfId="11753" xr:uid="{00000000-0005-0000-0000-00004A000000}"/>
    <cellStyle name="Input cel 3 3 2 5 6" xfId="6588" xr:uid="{00000000-0005-0000-0000-00004A000000}"/>
    <cellStyle name="Input cel 3 3 2 5 6 2" xfId="16950" xr:uid="{00000000-0005-0000-0000-00004A000000}"/>
    <cellStyle name="Input cel 3 3 2 5 7" xfId="5849" xr:uid="{00000000-0005-0000-0000-00004A000000}"/>
    <cellStyle name="Input cel 3 3 2 5 7 2" xfId="12003" xr:uid="{00000000-0005-0000-0000-00004A000000}"/>
    <cellStyle name="Input cel 3 3 2 5 8" xfId="13830" xr:uid="{00000000-0005-0000-0000-00004A000000}"/>
    <cellStyle name="Input cel 3 3 2 6" xfId="1756" xr:uid="{00000000-0005-0000-0000-00004A000000}"/>
    <cellStyle name="Input cel 3 3 2 6 2" xfId="2996" xr:uid="{00000000-0005-0000-0000-00004A000000}"/>
    <cellStyle name="Input cel 3 3 2 6 2 2" xfId="8546" xr:uid="{00000000-0005-0000-0000-00004A000000}"/>
    <cellStyle name="Input cel 3 3 2 6 2 2 2" xfId="18908" xr:uid="{00000000-0005-0000-0000-00004A000000}"/>
    <cellStyle name="Input cel 3 3 2 6 2 3" xfId="11939" xr:uid="{00000000-0005-0000-0000-00004A000000}"/>
    <cellStyle name="Input cel 3 3 2 6 3" xfId="4340" xr:uid="{00000000-0005-0000-0000-00004A000000}"/>
    <cellStyle name="Input cel 3 3 2 6 3 2" xfId="9925" xr:uid="{00000000-0005-0000-0000-00004A000000}"/>
    <cellStyle name="Input cel 3 3 2 6 3 2 2" xfId="20286" xr:uid="{00000000-0005-0000-0000-00004A000000}"/>
    <cellStyle name="Input cel 3 3 2 6 3 3" xfId="12930" xr:uid="{00000000-0005-0000-0000-00004A000000}"/>
    <cellStyle name="Input cel 3 3 2 6 4" xfId="7359" xr:uid="{00000000-0005-0000-0000-00004A000000}"/>
    <cellStyle name="Input cel 3 3 2 6 4 2" xfId="17721" xr:uid="{00000000-0005-0000-0000-00004A000000}"/>
    <cellStyle name="Input cel 3 3 2 6 5" xfId="5774" xr:uid="{00000000-0005-0000-0000-00004A000000}"/>
    <cellStyle name="Input cel 3 3 2 6 5 2" xfId="16018" xr:uid="{00000000-0005-0000-0000-00004A000000}"/>
    <cellStyle name="Input cel 3 3 2 6 6" xfId="15511" xr:uid="{00000000-0005-0000-0000-00004A000000}"/>
    <cellStyle name="Input cel 3 3 2 7" xfId="1445" xr:uid="{00000000-0005-0000-0000-00004A000000}"/>
    <cellStyle name="Input cel 3 3 2 7 2" xfId="2688" xr:uid="{00000000-0005-0000-0000-00004A000000}"/>
    <cellStyle name="Input cel 3 3 2 7 2 2" xfId="8238" xr:uid="{00000000-0005-0000-0000-00004A000000}"/>
    <cellStyle name="Input cel 3 3 2 7 2 2 2" xfId="18600" xr:uid="{00000000-0005-0000-0000-00004A000000}"/>
    <cellStyle name="Input cel 3 3 2 7 2 3" xfId="11842" xr:uid="{00000000-0005-0000-0000-00004A000000}"/>
    <cellStyle name="Input cel 3 3 2 7 3" xfId="4043" xr:uid="{00000000-0005-0000-0000-00004A000000}"/>
    <cellStyle name="Input cel 3 3 2 7 3 2" xfId="9652" xr:uid="{00000000-0005-0000-0000-00004A000000}"/>
    <cellStyle name="Input cel 3 3 2 7 3 2 2" xfId="20013" xr:uid="{00000000-0005-0000-0000-00004A000000}"/>
    <cellStyle name="Input cel 3 3 2 7 3 3" xfId="12465" xr:uid="{00000000-0005-0000-0000-00004A000000}"/>
    <cellStyle name="Input cel 3 3 2 7 4" xfId="7080" xr:uid="{00000000-0005-0000-0000-00004A000000}"/>
    <cellStyle name="Input cel 3 3 2 7 4 2" xfId="17442" xr:uid="{00000000-0005-0000-0000-00004A000000}"/>
    <cellStyle name="Input cel 3 3 2 7 5" xfId="5502" xr:uid="{00000000-0005-0000-0000-00004A000000}"/>
    <cellStyle name="Input cel 3 3 2 7 5 2" xfId="12050" xr:uid="{00000000-0005-0000-0000-00004A000000}"/>
    <cellStyle name="Input cel 3 3 2 7 6" xfId="10540" xr:uid="{00000000-0005-0000-0000-00004A000000}"/>
    <cellStyle name="Input cel 3 3 2 8" xfId="1647" xr:uid="{00000000-0005-0000-0000-00004A000000}"/>
    <cellStyle name="Input cel 3 3 2 8 2" xfId="2888" xr:uid="{00000000-0005-0000-0000-00004A000000}"/>
    <cellStyle name="Input cel 3 3 2 8 2 2" xfId="8438" xr:uid="{00000000-0005-0000-0000-00004A000000}"/>
    <cellStyle name="Input cel 3 3 2 8 2 2 2" xfId="18800" xr:uid="{00000000-0005-0000-0000-00004A000000}"/>
    <cellStyle name="Input cel 3 3 2 8 2 3" xfId="10882" xr:uid="{00000000-0005-0000-0000-00004A000000}"/>
    <cellStyle name="Input cel 3 3 2 8 3" xfId="4238" xr:uid="{00000000-0005-0000-0000-00004A000000}"/>
    <cellStyle name="Input cel 3 3 2 8 3 2" xfId="9830" xr:uid="{00000000-0005-0000-0000-00004A000000}"/>
    <cellStyle name="Input cel 3 3 2 8 3 2 2" xfId="20191" xr:uid="{00000000-0005-0000-0000-00004A000000}"/>
    <cellStyle name="Input cel 3 3 2 8 3 3" xfId="11539" xr:uid="{00000000-0005-0000-0000-00004A000000}"/>
    <cellStyle name="Input cel 3 3 2 8 4" xfId="7262" xr:uid="{00000000-0005-0000-0000-00004A000000}"/>
    <cellStyle name="Input cel 3 3 2 8 4 2" xfId="17624" xr:uid="{00000000-0005-0000-0000-00004A000000}"/>
    <cellStyle name="Input cel 3 3 2 8 5" xfId="5680" xr:uid="{00000000-0005-0000-0000-00004A000000}"/>
    <cellStyle name="Input cel 3 3 2 8 5 2" xfId="10894" xr:uid="{00000000-0005-0000-0000-00004A000000}"/>
    <cellStyle name="Input cel 3 3 2 8 6" xfId="13731" xr:uid="{00000000-0005-0000-0000-00004A000000}"/>
    <cellStyle name="Input cel 3 3 2 9" xfId="1215" xr:uid="{00000000-0005-0000-0000-00004A000000}"/>
    <cellStyle name="Input cel 3 3 2 9 2" xfId="3813" xr:uid="{00000000-0005-0000-0000-00004A000000}"/>
    <cellStyle name="Input cel 3 3 2 9 2 2" xfId="9427" xr:uid="{00000000-0005-0000-0000-00004A000000}"/>
    <cellStyle name="Input cel 3 3 2 9 2 2 2" xfId="19788" xr:uid="{00000000-0005-0000-0000-00004A000000}"/>
    <cellStyle name="Input cel 3 3 2 9 2 3" xfId="15060" xr:uid="{00000000-0005-0000-0000-00004A000000}"/>
    <cellStyle name="Input cel 3 3 2 9 3" xfId="6855" xr:uid="{00000000-0005-0000-0000-00004A000000}"/>
    <cellStyle name="Input cel 3 3 2 9 3 2" xfId="17217" xr:uid="{00000000-0005-0000-0000-00004A000000}"/>
    <cellStyle name="Input cel 3 3 2 9 4" xfId="5282" xr:uid="{00000000-0005-0000-0000-00004A000000}"/>
    <cellStyle name="Input cel 3 3 2 9 4 2" xfId="10504" xr:uid="{00000000-0005-0000-0000-00004A000000}"/>
    <cellStyle name="Input cel 3 3 2 9 5" xfId="15884" xr:uid="{00000000-0005-0000-0000-00004A000000}"/>
    <cellStyle name="Input cel 3 3 3" xfId="335" xr:uid="{00000000-0005-0000-0000-00004A000000}"/>
    <cellStyle name="Input cel 3 3 3 2" xfId="2094" xr:uid="{00000000-0005-0000-0000-00004A000000}"/>
    <cellStyle name="Input cel 3 3 3 2 2" xfId="3333" xr:uid="{00000000-0005-0000-0000-00004A000000}"/>
    <cellStyle name="Input cel 3 3 3 2 2 2" xfId="4675" xr:uid="{00000000-0005-0000-0000-00004A000000}"/>
    <cellStyle name="Input cel 3 3 3 2 2 2 2" xfId="10241" xr:uid="{00000000-0005-0000-0000-00004A000000}"/>
    <cellStyle name="Input cel 3 3 3 2 2 2 2 2" xfId="20601" xr:uid="{00000000-0005-0000-0000-00004A000000}"/>
    <cellStyle name="Input cel 3 3 3 2 2 2 3" xfId="12302" xr:uid="{00000000-0005-0000-0000-00004A000000}"/>
    <cellStyle name="Input cel 3 3 3 2 2 3" xfId="8883" xr:uid="{00000000-0005-0000-0000-00004A000000}"/>
    <cellStyle name="Input cel 3 3 3 2 2 3 2" xfId="19245" xr:uid="{00000000-0005-0000-0000-00004A000000}"/>
    <cellStyle name="Input cel 3 3 3 2 2 4" xfId="6088" xr:uid="{00000000-0005-0000-0000-00004A000000}"/>
    <cellStyle name="Input cel 3 3 3 2 2 4 2" xfId="16452" xr:uid="{00000000-0005-0000-0000-00004A000000}"/>
    <cellStyle name="Input cel 3 3 3 2 2 5" xfId="11942" xr:uid="{00000000-0005-0000-0000-00004A000000}"/>
    <cellStyle name="Input cel 3 3 3 2 3" xfId="3729" xr:uid="{00000000-0005-0000-0000-00004A000000}"/>
    <cellStyle name="Input cel 3 3 3 2 3 2" xfId="9328" xr:uid="{00000000-0005-0000-0000-00004A000000}"/>
    <cellStyle name="Input cel 3 3 3 2 3 2 2" xfId="19689" xr:uid="{00000000-0005-0000-0000-00004A000000}"/>
    <cellStyle name="Input cel 3 3 3 2 3 3" xfId="16147" xr:uid="{00000000-0005-0000-0000-00004A000000}"/>
    <cellStyle name="Input cel 3 3 3 2 4" xfId="5185" xr:uid="{00000000-0005-0000-0000-00004A000000}"/>
    <cellStyle name="Input cel 3 3 3 2 4 2" xfId="13575" xr:uid="{00000000-0005-0000-0000-00004A000000}"/>
    <cellStyle name="Input cel 3 3 3 2 5" xfId="14346" xr:uid="{00000000-0005-0000-0000-00004A000000}"/>
    <cellStyle name="Input cel 3 3 3 3" xfId="1510" xr:uid="{00000000-0005-0000-0000-00004A000000}"/>
    <cellStyle name="Input cel 3 3 3 3 2" xfId="2752" xr:uid="{00000000-0005-0000-0000-00004A000000}"/>
    <cellStyle name="Input cel 3 3 3 3 2 2" xfId="8302" xr:uid="{00000000-0005-0000-0000-00004A000000}"/>
    <cellStyle name="Input cel 3 3 3 3 2 2 2" xfId="18664" xr:uid="{00000000-0005-0000-0000-00004A000000}"/>
    <cellStyle name="Input cel 3 3 3 3 2 3" xfId="13599" xr:uid="{00000000-0005-0000-0000-00004A000000}"/>
    <cellStyle name="Input cel 3 3 3 3 3" xfId="4105" xr:uid="{00000000-0005-0000-0000-00004A000000}"/>
    <cellStyle name="Input cel 3 3 3 3 3 2" xfId="9708" xr:uid="{00000000-0005-0000-0000-00004A000000}"/>
    <cellStyle name="Input cel 3 3 3 3 3 2 2" xfId="20069" xr:uid="{00000000-0005-0000-0000-00004A000000}"/>
    <cellStyle name="Input cel 3 3 3 3 3 3" xfId="13717" xr:uid="{00000000-0005-0000-0000-00004A000000}"/>
    <cellStyle name="Input cel 3 3 3 3 4" xfId="7138" xr:uid="{00000000-0005-0000-0000-00004A000000}"/>
    <cellStyle name="Input cel 3 3 3 3 4 2" xfId="17500" xr:uid="{00000000-0005-0000-0000-00004A000000}"/>
    <cellStyle name="Input cel 3 3 3 3 5" xfId="5558" xr:uid="{00000000-0005-0000-0000-00004A000000}"/>
    <cellStyle name="Input cel 3 3 3 3 5 2" xfId="13504" xr:uid="{00000000-0005-0000-0000-00004A000000}"/>
    <cellStyle name="Input cel 3 3 3 3 6" xfId="11989" xr:uid="{00000000-0005-0000-0000-00004A000000}"/>
    <cellStyle name="Input cel 3 3 3 4" xfId="1113" xr:uid="{00000000-0005-0000-0000-00004A000000}"/>
    <cellStyle name="Input cel 3 3 3 4 2" xfId="3648" xr:uid="{00000000-0005-0000-0000-00004A000000}"/>
    <cellStyle name="Input cel 3 3 3 4 2 2" xfId="9205" xr:uid="{00000000-0005-0000-0000-00004A000000}"/>
    <cellStyle name="Input cel 3 3 3 4 2 2 2" xfId="19566" xr:uid="{00000000-0005-0000-0000-00004A000000}"/>
    <cellStyle name="Input cel 3 3 3 4 2 3" xfId="13256" xr:uid="{00000000-0005-0000-0000-00004A000000}"/>
    <cellStyle name="Input cel 3 3 3 4 3" xfId="6753" xr:uid="{00000000-0005-0000-0000-00004A000000}"/>
    <cellStyle name="Input cel 3 3 3 4 3 2" xfId="17115" xr:uid="{00000000-0005-0000-0000-00004A000000}"/>
    <cellStyle name="Input cel 3 3 3 4 4" xfId="5045" xr:uid="{00000000-0005-0000-0000-00004A000000}"/>
    <cellStyle name="Input cel 3 3 3 4 4 2" xfId="15198" xr:uid="{00000000-0005-0000-0000-00004A000000}"/>
    <cellStyle name="Input cel 3 3 3 4 5" xfId="11337" xr:uid="{00000000-0005-0000-0000-00004A000000}"/>
    <cellStyle name="Input cel 3 3 3 5" xfId="2357" xr:uid="{00000000-0005-0000-0000-00004A000000}"/>
    <cellStyle name="Input cel 3 3 3 5 2" xfId="7907" xr:uid="{00000000-0005-0000-0000-00004A000000}"/>
    <cellStyle name="Input cel 3 3 3 5 2 2" xfId="18269" xr:uid="{00000000-0005-0000-0000-00004A000000}"/>
    <cellStyle name="Input cel 3 3 3 5 3" xfId="14584" xr:uid="{00000000-0005-0000-0000-00004A000000}"/>
    <cellStyle name="Input cel 3 3 3 6" xfId="654" xr:uid="{00000000-0005-0000-0000-00004A000000}"/>
    <cellStyle name="Input cel 3 3 3 6 2" xfId="9242" xr:uid="{00000000-0005-0000-0000-00004A000000}"/>
    <cellStyle name="Input cel 3 3 3 6 2 2" xfId="19603" xr:uid="{00000000-0005-0000-0000-00004A000000}"/>
    <cellStyle name="Input cel 3 3 3 6 3" xfId="15436" xr:uid="{00000000-0005-0000-0000-00004A000000}"/>
    <cellStyle name="Input cel 3 3 3 7" xfId="3682" xr:uid="{00000000-0005-0000-0000-00004A000000}"/>
    <cellStyle name="Input cel 3 3 3 7 2" xfId="11271" xr:uid="{00000000-0005-0000-0000-00004A000000}"/>
    <cellStyle name="Input cel 3 3 3 7 3" xfId="13938" xr:uid="{00000000-0005-0000-0000-00004A000000}"/>
    <cellStyle name="Input cel 3 3 3 8" xfId="5092" xr:uid="{00000000-0005-0000-0000-00004A000000}"/>
    <cellStyle name="Input cel 3 3 3 8 2" xfId="11565" xr:uid="{00000000-0005-0000-0000-00004A000000}"/>
    <cellStyle name="Input cel 3 3 3 9" xfId="10527" xr:uid="{00000000-0005-0000-0000-00004A000000}"/>
    <cellStyle name="Input cel 3 3 4" xfId="446" xr:uid="{00000000-0005-0000-0000-00004A000000}"/>
    <cellStyle name="Input cel 3 3 4 2" xfId="2706" xr:uid="{00000000-0005-0000-0000-00004A000000}"/>
    <cellStyle name="Input cel 3 3 4 2 2" xfId="4060" xr:uid="{00000000-0005-0000-0000-00004A000000}"/>
    <cellStyle name="Input cel 3 3 4 2 2 2" xfId="9669" xr:uid="{00000000-0005-0000-0000-00004A000000}"/>
    <cellStyle name="Input cel 3 3 4 2 2 2 2" xfId="20030" xr:uid="{00000000-0005-0000-0000-00004A000000}"/>
    <cellStyle name="Input cel 3 3 4 2 2 3" xfId="12161" xr:uid="{00000000-0005-0000-0000-00004A000000}"/>
    <cellStyle name="Input cel 3 3 4 2 3" xfId="8256" xr:uid="{00000000-0005-0000-0000-00004A000000}"/>
    <cellStyle name="Input cel 3 3 4 2 3 2" xfId="18618" xr:uid="{00000000-0005-0000-0000-00004A000000}"/>
    <cellStyle name="Input cel 3 3 4 2 4" xfId="5519" xr:uid="{00000000-0005-0000-0000-00004A000000}"/>
    <cellStyle name="Input cel 3 3 4 2 4 2" xfId="14077" xr:uid="{00000000-0005-0000-0000-00004A000000}"/>
    <cellStyle name="Input cel 3 3 4 2 5" xfId="16155" xr:uid="{00000000-0005-0000-0000-00004A000000}"/>
    <cellStyle name="Input cel 3 3 4 3" xfId="1464" xr:uid="{00000000-0005-0000-0000-00004A000000}"/>
    <cellStyle name="Input cel 3 3 4 3 2" xfId="9175" xr:uid="{00000000-0005-0000-0000-00004A000000}"/>
    <cellStyle name="Input cel 3 3 4 3 2 2" xfId="19536" xr:uid="{00000000-0005-0000-0000-00004A000000}"/>
    <cellStyle name="Input cel 3 3 4 3 3" xfId="10745" xr:uid="{00000000-0005-0000-0000-00004A000000}"/>
    <cellStyle name="Input cel 3 3 4 4" xfId="7098" xr:uid="{00000000-0005-0000-0000-00004A000000}"/>
    <cellStyle name="Input cel 3 3 4 4 2" xfId="17460" xr:uid="{00000000-0005-0000-0000-00004A000000}"/>
    <cellStyle name="Input cel 3 3 4 5" xfId="5016" xr:uid="{00000000-0005-0000-0000-00004A000000}"/>
    <cellStyle name="Input cel 3 3 4 5 2" xfId="12312" xr:uid="{00000000-0005-0000-0000-00004A000000}"/>
    <cellStyle name="Input cel 3 3 4 6" xfId="12603" xr:uid="{00000000-0005-0000-0000-00004A000000}"/>
    <cellStyle name="Input cel 3 3 5" xfId="1752" xr:uid="{00000000-0005-0000-0000-00004A000000}"/>
    <cellStyle name="Input cel 3 3 5 2" xfId="2992" xr:uid="{00000000-0005-0000-0000-00004A000000}"/>
    <cellStyle name="Input cel 3 3 5 2 2" xfId="8542" xr:uid="{00000000-0005-0000-0000-00004A000000}"/>
    <cellStyle name="Input cel 3 3 5 2 2 2" xfId="18904" xr:uid="{00000000-0005-0000-0000-00004A000000}"/>
    <cellStyle name="Input cel 3 3 5 2 3" xfId="11709" xr:uid="{00000000-0005-0000-0000-00004A000000}"/>
    <cellStyle name="Input cel 3 3 5 3" xfId="3604" xr:uid="{00000000-0005-0000-0000-00004A000000}"/>
    <cellStyle name="Input cel 3 3 5 3 2" xfId="9149" xr:uid="{00000000-0005-0000-0000-00004A000000}"/>
    <cellStyle name="Input cel 3 3 5 3 2 2" xfId="19511" xr:uid="{00000000-0005-0000-0000-00004A000000}"/>
    <cellStyle name="Input cel 3 3 5 3 3" xfId="11447" xr:uid="{00000000-0005-0000-0000-00004A000000}"/>
    <cellStyle name="Input cel 3 3 5 4" xfId="7355" xr:uid="{00000000-0005-0000-0000-00004A000000}"/>
    <cellStyle name="Input cel 3 3 5 4 2" xfId="17717" xr:uid="{00000000-0005-0000-0000-00004A000000}"/>
    <cellStyle name="Input cel 3 3 5 5" xfId="4990" xr:uid="{00000000-0005-0000-0000-00004A000000}"/>
    <cellStyle name="Input cel 3 3 5 5 2" xfId="12220" xr:uid="{00000000-0005-0000-0000-00004A000000}"/>
    <cellStyle name="Input cel 3 3 5 6" xfId="12751" xr:uid="{00000000-0005-0000-0000-00004A000000}"/>
    <cellStyle name="Input cel 3 3 6" xfId="1505" xr:uid="{00000000-0005-0000-0000-00004A000000}"/>
    <cellStyle name="Input cel 3 3 6 2" xfId="2747" xr:uid="{00000000-0005-0000-0000-00004A000000}"/>
    <cellStyle name="Input cel 3 3 6 2 2" xfId="8297" xr:uid="{00000000-0005-0000-0000-00004A000000}"/>
    <cellStyle name="Input cel 3 3 6 2 2 2" xfId="18659" xr:uid="{00000000-0005-0000-0000-00004A000000}"/>
    <cellStyle name="Input cel 3 3 6 2 3" xfId="14428" xr:uid="{00000000-0005-0000-0000-00004A000000}"/>
    <cellStyle name="Input cel 3 3 6 3" xfId="4100" xr:uid="{00000000-0005-0000-0000-00004A000000}"/>
    <cellStyle name="Input cel 3 3 6 3 2" xfId="9703" xr:uid="{00000000-0005-0000-0000-00004A000000}"/>
    <cellStyle name="Input cel 3 3 6 3 2 2" xfId="20064" xr:uid="{00000000-0005-0000-0000-00004A000000}"/>
    <cellStyle name="Input cel 3 3 6 3 3" xfId="15751" xr:uid="{00000000-0005-0000-0000-00004A000000}"/>
    <cellStyle name="Input cel 3 3 6 4" xfId="7133" xr:uid="{00000000-0005-0000-0000-00004A000000}"/>
    <cellStyle name="Input cel 3 3 6 4 2" xfId="17495" xr:uid="{00000000-0005-0000-0000-00004A000000}"/>
    <cellStyle name="Input cel 3 3 6 5" xfId="5553" xr:uid="{00000000-0005-0000-0000-00004A000000}"/>
    <cellStyle name="Input cel 3 3 6 5 2" xfId="11495" xr:uid="{00000000-0005-0000-0000-00004A000000}"/>
    <cellStyle name="Input cel 3 3 6 6" xfId="15502" xr:uid="{00000000-0005-0000-0000-00004A000000}"/>
    <cellStyle name="Input cel 3 3 7" xfId="1119" xr:uid="{00000000-0005-0000-0000-00004A000000}"/>
    <cellStyle name="Input cel 3 3 7 2" xfId="6759" xr:uid="{00000000-0005-0000-0000-00004A000000}"/>
    <cellStyle name="Input cel 3 3 7 2 2" xfId="17121" xr:uid="{00000000-0005-0000-0000-00004A000000}"/>
    <cellStyle name="Input cel 3 3 7 3" xfId="14770" xr:uid="{00000000-0005-0000-0000-00004A000000}"/>
    <cellStyle name="Input cel 3 3 8" xfId="2363" xr:uid="{00000000-0005-0000-0000-00004A000000}"/>
    <cellStyle name="Input cel 3 3 8 2" xfId="7913" xr:uid="{00000000-0005-0000-0000-00004A000000}"/>
    <cellStyle name="Input cel 3 3 8 2 2" xfId="18275" xr:uid="{00000000-0005-0000-0000-00004A000000}"/>
    <cellStyle name="Input cel 3 3 8 3" xfId="12981" xr:uid="{00000000-0005-0000-0000-00004A000000}"/>
    <cellStyle name="Input cel 3 3 9" xfId="302" xr:uid="{00000000-0005-0000-0000-00004A000000}"/>
    <cellStyle name="Input cel 3 3 9 2" xfId="6380" xr:uid="{00000000-0005-0000-0000-00004A000000}"/>
    <cellStyle name="Input cel 3 3 9 2 2" xfId="16742" xr:uid="{00000000-0005-0000-0000-00004A000000}"/>
    <cellStyle name="Input cel 3 3 9 2 3" xfId="15182" xr:uid="{00000000-0005-0000-0000-00004A000000}"/>
    <cellStyle name="Input cel 3 3 9 3" xfId="10764" xr:uid="{00000000-0005-0000-0000-00004A000000}"/>
    <cellStyle name="Input cel 3 3 9 4" xfId="10603" xr:uid="{00000000-0005-0000-0000-00004A000000}"/>
    <cellStyle name="Input cel 3 4" xfId="6349" xr:uid="{00000000-0005-0000-0000-00001B000000}"/>
    <cellStyle name="Input cel 3 4 2" xfId="15160" xr:uid="{00000000-0005-0000-0000-00001B000000}"/>
    <cellStyle name="Input cel 3 4 3" xfId="16712" xr:uid="{00000000-0005-0000-0000-00001B000000}"/>
    <cellStyle name="Input cel 3 5" xfId="6327" xr:uid="{00000000-0005-0000-0000-00001B000000}"/>
    <cellStyle name="Input cel 3 5 2" xfId="15138" xr:uid="{00000000-0005-0000-0000-00001B000000}"/>
    <cellStyle name="Input cel 3 5 3" xfId="16690" xr:uid="{00000000-0005-0000-0000-00001B000000}"/>
    <cellStyle name="Input cel 3 6" xfId="4927" xr:uid="{00000000-0005-0000-0000-00001B000000}"/>
    <cellStyle name="Input cel 3 6 2" xfId="13358" xr:uid="{00000000-0005-0000-0000-00001B000000}"/>
    <cellStyle name="Input cel 3 6 3" xfId="15108" xr:uid="{00000000-0005-0000-0000-00001B000000}"/>
    <cellStyle name="Input cel 4" xfId="268" xr:uid="{00000000-0005-0000-0000-00004C000000}"/>
    <cellStyle name="Input cel 4 10" xfId="838" xr:uid="{00000000-0005-0000-0000-00004C000000}"/>
    <cellStyle name="Input cel 4 10 2" xfId="6516" xr:uid="{00000000-0005-0000-0000-00004C000000}"/>
    <cellStyle name="Input cel 4 10 2 2" xfId="16878" xr:uid="{00000000-0005-0000-0000-00004C000000}"/>
    <cellStyle name="Input cel 4 10 3" xfId="14038" xr:uid="{00000000-0005-0000-0000-00004C000000}"/>
    <cellStyle name="Input cel 4 11" xfId="478" xr:uid="{00000000-0005-0000-0000-00004C000000}"/>
    <cellStyle name="Input cel 4 11 2" xfId="6383" xr:uid="{00000000-0005-0000-0000-00004C000000}"/>
    <cellStyle name="Input cel 4 11 2 2" xfId="16745" xr:uid="{00000000-0005-0000-0000-00004C000000}"/>
    <cellStyle name="Input cel 4 11 3" xfId="15893" xr:uid="{00000000-0005-0000-0000-00004C000000}"/>
    <cellStyle name="Input cel 4 12" xfId="4958" xr:uid="{00000000-0005-0000-0000-00004C000000}"/>
    <cellStyle name="Input cel 4 12 2" xfId="12684" xr:uid="{00000000-0005-0000-0000-00004C000000}"/>
    <cellStyle name="Input cel 4 13" xfId="10852" xr:uid="{00000000-0005-0000-0000-00004C000000}"/>
    <cellStyle name="Input cel 4 2" xfId="362" xr:uid="{00000000-0005-0000-0000-00004C000000}"/>
    <cellStyle name="Input cel 4 2 10" xfId="744" xr:uid="{00000000-0005-0000-0000-00004C000000}"/>
    <cellStyle name="Input cel 4 2 10 2" xfId="6464" xr:uid="{00000000-0005-0000-0000-00004C000000}"/>
    <cellStyle name="Input cel 4 2 10 2 2" xfId="16826" xr:uid="{00000000-0005-0000-0000-00004C000000}"/>
    <cellStyle name="Input cel 4 2 10 3" xfId="11870" xr:uid="{00000000-0005-0000-0000-00004C000000}"/>
    <cellStyle name="Input cel 4 2 11" xfId="9229" xr:uid="{00000000-0005-0000-0000-00004C000000}"/>
    <cellStyle name="Input cel 4 2 11 2" xfId="19590" xr:uid="{00000000-0005-0000-0000-00004C000000}"/>
    <cellStyle name="Input cel 4 2 12" xfId="5073" xr:uid="{00000000-0005-0000-0000-00004C000000}"/>
    <cellStyle name="Input cel 4 2 12 2" xfId="11041" xr:uid="{00000000-0005-0000-0000-00004C000000}"/>
    <cellStyle name="Input cel 4 2 13" xfId="13228" xr:uid="{00000000-0005-0000-0000-00004C000000}"/>
    <cellStyle name="Input cel 4 2 2" xfId="410" xr:uid="{00000000-0005-0000-0000-00004C000000}"/>
    <cellStyle name="Input cel 4 2 2 10" xfId="14264" xr:uid="{00000000-0005-0000-0000-00004C000000}"/>
    <cellStyle name="Input cel 4 2 2 2" xfId="490" xr:uid="{00000000-0005-0000-0000-00004C000000}"/>
    <cellStyle name="Input cel 4 2 2 2 2" xfId="2137" xr:uid="{00000000-0005-0000-0000-00004C000000}"/>
    <cellStyle name="Input cel 4 2 2 2 2 2" xfId="3376" xr:uid="{00000000-0005-0000-0000-00004C000000}"/>
    <cellStyle name="Input cel 4 2 2 2 2 2 2" xfId="8926" xr:uid="{00000000-0005-0000-0000-00004C000000}"/>
    <cellStyle name="Input cel 4 2 2 2 2 2 2 2" xfId="19288" xr:uid="{00000000-0005-0000-0000-00004C000000}"/>
    <cellStyle name="Input cel 4 2 2 2 2 2 3" xfId="12166" xr:uid="{00000000-0005-0000-0000-00004C000000}"/>
    <cellStyle name="Input cel 4 2 2 2 2 3" xfId="4718" xr:uid="{00000000-0005-0000-0000-00004C000000}"/>
    <cellStyle name="Input cel 4 2 2 2 2 3 2" xfId="10283" xr:uid="{00000000-0005-0000-0000-00004C000000}"/>
    <cellStyle name="Input cel 4 2 2 2 2 3 2 2" xfId="20642" xr:uid="{00000000-0005-0000-0000-00004C000000}"/>
    <cellStyle name="Input cel 4 2 2 2 2 3 3" xfId="12106" xr:uid="{00000000-0005-0000-0000-00004C000000}"/>
    <cellStyle name="Input cel 4 2 2 2 2 4" xfId="7697" xr:uid="{00000000-0005-0000-0000-00004C000000}"/>
    <cellStyle name="Input cel 4 2 2 2 2 4 2" xfId="18059" xr:uid="{00000000-0005-0000-0000-00004C000000}"/>
    <cellStyle name="Input cel 4 2 2 2 2 5" xfId="6130" xr:uid="{00000000-0005-0000-0000-00004C000000}"/>
    <cellStyle name="Input cel 4 2 2 2 2 5 2" xfId="16493" xr:uid="{00000000-0005-0000-0000-00004C000000}"/>
    <cellStyle name="Input cel 4 2 2 2 2 6" xfId="14306" xr:uid="{00000000-0005-0000-0000-00004C000000}"/>
    <cellStyle name="Input cel 4 2 2 2 3" xfId="1818" xr:uid="{00000000-0005-0000-0000-00004C000000}"/>
    <cellStyle name="Input cel 4 2 2 2 3 2" xfId="7408" xr:uid="{00000000-0005-0000-0000-00004C000000}"/>
    <cellStyle name="Input cel 4 2 2 2 3 2 2" xfId="17770" xr:uid="{00000000-0005-0000-0000-00004C000000}"/>
    <cellStyle name="Input cel 4 2 2 2 3 3" xfId="14816" xr:uid="{00000000-0005-0000-0000-00004C000000}"/>
    <cellStyle name="Input cel 4 2 2 2 4" xfId="3058" xr:uid="{00000000-0005-0000-0000-00004C000000}"/>
    <cellStyle name="Input cel 4 2 2 2 4 2" xfId="8608" xr:uid="{00000000-0005-0000-0000-00004C000000}"/>
    <cellStyle name="Input cel 4 2 2 2 4 2 2" xfId="18970" xr:uid="{00000000-0005-0000-0000-00004C000000}"/>
    <cellStyle name="Input cel 4 2 2 2 4 3" xfId="15810" xr:uid="{00000000-0005-0000-0000-00004C000000}"/>
    <cellStyle name="Input cel 4 2 2 2 5" xfId="896" xr:uid="{00000000-0005-0000-0000-00004C000000}"/>
    <cellStyle name="Input cel 4 2 2 2 5 2" xfId="9984" xr:uid="{00000000-0005-0000-0000-00004C000000}"/>
    <cellStyle name="Input cel 4 2 2 2 5 2 2" xfId="20344" xr:uid="{00000000-0005-0000-0000-00004C000000}"/>
    <cellStyle name="Input cel 4 2 2 2 5 3" xfId="14530" xr:uid="{00000000-0005-0000-0000-00004C000000}"/>
    <cellStyle name="Input cel 4 2 2 2 6" xfId="4402" xr:uid="{00000000-0005-0000-0000-00004C000000}"/>
    <cellStyle name="Input cel 4 2 2 2 6 2" xfId="6571" xr:uid="{00000000-0005-0000-0000-00004C000000}"/>
    <cellStyle name="Input cel 4 2 2 2 6 2 2" xfId="16933" xr:uid="{00000000-0005-0000-0000-00004C000000}"/>
    <cellStyle name="Input cel 4 2 2 2 6 3" xfId="12160" xr:uid="{00000000-0005-0000-0000-00004C000000}"/>
    <cellStyle name="Input cel 4 2 2 2 7" xfId="5832" xr:uid="{00000000-0005-0000-0000-00004C000000}"/>
    <cellStyle name="Input cel 4 2 2 2 7 2" xfId="11714" xr:uid="{00000000-0005-0000-0000-00004C000000}"/>
    <cellStyle name="Input cel 4 2 2 2 8" xfId="12711" xr:uid="{00000000-0005-0000-0000-00004C000000}"/>
    <cellStyle name="Input cel 4 2 2 3" xfId="1735" xr:uid="{00000000-0005-0000-0000-00004C000000}"/>
    <cellStyle name="Input cel 4 2 2 3 2" xfId="2975" xr:uid="{00000000-0005-0000-0000-00004C000000}"/>
    <cellStyle name="Input cel 4 2 2 3 2 2" xfId="8525" xr:uid="{00000000-0005-0000-0000-00004C000000}"/>
    <cellStyle name="Input cel 4 2 2 3 2 2 2" xfId="18887" xr:uid="{00000000-0005-0000-0000-00004C000000}"/>
    <cellStyle name="Input cel 4 2 2 3 2 3" xfId="14202" xr:uid="{00000000-0005-0000-0000-00004C000000}"/>
    <cellStyle name="Input cel 4 2 2 3 3" xfId="4321" xr:uid="{00000000-0005-0000-0000-00004C000000}"/>
    <cellStyle name="Input cel 4 2 2 3 3 2" xfId="9908" xr:uid="{00000000-0005-0000-0000-00004C000000}"/>
    <cellStyle name="Input cel 4 2 2 3 3 2 2" xfId="20269" xr:uid="{00000000-0005-0000-0000-00004C000000}"/>
    <cellStyle name="Input cel 4 2 2 3 3 3" xfId="10677" xr:uid="{00000000-0005-0000-0000-00004C000000}"/>
    <cellStyle name="Input cel 4 2 2 3 4" xfId="7340" xr:uid="{00000000-0005-0000-0000-00004C000000}"/>
    <cellStyle name="Input cel 4 2 2 3 4 2" xfId="17702" xr:uid="{00000000-0005-0000-0000-00004C000000}"/>
    <cellStyle name="Input cel 4 2 2 3 5" xfId="5757" xr:uid="{00000000-0005-0000-0000-00004C000000}"/>
    <cellStyle name="Input cel 4 2 2 3 5 2" xfId="12604" xr:uid="{00000000-0005-0000-0000-00004C000000}"/>
    <cellStyle name="Input cel 4 2 2 3 6" xfId="14852" xr:uid="{00000000-0005-0000-0000-00004C000000}"/>
    <cellStyle name="Input cel 4 2 2 4" xfId="2051" xr:uid="{00000000-0005-0000-0000-00004C000000}"/>
    <cellStyle name="Input cel 4 2 2 4 2" xfId="3290" xr:uid="{00000000-0005-0000-0000-00004C000000}"/>
    <cellStyle name="Input cel 4 2 2 4 2 2" xfId="8840" xr:uid="{00000000-0005-0000-0000-00004C000000}"/>
    <cellStyle name="Input cel 4 2 2 4 2 2 2" xfId="19202" xr:uid="{00000000-0005-0000-0000-00004C000000}"/>
    <cellStyle name="Input cel 4 2 2 4 2 3" xfId="14964" xr:uid="{00000000-0005-0000-0000-00004C000000}"/>
    <cellStyle name="Input cel 4 2 2 4 3" xfId="4632" xr:uid="{00000000-0005-0000-0000-00004C000000}"/>
    <cellStyle name="Input cel 4 2 2 4 3 2" xfId="10203" xr:uid="{00000000-0005-0000-0000-00004C000000}"/>
    <cellStyle name="Input cel 4 2 2 4 3 2 2" xfId="20563" xr:uid="{00000000-0005-0000-0000-00004C000000}"/>
    <cellStyle name="Input cel 4 2 2 4 3 3" xfId="14063" xr:uid="{00000000-0005-0000-0000-00004C000000}"/>
    <cellStyle name="Input cel 4 2 2 4 4" xfId="7631" xr:uid="{00000000-0005-0000-0000-00004C000000}"/>
    <cellStyle name="Input cel 4 2 2 4 4 2" xfId="17993" xr:uid="{00000000-0005-0000-0000-00004C000000}"/>
    <cellStyle name="Input cel 4 2 2 4 5" xfId="6050" xr:uid="{00000000-0005-0000-0000-00004C000000}"/>
    <cellStyle name="Input cel 4 2 2 4 5 2" xfId="16414" xr:uid="{00000000-0005-0000-0000-00004C000000}"/>
    <cellStyle name="Input cel 4 2 2 4 6" xfId="13219" xr:uid="{00000000-0005-0000-0000-00004C000000}"/>
    <cellStyle name="Input cel 4 2 2 5" xfId="1557" xr:uid="{00000000-0005-0000-0000-00004C000000}"/>
    <cellStyle name="Input cel 4 2 2 5 2" xfId="2798" xr:uid="{00000000-0005-0000-0000-00004C000000}"/>
    <cellStyle name="Input cel 4 2 2 5 2 2" xfId="8348" xr:uid="{00000000-0005-0000-0000-00004C000000}"/>
    <cellStyle name="Input cel 4 2 2 5 2 2 2" xfId="18710" xr:uid="{00000000-0005-0000-0000-00004C000000}"/>
    <cellStyle name="Input cel 4 2 2 5 2 3" xfId="15784" xr:uid="{00000000-0005-0000-0000-00004C000000}"/>
    <cellStyle name="Input cel 4 2 2 5 3" xfId="4148" xr:uid="{00000000-0005-0000-0000-00004C000000}"/>
    <cellStyle name="Input cel 4 2 2 5 3 2" xfId="9747" xr:uid="{00000000-0005-0000-0000-00004C000000}"/>
    <cellStyle name="Input cel 4 2 2 5 3 2 2" xfId="20108" xr:uid="{00000000-0005-0000-0000-00004C000000}"/>
    <cellStyle name="Input cel 4 2 2 5 3 3" xfId="11784" xr:uid="{00000000-0005-0000-0000-00004C000000}"/>
    <cellStyle name="Input cel 4 2 2 5 4" xfId="7180" xr:uid="{00000000-0005-0000-0000-00004C000000}"/>
    <cellStyle name="Input cel 4 2 2 5 4 2" xfId="17542" xr:uid="{00000000-0005-0000-0000-00004C000000}"/>
    <cellStyle name="Input cel 4 2 2 5 5" xfId="5597" xr:uid="{00000000-0005-0000-0000-00004C000000}"/>
    <cellStyle name="Input cel 4 2 2 5 5 2" xfId="14382" xr:uid="{00000000-0005-0000-0000-00004C000000}"/>
    <cellStyle name="Input cel 4 2 2 5 6" xfId="13519" xr:uid="{00000000-0005-0000-0000-00004C000000}"/>
    <cellStyle name="Input cel 4 2 2 6" xfId="1197" xr:uid="{00000000-0005-0000-0000-00004C000000}"/>
    <cellStyle name="Input cel 4 2 2 6 2" xfId="3795" xr:uid="{00000000-0005-0000-0000-00004C000000}"/>
    <cellStyle name="Input cel 4 2 2 6 2 2" xfId="9409" xr:uid="{00000000-0005-0000-0000-00004C000000}"/>
    <cellStyle name="Input cel 4 2 2 6 2 2 2" xfId="19770" xr:uid="{00000000-0005-0000-0000-00004C000000}"/>
    <cellStyle name="Input cel 4 2 2 6 2 3" xfId="15667" xr:uid="{00000000-0005-0000-0000-00004C000000}"/>
    <cellStyle name="Input cel 4 2 2 6 3" xfId="6837" xr:uid="{00000000-0005-0000-0000-00004C000000}"/>
    <cellStyle name="Input cel 4 2 2 6 3 2" xfId="17199" xr:uid="{00000000-0005-0000-0000-00004C000000}"/>
    <cellStyle name="Input cel 4 2 2 6 4" xfId="5265" xr:uid="{00000000-0005-0000-0000-00004C000000}"/>
    <cellStyle name="Input cel 4 2 2 6 4 2" xfId="12118" xr:uid="{00000000-0005-0000-0000-00004C000000}"/>
    <cellStyle name="Input cel 4 2 2 6 5" xfId="15519" xr:uid="{00000000-0005-0000-0000-00004C000000}"/>
    <cellStyle name="Input cel 4 2 2 7" xfId="2440" xr:uid="{00000000-0005-0000-0000-00004C000000}"/>
    <cellStyle name="Input cel 4 2 2 7 2" xfId="7990" xr:uid="{00000000-0005-0000-0000-00004C000000}"/>
    <cellStyle name="Input cel 4 2 2 7 2 2" xfId="18352" xr:uid="{00000000-0005-0000-0000-00004C000000}"/>
    <cellStyle name="Input cel 4 2 2 7 3" xfId="14602" xr:uid="{00000000-0005-0000-0000-00004C000000}"/>
    <cellStyle name="Input cel 4 2 2 8" xfId="799" xr:uid="{00000000-0005-0000-0000-00004C000000}"/>
    <cellStyle name="Input cel 4 2 2 8 2" xfId="9307" xr:uid="{00000000-0005-0000-0000-00004C000000}"/>
    <cellStyle name="Input cel 4 2 2 8 2 2" xfId="19668" xr:uid="{00000000-0005-0000-0000-00004C000000}"/>
    <cellStyle name="Input cel 4 2 2 8 3" xfId="14451" xr:uid="{00000000-0005-0000-0000-00004C000000}"/>
    <cellStyle name="Input cel 4 2 2 9" xfId="5164" xr:uid="{00000000-0005-0000-0000-00004C000000}"/>
    <cellStyle name="Input cel 4 2 2 9 2" xfId="12431" xr:uid="{00000000-0005-0000-0000-00004C000000}"/>
    <cellStyle name="Input cel 4 2 3" xfId="346" xr:uid="{00000000-0005-0000-0000-00004C000000}"/>
    <cellStyle name="Input cel 4 2 3 2" xfId="2171" xr:uid="{00000000-0005-0000-0000-00004C000000}"/>
    <cellStyle name="Input cel 4 2 3 2 2" xfId="3410" xr:uid="{00000000-0005-0000-0000-00004C000000}"/>
    <cellStyle name="Input cel 4 2 3 2 2 2" xfId="8960" xr:uid="{00000000-0005-0000-0000-00004C000000}"/>
    <cellStyle name="Input cel 4 2 3 2 2 2 2" xfId="19322" xr:uid="{00000000-0005-0000-0000-00004C000000}"/>
    <cellStyle name="Input cel 4 2 3 2 2 3" xfId="13220" xr:uid="{00000000-0005-0000-0000-00004C000000}"/>
    <cellStyle name="Input cel 4 2 3 2 3" xfId="4752" xr:uid="{00000000-0005-0000-0000-00004C000000}"/>
    <cellStyle name="Input cel 4 2 3 2 3 2" xfId="10315" xr:uid="{00000000-0005-0000-0000-00004C000000}"/>
    <cellStyle name="Input cel 4 2 3 2 3 2 2" xfId="20674" xr:uid="{00000000-0005-0000-0000-00004C000000}"/>
    <cellStyle name="Input cel 4 2 3 2 3 3" xfId="15463" xr:uid="{00000000-0005-0000-0000-00004C000000}"/>
    <cellStyle name="Input cel 4 2 3 2 4" xfId="7729" xr:uid="{00000000-0005-0000-0000-00004C000000}"/>
    <cellStyle name="Input cel 4 2 3 2 4 2" xfId="18091" xr:uid="{00000000-0005-0000-0000-00004C000000}"/>
    <cellStyle name="Input cel 4 2 3 2 5" xfId="6162" xr:uid="{00000000-0005-0000-0000-00004C000000}"/>
    <cellStyle name="Input cel 4 2 3 2 5 2" xfId="16525" xr:uid="{00000000-0005-0000-0000-00004C000000}"/>
    <cellStyle name="Input cel 4 2 3 2 6" xfId="10803" xr:uid="{00000000-0005-0000-0000-00004C000000}"/>
    <cellStyle name="Input cel 4 2 3 3" xfId="1619" xr:uid="{00000000-0005-0000-0000-00004C000000}"/>
    <cellStyle name="Input cel 4 2 3 3 2" xfId="2860" xr:uid="{00000000-0005-0000-0000-00004C000000}"/>
    <cellStyle name="Input cel 4 2 3 3 2 2" xfId="8410" xr:uid="{00000000-0005-0000-0000-00004C000000}"/>
    <cellStyle name="Input cel 4 2 3 3 2 2 2" xfId="18772" xr:uid="{00000000-0005-0000-0000-00004C000000}"/>
    <cellStyle name="Input cel 4 2 3 3 2 3" xfId="12709" xr:uid="{00000000-0005-0000-0000-00004C000000}"/>
    <cellStyle name="Input cel 4 2 3 3 3" xfId="4210" xr:uid="{00000000-0005-0000-0000-00004C000000}"/>
    <cellStyle name="Input cel 4 2 3 3 3 2" xfId="9804" xr:uid="{00000000-0005-0000-0000-00004C000000}"/>
    <cellStyle name="Input cel 4 2 3 3 3 2 2" xfId="20165" xr:uid="{00000000-0005-0000-0000-00004C000000}"/>
    <cellStyle name="Input cel 4 2 3 3 3 3" xfId="10873" xr:uid="{00000000-0005-0000-0000-00004C000000}"/>
    <cellStyle name="Input cel 4 2 3 3 4" xfId="7236" xr:uid="{00000000-0005-0000-0000-00004C000000}"/>
    <cellStyle name="Input cel 4 2 3 3 4 2" xfId="17598" xr:uid="{00000000-0005-0000-0000-00004C000000}"/>
    <cellStyle name="Input cel 4 2 3 3 5" xfId="5654" xr:uid="{00000000-0005-0000-0000-00004C000000}"/>
    <cellStyle name="Input cel 4 2 3 3 5 2" xfId="15716" xr:uid="{00000000-0005-0000-0000-00004C000000}"/>
    <cellStyle name="Input cel 4 2 3 3 6" xfId="11767" xr:uid="{00000000-0005-0000-0000-00004C000000}"/>
    <cellStyle name="Input cel 4 2 3 4" xfId="1245" xr:uid="{00000000-0005-0000-0000-00004C000000}"/>
    <cellStyle name="Input cel 4 2 3 4 2" xfId="6885" xr:uid="{00000000-0005-0000-0000-00004C000000}"/>
    <cellStyle name="Input cel 4 2 3 4 2 2" xfId="17247" xr:uid="{00000000-0005-0000-0000-00004C000000}"/>
    <cellStyle name="Input cel 4 2 3 4 3" xfId="14232" xr:uid="{00000000-0005-0000-0000-00004C000000}"/>
    <cellStyle name="Input cel 4 2 3 5" xfId="2488" xr:uid="{00000000-0005-0000-0000-00004C000000}"/>
    <cellStyle name="Input cel 4 2 3 5 2" xfId="8038" xr:uid="{00000000-0005-0000-0000-00004C000000}"/>
    <cellStyle name="Input cel 4 2 3 5 2 2" xfId="18400" xr:uid="{00000000-0005-0000-0000-00004C000000}"/>
    <cellStyle name="Input cel 4 2 3 5 3" xfId="12785" xr:uid="{00000000-0005-0000-0000-00004C000000}"/>
    <cellStyle name="Input cel 4 2 3 6" xfId="945" xr:uid="{00000000-0005-0000-0000-00004C000000}"/>
    <cellStyle name="Input cel 4 2 3 6 2" xfId="9457" xr:uid="{00000000-0005-0000-0000-00004C000000}"/>
    <cellStyle name="Input cel 4 2 3 6 2 2" xfId="19818" xr:uid="{00000000-0005-0000-0000-00004C000000}"/>
    <cellStyle name="Input cel 4 2 3 6 3" xfId="16025" xr:uid="{00000000-0005-0000-0000-00004C000000}"/>
    <cellStyle name="Input cel 4 2 3 7" xfId="3843" xr:uid="{00000000-0005-0000-0000-00004C000000}"/>
    <cellStyle name="Input cel 4 2 3 7 2" xfId="6619" xr:uid="{00000000-0005-0000-0000-00004C000000}"/>
    <cellStyle name="Input cel 4 2 3 7 2 2" xfId="16981" xr:uid="{00000000-0005-0000-0000-00004C000000}"/>
    <cellStyle name="Input cel 4 2 3 7 3" xfId="11231" xr:uid="{00000000-0005-0000-0000-00004C000000}"/>
    <cellStyle name="Input cel 4 2 3 8" xfId="5312" xr:uid="{00000000-0005-0000-0000-00004C000000}"/>
    <cellStyle name="Input cel 4 2 3 8 2" xfId="12485" xr:uid="{00000000-0005-0000-0000-00004C000000}"/>
    <cellStyle name="Input cel 4 2 3 9" xfId="12085" xr:uid="{00000000-0005-0000-0000-00004C000000}"/>
    <cellStyle name="Input cel 4 2 4" xfId="548" xr:uid="{00000000-0005-0000-0000-00004C000000}"/>
    <cellStyle name="Input cel 4 2 4 2" xfId="2235" xr:uid="{00000000-0005-0000-0000-00004C000000}"/>
    <cellStyle name="Input cel 4 2 4 2 2" xfId="3474" xr:uid="{00000000-0005-0000-0000-00004C000000}"/>
    <cellStyle name="Input cel 4 2 4 2 2 2" xfId="9024" xr:uid="{00000000-0005-0000-0000-00004C000000}"/>
    <cellStyle name="Input cel 4 2 4 2 2 2 2" xfId="19386" xr:uid="{00000000-0005-0000-0000-00004C000000}"/>
    <cellStyle name="Input cel 4 2 4 2 2 3" xfId="14163" xr:uid="{00000000-0005-0000-0000-00004C000000}"/>
    <cellStyle name="Input cel 4 2 4 2 3" xfId="4816" xr:uid="{00000000-0005-0000-0000-00004C000000}"/>
    <cellStyle name="Input cel 4 2 4 2 3 2" xfId="10375" xr:uid="{00000000-0005-0000-0000-00004C000000}"/>
    <cellStyle name="Input cel 4 2 4 2 3 2 2" xfId="20734" xr:uid="{00000000-0005-0000-0000-00004C000000}"/>
    <cellStyle name="Input cel 4 2 4 2 3 3" xfId="15647" xr:uid="{00000000-0005-0000-0000-00004C000000}"/>
    <cellStyle name="Input cel 4 2 4 2 4" xfId="7789" xr:uid="{00000000-0005-0000-0000-00004C000000}"/>
    <cellStyle name="Input cel 4 2 4 2 4 2" xfId="18151" xr:uid="{00000000-0005-0000-0000-00004C000000}"/>
    <cellStyle name="Input cel 4 2 4 2 5" xfId="6222" xr:uid="{00000000-0005-0000-0000-00004C000000}"/>
    <cellStyle name="Input cel 4 2 4 2 5 2" xfId="16585" xr:uid="{00000000-0005-0000-0000-00004C000000}"/>
    <cellStyle name="Input cel 4 2 4 2 6" xfId="14771" xr:uid="{00000000-0005-0000-0000-00004C000000}"/>
    <cellStyle name="Input cel 4 2 4 3" xfId="1917" xr:uid="{00000000-0005-0000-0000-00004C000000}"/>
    <cellStyle name="Input cel 4 2 4 3 2" xfId="3157" xr:uid="{00000000-0005-0000-0000-00004C000000}"/>
    <cellStyle name="Input cel 4 2 4 3 2 2" xfId="8707" xr:uid="{00000000-0005-0000-0000-00004C000000}"/>
    <cellStyle name="Input cel 4 2 4 3 2 2 2" xfId="19069" xr:uid="{00000000-0005-0000-0000-00004C000000}"/>
    <cellStyle name="Input cel 4 2 4 3 2 3" xfId="12015" xr:uid="{00000000-0005-0000-0000-00004C000000}"/>
    <cellStyle name="Input cel 4 2 4 3 3" xfId="4500" xr:uid="{00000000-0005-0000-0000-00004C000000}"/>
    <cellStyle name="Input cel 4 2 4 3 3 2" xfId="10078" xr:uid="{00000000-0005-0000-0000-00004C000000}"/>
    <cellStyle name="Input cel 4 2 4 3 3 2 2" xfId="20438" xr:uid="{00000000-0005-0000-0000-00004C000000}"/>
    <cellStyle name="Input cel 4 2 4 3 3 3" xfId="14152" xr:uid="{00000000-0005-0000-0000-00004C000000}"/>
    <cellStyle name="Input cel 4 2 4 3 4" xfId="7505" xr:uid="{00000000-0005-0000-0000-00004C000000}"/>
    <cellStyle name="Input cel 4 2 4 3 4 2" xfId="17867" xr:uid="{00000000-0005-0000-0000-00004C000000}"/>
    <cellStyle name="Input cel 4 2 4 3 5" xfId="5924" xr:uid="{00000000-0005-0000-0000-00004C000000}"/>
    <cellStyle name="Input cel 4 2 4 3 5 2" xfId="16289" xr:uid="{00000000-0005-0000-0000-00004C000000}"/>
    <cellStyle name="Input cel 4 2 4 3 6" xfId="14118" xr:uid="{00000000-0005-0000-0000-00004C000000}"/>
    <cellStyle name="Input cel 4 2 4 4" xfId="1309" xr:uid="{00000000-0005-0000-0000-00004C000000}"/>
    <cellStyle name="Input cel 4 2 4 4 2" xfId="6946" xr:uid="{00000000-0005-0000-0000-00004C000000}"/>
    <cellStyle name="Input cel 4 2 4 4 2 2" xfId="17308" xr:uid="{00000000-0005-0000-0000-00004C000000}"/>
    <cellStyle name="Input cel 4 2 4 4 3" xfId="11344" xr:uid="{00000000-0005-0000-0000-00004C000000}"/>
    <cellStyle name="Input cel 4 2 4 5" xfId="2552" xr:uid="{00000000-0005-0000-0000-00004C000000}"/>
    <cellStyle name="Input cel 4 2 4 5 2" xfId="8102" xr:uid="{00000000-0005-0000-0000-00004C000000}"/>
    <cellStyle name="Input cel 4 2 4 5 2 2" xfId="18464" xr:uid="{00000000-0005-0000-0000-00004C000000}"/>
    <cellStyle name="Input cel 4 2 4 5 3" xfId="13052" xr:uid="{00000000-0005-0000-0000-00004C000000}"/>
    <cellStyle name="Input cel 4 2 4 6" xfId="1009" xr:uid="{00000000-0005-0000-0000-00004C000000}"/>
    <cellStyle name="Input cel 4 2 4 6 2" xfId="9518" xr:uid="{00000000-0005-0000-0000-00004C000000}"/>
    <cellStyle name="Input cel 4 2 4 6 2 2" xfId="19879" xr:uid="{00000000-0005-0000-0000-00004C000000}"/>
    <cellStyle name="Input cel 4 2 4 6 3" xfId="14998" xr:uid="{00000000-0005-0000-0000-00004C000000}"/>
    <cellStyle name="Input cel 4 2 4 7" xfId="3907" xr:uid="{00000000-0005-0000-0000-00004C000000}"/>
    <cellStyle name="Input cel 4 2 4 7 2" xfId="6653" xr:uid="{00000000-0005-0000-0000-00004C000000}"/>
    <cellStyle name="Input cel 4 2 4 7 2 2" xfId="17015" xr:uid="{00000000-0005-0000-0000-00004C000000}"/>
    <cellStyle name="Input cel 4 2 4 7 3" xfId="15378" xr:uid="{00000000-0005-0000-0000-00004C000000}"/>
    <cellStyle name="Input cel 4 2 4 8" xfId="5372" xr:uid="{00000000-0005-0000-0000-00004C000000}"/>
    <cellStyle name="Input cel 4 2 4 8 2" xfId="12257" xr:uid="{00000000-0005-0000-0000-00004C000000}"/>
    <cellStyle name="Input cel 4 2 4 9" xfId="11615" xr:uid="{00000000-0005-0000-0000-00004C000000}"/>
    <cellStyle name="Input cel 4 2 5" xfId="610" xr:uid="{00000000-0005-0000-0000-00004C000000}"/>
    <cellStyle name="Input cel 4 2 5 2" xfId="2297" xr:uid="{00000000-0005-0000-0000-00004C000000}"/>
    <cellStyle name="Input cel 4 2 5 2 2" xfId="3536" xr:uid="{00000000-0005-0000-0000-00004C000000}"/>
    <cellStyle name="Input cel 4 2 5 2 2 2" xfId="9086" xr:uid="{00000000-0005-0000-0000-00004C000000}"/>
    <cellStyle name="Input cel 4 2 5 2 2 2 2" xfId="19448" xr:uid="{00000000-0005-0000-0000-00004C000000}"/>
    <cellStyle name="Input cel 4 2 5 2 2 3" xfId="11536" xr:uid="{00000000-0005-0000-0000-00004C000000}"/>
    <cellStyle name="Input cel 4 2 5 2 3" xfId="4878" xr:uid="{00000000-0005-0000-0000-00004C000000}"/>
    <cellStyle name="Input cel 4 2 5 2 3 2" xfId="10434" xr:uid="{00000000-0005-0000-0000-00004C000000}"/>
    <cellStyle name="Input cel 4 2 5 2 3 2 2" xfId="20793" xr:uid="{00000000-0005-0000-0000-00004C000000}"/>
    <cellStyle name="Input cel 4 2 5 2 3 3" xfId="15064" xr:uid="{00000000-0005-0000-0000-00004C000000}"/>
    <cellStyle name="Input cel 4 2 5 2 4" xfId="7848" xr:uid="{00000000-0005-0000-0000-00004C000000}"/>
    <cellStyle name="Input cel 4 2 5 2 4 2" xfId="18210" xr:uid="{00000000-0005-0000-0000-00004C000000}"/>
    <cellStyle name="Input cel 4 2 5 2 5" xfId="6281" xr:uid="{00000000-0005-0000-0000-00004C000000}"/>
    <cellStyle name="Input cel 4 2 5 2 5 2" xfId="16644" xr:uid="{00000000-0005-0000-0000-00004C000000}"/>
    <cellStyle name="Input cel 4 2 5 2 6" xfId="12934" xr:uid="{00000000-0005-0000-0000-00004C000000}"/>
    <cellStyle name="Input cel 4 2 5 3" xfId="1975" xr:uid="{00000000-0005-0000-0000-00004C000000}"/>
    <cellStyle name="Input cel 4 2 5 3 2" xfId="3214" xr:uid="{00000000-0005-0000-0000-00004C000000}"/>
    <cellStyle name="Input cel 4 2 5 3 2 2" xfId="8764" xr:uid="{00000000-0005-0000-0000-00004C000000}"/>
    <cellStyle name="Input cel 4 2 5 3 2 2 2" xfId="19126" xr:uid="{00000000-0005-0000-0000-00004C000000}"/>
    <cellStyle name="Input cel 4 2 5 3 2 3" xfId="13869" xr:uid="{00000000-0005-0000-0000-00004C000000}"/>
    <cellStyle name="Input cel 4 2 5 3 3" xfId="4556" xr:uid="{00000000-0005-0000-0000-00004C000000}"/>
    <cellStyle name="Input cel 4 2 5 3 3 2" xfId="10131" xr:uid="{00000000-0005-0000-0000-00004C000000}"/>
    <cellStyle name="Input cel 4 2 5 3 3 2 2" xfId="20491" xr:uid="{00000000-0005-0000-0000-00004C000000}"/>
    <cellStyle name="Input cel 4 2 5 3 3 3" xfId="10956" xr:uid="{00000000-0005-0000-0000-00004C000000}"/>
    <cellStyle name="Input cel 4 2 5 3 4" xfId="7559" xr:uid="{00000000-0005-0000-0000-00004C000000}"/>
    <cellStyle name="Input cel 4 2 5 3 4 2" xfId="17921" xr:uid="{00000000-0005-0000-0000-00004C000000}"/>
    <cellStyle name="Input cel 4 2 5 3 5" xfId="5977" xr:uid="{00000000-0005-0000-0000-00004C000000}"/>
    <cellStyle name="Input cel 4 2 5 3 5 2" xfId="16342" xr:uid="{00000000-0005-0000-0000-00004C000000}"/>
    <cellStyle name="Input cel 4 2 5 3 6" xfId="15659" xr:uid="{00000000-0005-0000-0000-00004C000000}"/>
    <cellStyle name="Input cel 4 2 5 4" xfId="1371" xr:uid="{00000000-0005-0000-0000-00004C000000}"/>
    <cellStyle name="Input cel 4 2 5 4 2" xfId="7008" xr:uid="{00000000-0005-0000-0000-00004C000000}"/>
    <cellStyle name="Input cel 4 2 5 4 2 2" xfId="17370" xr:uid="{00000000-0005-0000-0000-00004C000000}"/>
    <cellStyle name="Input cel 4 2 5 4 3" xfId="11612" xr:uid="{00000000-0005-0000-0000-00004C000000}"/>
    <cellStyle name="Input cel 4 2 5 5" xfId="2614" xr:uid="{00000000-0005-0000-0000-00004C000000}"/>
    <cellStyle name="Input cel 4 2 5 5 2" xfId="8164" xr:uid="{00000000-0005-0000-0000-00004C000000}"/>
    <cellStyle name="Input cel 4 2 5 5 2 2" xfId="18526" xr:uid="{00000000-0005-0000-0000-00004C000000}"/>
    <cellStyle name="Input cel 4 2 5 5 3" xfId="10859" xr:uid="{00000000-0005-0000-0000-00004C000000}"/>
    <cellStyle name="Input cel 4 2 5 6" xfId="1071" xr:uid="{00000000-0005-0000-0000-00004C000000}"/>
    <cellStyle name="Input cel 4 2 5 6 2" xfId="9580" xr:uid="{00000000-0005-0000-0000-00004C000000}"/>
    <cellStyle name="Input cel 4 2 5 6 2 2" xfId="19941" xr:uid="{00000000-0005-0000-0000-00004C000000}"/>
    <cellStyle name="Input cel 4 2 5 6 3" xfId="16192" xr:uid="{00000000-0005-0000-0000-00004C000000}"/>
    <cellStyle name="Input cel 4 2 5 7" xfId="3969" xr:uid="{00000000-0005-0000-0000-00004C000000}"/>
    <cellStyle name="Input cel 4 2 5 7 2" xfId="6712" xr:uid="{00000000-0005-0000-0000-00004C000000}"/>
    <cellStyle name="Input cel 4 2 5 7 2 2" xfId="17074" xr:uid="{00000000-0005-0000-0000-00004C000000}"/>
    <cellStyle name="Input cel 4 2 5 7 3" xfId="12394" xr:uid="{00000000-0005-0000-0000-00004C000000}"/>
    <cellStyle name="Input cel 4 2 5 8" xfId="5431" xr:uid="{00000000-0005-0000-0000-00004C000000}"/>
    <cellStyle name="Input cel 4 2 5 8 2" xfId="12692" xr:uid="{00000000-0005-0000-0000-00004C000000}"/>
    <cellStyle name="Input cel 4 2 5 9" xfId="14886" xr:uid="{00000000-0005-0000-0000-00004C000000}"/>
    <cellStyle name="Input cel 4 2 6" xfId="876" xr:uid="{00000000-0005-0000-0000-00004C000000}"/>
    <cellStyle name="Input cel 4 2 6 2" xfId="1799" xr:uid="{00000000-0005-0000-0000-00004C000000}"/>
    <cellStyle name="Input cel 4 2 6 2 2" xfId="7389" xr:uid="{00000000-0005-0000-0000-00004C000000}"/>
    <cellStyle name="Input cel 4 2 6 2 2 2" xfId="17751" xr:uid="{00000000-0005-0000-0000-00004C000000}"/>
    <cellStyle name="Input cel 4 2 6 2 3" xfId="15899" xr:uid="{00000000-0005-0000-0000-00004C000000}"/>
    <cellStyle name="Input cel 4 2 6 3" xfId="3039" xr:uid="{00000000-0005-0000-0000-00004C000000}"/>
    <cellStyle name="Input cel 4 2 6 3 2" xfId="8589" xr:uid="{00000000-0005-0000-0000-00004C000000}"/>
    <cellStyle name="Input cel 4 2 6 3 2 2" xfId="18951" xr:uid="{00000000-0005-0000-0000-00004C000000}"/>
    <cellStyle name="Input cel 4 2 6 3 3" xfId="12163" xr:uid="{00000000-0005-0000-0000-00004C000000}"/>
    <cellStyle name="Input cel 4 2 6 4" xfId="4383" xr:uid="{00000000-0005-0000-0000-00004C000000}"/>
    <cellStyle name="Input cel 4 2 6 4 2" xfId="9965" xr:uid="{00000000-0005-0000-0000-00004C000000}"/>
    <cellStyle name="Input cel 4 2 6 4 2 2" xfId="20325" xr:uid="{00000000-0005-0000-0000-00004C000000}"/>
    <cellStyle name="Input cel 4 2 6 4 3" xfId="14888" xr:uid="{00000000-0005-0000-0000-00004C000000}"/>
    <cellStyle name="Input cel 4 2 6 5" xfId="6552" xr:uid="{00000000-0005-0000-0000-00004C000000}"/>
    <cellStyle name="Input cel 4 2 6 5 2" xfId="16914" xr:uid="{00000000-0005-0000-0000-00004C000000}"/>
    <cellStyle name="Input cel 4 2 6 6" xfId="5813" xr:uid="{00000000-0005-0000-0000-00004C000000}"/>
    <cellStyle name="Input cel 4 2 6 6 2" xfId="13329" xr:uid="{00000000-0005-0000-0000-00004C000000}"/>
    <cellStyle name="Input cel 4 2 6 7" xfId="13546" xr:uid="{00000000-0005-0000-0000-00004C000000}"/>
    <cellStyle name="Input cel 4 2 7" xfId="1686" xr:uid="{00000000-0005-0000-0000-00004C000000}"/>
    <cellStyle name="Input cel 4 2 7 2" xfId="2927" xr:uid="{00000000-0005-0000-0000-00004C000000}"/>
    <cellStyle name="Input cel 4 2 7 2 2" xfId="8477" xr:uid="{00000000-0005-0000-0000-00004C000000}"/>
    <cellStyle name="Input cel 4 2 7 2 2 2" xfId="18839" xr:uid="{00000000-0005-0000-0000-00004C000000}"/>
    <cellStyle name="Input cel 4 2 7 2 3" xfId="15788" xr:uid="{00000000-0005-0000-0000-00004C000000}"/>
    <cellStyle name="Input cel 4 2 7 3" xfId="4277" xr:uid="{00000000-0005-0000-0000-00004C000000}"/>
    <cellStyle name="Input cel 4 2 7 3 2" xfId="9867" xr:uid="{00000000-0005-0000-0000-00004C000000}"/>
    <cellStyle name="Input cel 4 2 7 3 2 2" xfId="20228" xr:uid="{00000000-0005-0000-0000-00004C000000}"/>
    <cellStyle name="Input cel 4 2 7 3 3" xfId="15839" xr:uid="{00000000-0005-0000-0000-00004C000000}"/>
    <cellStyle name="Input cel 4 2 7 4" xfId="7299" xr:uid="{00000000-0005-0000-0000-00004C000000}"/>
    <cellStyle name="Input cel 4 2 7 4 2" xfId="17661" xr:uid="{00000000-0005-0000-0000-00004C000000}"/>
    <cellStyle name="Input cel 4 2 7 5" xfId="5717" xr:uid="{00000000-0005-0000-0000-00004C000000}"/>
    <cellStyle name="Input cel 4 2 7 5 2" xfId="15304" xr:uid="{00000000-0005-0000-0000-00004C000000}"/>
    <cellStyle name="Input cel 4 2 7 6" xfId="15863" xr:uid="{00000000-0005-0000-0000-00004C000000}"/>
    <cellStyle name="Input cel 4 2 8" xfId="1174" xr:uid="{00000000-0005-0000-0000-00004C000000}"/>
    <cellStyle name="Input cel 4 2 8 2" xfId="3761" xr:uid="{00000000-0005-0000-0000-00004C000000}"/>
    <cellStyle name="Input cel 4 2 8 2 2" xfId="9375" xr:uid="{00000000-0005-0000-0000-00004C000000}"/>
    <cellStyle name="Input cel 4 2 8 2 2 2" xfId="19736" xr:uid="{00000000-0005-0000-0000-00004C000000}"/>
    <cellStyle name="Input cel 4 2 8 2 3" xfId="13422" xr:uid="{00000000-0005-0000-0000-00004C000000}"/>
    <cellStyle name="Input cel 4 2 8 3" xfId="6814" xr:uid="{00000000-0005-0000-0000-00004C000000}"/>
    <cellStyle name="Input cel 4 2 8 3 2" xfId="17176" xr:uid="{00000000-0005-0000-0000-00004C000000}"/>
    <cellStyle name="Input cel 4 2 8 4" xfId="5231" xr:uid="{00000000-0005-0000-0000-00004C000000}"/>
    <cellStyle name="Input cel 4 2 8 4 2" xfId="16058" xr:uid="{00000000-0005-0000-0000-00004C000000}"/>
    <cellStyle name="Input cel 4 2 8 5" xfId="15885" xr:uid="{00000000-0005-0000-0000-00004C000000}"/>
    <cellStyle name="Input cel 4 2 9" xfId="2417" xr:uid="{00000000-0005-0000-0000-00004C000000}"/>
    <cellStyle name="Input cel 4 2 9 2" xfId="7967" xr:uid="{00000000-0005-0000-0000-00004C000000}"/>
    <cellStyle name="Input cel 4 2 9 2 2" xfId="18329" xr:uid="{00000000-0005-0000-0000-00004C000000}"/>
    <cellStyle name="Input cel 4 2 9 3" xfId="15288" xr:uid="{00000000-0005-0000-0000-00004C000000}"/>
    <cellStyle name="Input cel 4 3" xfId="384" xr:uid="{00000000-0005-0000-0000-00004C000000}"/>
    <cellStyle name="Input cel 4 3 10" xfId="2401" xr:uid="{00000000-0005-0000-0000-00004C000000}"/>
    <cellStyle name="Input cel 4 3 10 2" xfId="7951" xr:uid="{00000000-0005-0000-0000-00004C000000}"/>
    <cellStyle name="Input cel 4 3 10 2 2" xfId="18313" xr:uid="{00000000-0005-0000-0000-00004C000000}"/>
    <cellStyle name="Input cel 4 3 10 3" xfId="13427" xr:uid="{00000000-0005-0000-0000-00004C000000}"/>
    <cellStyle name="Input cel 4 3 11" xfId="728" xr:uid="{00000000-0005-0000-0000-00004C000000}"/>
    <cellStyle name="Input cel 4 3 11 2" xfId="6448" xr:uid="{00000000-0005-0000-0000-00004C000000}"/>
    <cellStyle name="Input cel 4 3 11 2 2" xfId="16810" xr:uid="{00000000-0005-0000-0000-00004C000000}"/>
    <cellStyle name="Input cel 4 3 11 3" xfId="14639" xr:uid="{00000000-0005-0000-0000-00004C000000}"/>
    <cellStyle name="Input cel 4 3 12" xfId="9265" xr:uid="{00000000-0005-0000-0000-00004C000000}"/>
    <cellStyle name="Input cel 4 3 12 2" xfId="19626" xr:uid="{00000000-0005-0000-0000-00004C000000}"/>
    <cellStyle name="Input cel 4 3 13" xfId="5121" xr:uid="{00000000-0005-0000-0000-00004C000000}"/>
    <cellStyle name="Input cel 4 3 13 2" xfId="12026" xr:uid="{00000000-0005-0000-0000-00004C000000}"/>
    <cellStyle name="Input cel 4 3 14" xfId="12728" xr:uid="{00000000-0005-0000-0000-00004C000000}"/>
    <cellStyle name="Input cel 4 3 2" xfId="292" xr:uid="{00000000-0005-0000-0000-00004C000000}"/>
    <cellStyle name="Input cel 4 3 2 2" xfId="930" xr:uid="{00000000-0005-0000-0000-00004C000000}"/>
    <cellStyle name="Input cel 4 3 2 2 2" xfId="1851" xr:uid="{00000000-0005-0000-0000-00004C000000}"/>
    <cellStyle name="Input cel 4 3 2 2 2 2" xfId="7441" xr:uid="{00000000-0005-0000-0000-00004C000000}"/>
    <cellStyle name="Input cel 4 3 2 2 2 2 2" xfId="17803" xr:uid="{00000000-0005-0000-0000-00004C000000}"/>
    <cellStyle name="Input cel 4 3 2 2 2 3" xfId="10854" xr:uid="{00000000-0005-0000-0000-00004C000000}"/>
    <cellStyle name="Input cel 4 3 2 2 3" xfId="3091" xr:uid="{00000000-0005-0000-0000-00004C000000}"/>
    <cellStyle name="Input cel 4 3 2 2 3 2" xfId="8641" xr:uid="{00000000-0005-0000-0000-00004C000000}"/>
    <cellStyle name="Input cel 4 3 2 2 3 2 2" xfId="19003" xr:uid="{00000000-0005-0000-0000-00004C000000}"/>
    <cellStyle name="Input cel 4 3 2 2 3 3" xfId="13159" xr:uid="{00000000-0005-0000-0000-00004C000000}"/>
    <cellStyle name="Input cel 4 3 2 2 4" xfId="4435" xr:uid="{00000000-0005-0000-0000-00004C000000}"/>
    <cellStyle name="Input cel 4 3 2 2 4 2" xfId="10016" xr:uid="{00000000-0005-0000-0000-00004C000000}"/>
    <cellStyle name="Input cel 4 3 2 2 4 2 2" xfId="20376" xr:uid="{00000000-0005-0000-0000-00004C000000}"/>
    <cellStyle name="Input cel 4 3 2 2 4 3" xfId="14479" xr:uid="{00000000-0005-0000-0000-00004C000000}"/>
    <cellStyle name="Input cel 4 3 2 2 5" xfId="6604" xr:uid="{00000000-0005-0000-0000-00004C000000}"/>
    <cellStyle name="Input cel 4 3 2 2 5 2" xfId="16966" xr:uid="{00000000-0005-0000-0000-00004C000000}"/>
    <cellStyle name="Input cel 4 3 2 2 6" xfId="5864" xr:uid="{00000000-0005-0000-0000-00004C000000}"/>
    <cellStyle name="Input cel 4 3 2 2 6 2" xfId="15513" xr:uid="{00000000-0005-0000-0000-00004C000000}"/>
    <cellStyle name="Input cel 4 3 2 2 7" xfId="14122" xr:uid="{00000000-0005-0000-0000-00004C000000}"/>
    <cellStyle name="Input cel 4 3 2 3" xfId="2055" xr:uid="{00000000-0005-0000-0000-00004C000000}"/>
    <cellStyle name="Input cel 4 3 2 3 2" xfId="3294" xr:uid="{00000000-0005-0000-0000-00004C000000}"/>
    <cellStyle name="Input cel 4 3 2 3 2 2" xfId="8844" xr:uid="{00000000-0005-0000-0000-00004C000000}"/>
    <cellStyle name="Input cel 4 3 2 3 2 2 2" xfId="19206" xr:uid="{00000000-0005-0000-0000-00004C000000}"/>
    <cellStyle name="Input cel 4 3 2 3 2 3" xfId="10813" xr:uid="{00000000-0005-0000-0000-00004C000000}"/>
    <cellStyle name="Input cel 4 3 2 3 3" xfId="4636" xr:uid="{00000000-0005-0000-0000-00004C000000}"/>
    <cellStyle name="Input cel 4 3 2 3 3 2" xfId="10207" xr:uid="{00000000-0005-0000-0000-00004C000000}"/>
    <cellStyle name="Input cel 4 3 2 3 3 2 2" xfId="20567" xr:uid="{00000000-0005-0000-0000-00004C000000}"/>
    <cellStyle name="Input cel 4 3 2 3 3 3" xfId="13195" xr:uid="{00000000-0005-0000-0000-00004C000000}"/>
    <cellStyle name="Input cel 4 3 2 3 4" xfId="7635" xr:uid="{00000000-0005-0000-0000-00004C000000}"/>
    <cellStyle name="Input cel 4 3 2 3 4 2" xfId="17997" xr:uid="{00000000-0005-0000-0000-00004C000000}"/>
    <cellStyle name="Input cel 4 3 2 3 5" xfId="6054" xr:uid="{00000000-0005-0000-0000-00004C000000}"/>
    <cellStyle name="Input cel 4 3 2 3 5 2" xfId="16418" xr:uid="{00000000-0005-0000-0000-00004C000000}"/>
    <cellStyle name="Input cel 4 3 2 3 6" xfId="13721" xr:uid="{00000000-0005-0000-0000-00004C000000}"/>
    <cellStyle name="Input cel 4 3 2 4" xfId="1604" xr:uid="{00000000-0005-0000-0000-00004C000000}"/>
    <cellStyle name="Input cel 4 3 2 4 2" xfId="2845" xr:uid="{00000000-0005-0000-0000-00004C000000}"/>
    <cellStyle name="Input cel 4 3 2 4 2 2" xfId="8395" xr:uid="{00000000-0005-0000-0000-00004C000000}"/>
    <cellStyle name="Input cel 4 3 2 4 2 2 2" xfId="18757" xr:uid="{00000000-0005-0000-0000-00004C000000}"/>
    <cellStyle name="Input cel 4 3 2 4 2 3" xfId="10952" xr:uid="{00000000-0005-0000-0000-00004C000000}"/>
    <cellStyle name="Input cel 4 3 2 4 3" xfId="4195" xr:uid="{00000000-0005-0000-0000-00004C000000}"/>
    <cellStyle name="Input cel 4 3 2 4 3 2" xfId="9789" xr:uid="{00000000-0005-0000-0000-00004C000000}"/>
    <cellStyle name="Input cel 4 3 2 4 3 2 2" xfId="20150" xr:uid="{00000000-0005-0000-0000-00004C000000}"/>
    <cellStyle name="Input cel 4 3 2 4 3 3" xfId="13146" xr:uid="{00000000-0005-0000-0000-00004C000000}"/>
    <cellStyle name="Input cel 4 3 2 4 4" xfId="7221" xr:uid="{00000000-0005-0000-0000-00004C000000}"/>
    <cellStyle name="Input cel 4 3 2 4 4 2" xfId="17583" xr:uid="{00000000-0005-0000-0000-00004C000000}"/>
    <cellStyle name="Input cel 4 3 2 4 5" xfId="5639" xr:uid="{00000000-0005-0000-0000-00004C000000}"/>
    <cellStyle name="Input cel 4 3 2 4 5 2" xfId="10689" xr:uid="{00000000-0005-0000-0000-00004C000000}"/>
    <cellStyle name="Input cel 4 3 2 4 6" xfId="15218" xr:uid="{00000000-0005-0000-0000-00004C000000}"/>
    <cellStyle name="Input cel 4 3 2 5" xfId="1230" xr:uid="{00000000-0005-0000-0000-00004C000000}"/>
    <cellStyle name="Input cel 4 3 2 5 2" xfId="3828" xr:uid="{00000000-0005-0000-0000-00004C000000}"/>
    <cellStyle name="Input cel 4 3 2 5 2 2" xfId="9442" xr:uid="{00000000-0005-0000-0000-00004C000000}"/>
    <cellStyle name="Input cel 4 3 2 5 2 2 2" xfId="19803" xr:uid="{00000000-0005-0000-0000-00004C000000}"/>
    <cellStyle name="Input cel 4 3 2 5 2 3" xfId="12583" xr:uid="{00000000-0005-0000-0000-00004C000000}"/>
    <cellStyle name="Input cel 4 3 2 5 3" xfId="6870" xr:uid="{00000000-0005-0000-0000-00004C000000}"/>
    <cellStyle name="Input cel 4 3 2 5 3 2" xfId="17232" xr:uid="{00000000-0005-0000-0000-00004C000000}"/>
    <cellStyle name="Input cel 4 3 2 5 4" xfId="5297" xr:uid="{00000000-0005-0000-0000-00004C000000}"/>
    <cellStyle name="Input cel 4 3 2 5 4 2" xfId="13623" xr:uid="{00000000-0005-0000-0000-00004C000000}"/>
    <cellStyle name="Input cel 4 3 2 5 5" xfId="13887" xr:uid="{00000000-0005-0000-0000-00004C000000}"/>
    <cellStyle name="Input cel 4 3 2 6" xfId="2473" xr:uid="{00000000-0005-0000-0000-00004C000000}"/>
    <cellStyle name="Input cel 4 3 2 6 2" xfId="8023" xr:uid="{00000000-0005-0000-0000-00004C000000}"/>
    <cellStyle name="Input cel 4 3 2 6 2 2" xfId="18385" xr:uid="{00000000-0005-0000-0000-00004C000000}"/>
    <cellStyle name="Input cel 4 3 2 6 3" xfId="11667" xr:uid="{00000000-0005-0000-0000-00004C000000}"/>
    <cellStyle name="Input cel 4 3 2 7" xfId="784" xr:uid="{00000000-0005-0000-0000-00004C000000}"/>
    <cellStyle name="Input cel 4 3 2 7 2" xfId="9356" xr:uid="{00000000-0005-0000-0000-00004C000000}"/>
    <cellStyle name="Input cel 4 3 2 7 2 2" xfId="19717" xr:uid="{00000000-0005-0000-0000-00004C000000}"/>
    <cellStyle name="Input cel 4 3 2 7 3" xfId="15992" xr:uid="{00000000-0005-0000-0000-00004C000000}"/>
    <cellStyle name="Input cel 4 3 2 8" xfId="5213" xr:uid="{00000000-0005-0000-0000-00004C000000}"/>
    <cellStyle name="Input cel 4 3 2 8 2" xfId="11780" xr:uid="{00000000-0005-0000-0000-00004C000000}"/>
    <cellStyle name="Input cel 4 3 2 9" xfId="10613" xr:uid="{00000000-0005-0000-0000-00004C000000}"/>
    <cellStyle name="Input cel 4 3 3" xfId="518" xr:uid="{00000000-0005-0000-0000-00004C000000}"/>
    <cellStyle name="Input cel 4 3 3 10" xfId="14156" xr:uid="{00000000-0005-0000-0000-00004C000000}"/>
    <cellStyle name="Input cel 4 3 3 2" xfId="1890" xr:uid="{00000000-0005-0000-0000-00004C000000}"/>
    <cellStyle name="Input cel 4 3 3 2 2" xfId="2205" xr:uid="{00000000-0005-0000-0000-00004C000000}"/>
    <cellStyle name="Input cel 4 3 3 2 2 2" xfId="3444" xr:uid="{00000000-0005-0000-0000-00004C000000}"/>
    <cellStyle name="Input cel 4 3 3 2 2 2 2" xfId="8994" xr:uid="{00000000-0005-0000-0000-00004C000000}"/>
    <cellStyle name="Input cel 4 3 3 2 2 2 2 2" xfId="19356" xr:uid="{00000000-0005-0000-0000-00004C000000}"/>
    <cellStyle name="Input cel 4 3 3 2 2 2 3" xfId="16245" xr:uid="{00000000-0005-0000-0000-00004C000000}"/>
    <cellStyle name="Input cel 4 3 3 2 2 3" xfId="4786" xr:uid="{00000000-0005-0000-0000-00004C000000}"/>
    <cellStyle name="Input cel 4 3 3 2 2 3 2" xfId="10347" xr:uid="{00000000-0005-0000-0000-00004C000000}"/>
    <cellStyle name="Input cel 4 3 3 2 2 3 2 2" xfId="20706" xr:uid="{00000000-0005-0000-0000-00004C000000}"/>
    <cellStyle name="Input cel 4 3 3 2 2 3 3" xfId="14242" xr:uid="{00000000-0005-0000-0000-00004C000000}"/>
    <cellStyle name="Input cel 4 3 3 2 2 4" xfId="7761" xr:uid="{00000000-0005-0000-0000-00004C000000}"/>
    <cellStyle name="Input cel 4 3 3 2 2 4 2" xfId="18123" xr:uid="{00000000-0005-0000-0000-00004C000000}"/>
    <cellStyle name="Input cel 4 3 3 2 2 5" xfId="6194" xr:uid="{00000000-0005-0000-0000-00004C000000}"/>
    <cellStyle name="Input cel 4 3 3 2 2 5 2" xfId="16557" xr:uid="{00000000-0005-0000-0000-00004C000000}"/>
    <cellStyle name="Input cel 4 3 3 2 2 6" xfId="14876" xr:uid="{00000000-0005-0000-0000-00004C000000}"/>
    <cellStyle name="Input cel 4 3 3 2 3" xfId="3130" xr:uid="{00000000-0005-0000-0000-00004C000000}"/>
    <cellStyle name="Input cel 4 3 3 2 3 2" xfId="8680" xr:uid="{00000000-0005-0000-0000-00004C000000}"/>
    <cellStyle name="Input cel 4 3 3 2 3 2 2" xfId="19042" xr:uid="{00000000-0005-0000-0000-00004C000000}"/>
    <cellStyle name="Input cel 4 3 3 2 3 3" xfId="13507" xr:uid="{00000000-0005-0000-0000-00004C000000}"/>
    <cellStyle name="Input cel 4 3 3 2 4" xfId="4473" xr:uid="{00000000-0005-0000-0000-00004C000000}"/>
    <cellStyle name="Input cel 4 3 3 2 4 2" xfId="10052" xr:uid="{00000000-0005-0000-0000-00004C000000}"/>
    <cellStyle name="Input cel 4 3 3 2 4 2 2" xfId="20412" xr:uid="{00000000-0005-0000-0000-00004C000000}"/>
    <cellStyle name="Input cel 4 3 3 2 4 3" xfId="10843" xr:uid="{00000000-0005-0000-0000-00004C000000}"/>
    <cellStyle name="Input cel 4 3 3 2 5" xfId="7478" xr:uid="{00000000-0005-0000-0000-00004C000000}"/>
    <cellStyle name="Input cel 4 3 3 2 5 2" xfId="17840" xr:uid="{00000000-0005-0000-0000-00004C000000}"/>
    <cellStyle name="Input cel 4 3 3 2 6" xfId="5899" xr:uid="{00000000-0005-0000-0000-00004C000000}"/>
    <cellStyle name="Input cel 4 3 3 2 6 2" xfId="16264" xr:uid="{00000000-0005-0000-0000-00004C000000}"/>
    <cellStyle name="Input cel 4 3 3 2 7" xfId="12968" xr:uid="{00000000-0005-0000-0000-00004C000000}"/>
    <cellStyle name="Input cel 4 3 3 3" xfId="2071" xr:uid="{00000000-0005-0000-0000-00004C000000}"/>
    <cellStyle name="Input cel 4 3 3 3 2" xfId="3310" xr:uid="{00000000-0005-0000-0000-00004C000000}"/>
    <cellStyle name="Input cel 4 3 3 3 2 2" xfId="8860" xr:uid="{00000000-0005-0000-0000-00004C000000}"/>
    <cellStyle name="Input cel 4 3 3 3 2 2 2" xfId="19222" xr:uid="{00000000-0005-0000-0000-00004C000000}"/>
    <cellStyle name="Input cel 4 3 3 3 2 3" xfId="12387" xr:uid="{00000000-0005-0000-0000-00004C000000}"/>
    <cellStyle name="Input cel 4 3 3 3 3" xfId="4652" xr:uid="{00000000-0005-0000-0000-00004C000000}"/>
    <cellStyle name="Input cel 4 3 3 3 3 2" xfId="10222" xr:uid="{00000000-0005-0000-0000-00004C000000}"/>
    <cellStyle name="Input cel 4 3 3 3 3 2 2" xfId="20582" xr:uid="{00000000-0005-0000-0000-00004C000000}"/>
    <cellStyle name="Input cel 4 3 3 3 3 3" xfId="13663" xr:uid="{00000000-0005-0000-0000-00004C000000}"/>
    <cellStyle name="Input cel 4 3 3 3 4" xfId="7650" xr:uid="{00000000-0005-0000-0000-00004C000000}"/>
    <cellStyle name="Input cel 4 3 3 3 4 2" xfId="18012" xr:uid="{00000000-0005-0000-0000-00004C000000}"/>
    <cellStyle name="Input cel 4 3 3 3 5" xfId="6069" xr:uid="{00000000-0005-0000-0000-00004C000000}"/>
    <cellStyle name="Input cel 4 3 3 3 5 2" xfId="16433" xr:uid="{00000000-0005-0000-0000-00004C000000}"/>
    <cellStyle name="Input cel 4 3 3 3 6" xfId="15925" xr:uid="{00000000-0005-0000-0000-00004C000000}"/>
    <cellStyle name="Input cel 4 3 3 4" xfId="1664" xr:uid="{00000000-0005-0000-0000-00004C000000}"/>
    <cellStyle name="Input cel 4 3 3 4 2" xfId="2905" xr:uid="{00000000-0005-0000-0000-00004C000000}"/>
    <cellStyle name="Input cel 4 3 3 4 2 2" xfId="8455" xr:uid="{00000000-0005-0000-0000-00004C000000}"/>
    <cellStyle name="Input cel 4 3 3 4 2 2 2" xfId="18817" xr:uid="{00000000-0005-0000-0000-00004C000000}"/>
    <cellStyle name="Input cel 4 3 3 4 2 3" xfId="15975" xr:uid="{00000000-0005-0000-0000-00004C000000}"/>
    <cellStyle name="Input cel 4 3 3 4 3" xfId="4255" xr:uid="{00000000-0005-0000-0000-00004C000000}"/>
    <cellStyle name="Input cel 4 3 3 4 3 2" xfId="9847" xr:uid="{00000000-0005-0000-0000-00004C000000}"/>
    <cellStyle name="Input cel 4 3 3 4 3 2 2" xfId="20208" xr:uid="{00000000-0005-0000-0000-00004C000000}"/>
    <cellStyle name="Input cel 4 3 3 4 3 3" xfId="12029" xr:uid="{00000000-0005-0000-0000-00004C000000}"/>
    <cellStyle name="Input cel 4 3 3 4 4" xfId="7279" xr:uid="{00000000-0005-0000-0000-00004C000000}"/>
    <cellStyle name="Input cel 4 3 3 4 4 2" xfId="17641" xr:uid="{00000000-0005-0000-0000-00004C000000}"/>
    <cellStyle name="Input cel 4 3 3 4 5" xfId="5697" xr:uid="{00000000-0005-0000-0000-00004C000000}"/>
    <cellStyle name="Input cel 4 3 3 4 5 2" xfId="13891" xr:uid="{00000000-0005-0000-0000-00004C000000}"/>
    <cellStyle name="Input cel 4 3 3 4 6" xfId="12150" xr:uid="{00000000-0005-0000-0000-00004C000000}"/>
    <cellStyle name="Input cel 4 3 3 5" xfId="1279" xr:uid="{00000000-0005-0000-0000-00004C000000}"/>
    <cellStyle name="Input cel 4 3 3 5 2" xfId="6918" xr:uid="{00000000-0005-0000-0000-00004C000000}"/>
    <cellStyle name="Input cel 4 3 3 5 2 2" xfId="17280" xr:uid="{00000000-0005-0000-0000-00004C000000}"/>
    <cellStyle name="Input cel 4 3 3 5 3" xfId="15488" xr:uid="{00000000-0005-0000-0000-00004C000000}"/>
    <cellStyle name="Input cel 4 3 3 6" xfId="2522" xr:uid="{00000000-0005-0000-0000-00004C000000}"/>
    <cellStyle name="Input cel 4 3 3 6 2" xfId="8072" xr:uid="{00000000-0005-0000-0000-00004C000000}"/>
    <cellStyle name="Input cel 4 3 3 6 2 2" xfId="18434" xr:uid="{00000000-0005-0000-0000-00004C000000}"/>
    <cellStyle name="Input cel 4 3 3 6 3" xfId="13886" xr:uid="{00000000-0005-0000-0000-00004C000000}"/>
    <cellStyle name="Input cel 4 3 3 7" xfId="979" xr:uid="{00000000-0005-0000-0000-00004C000000}"/>
    <cellStyle name="Input cel 4 3 3 7 2" xfId="9490" xr:uid="{00000000-0005-0000-0000-00004C000000}"/>
    <cellStyle name="Input cel 4 3 3 7 2 2" xfId="19851" xr:uid="{00000000-0005-0000-0000-00004C000000}"/>
    <cellStyle name="Input cel 4 3 3 7 3" xfId="14391" xr:uid="{00000000-0005-0000-0000-00004C000000}"/>
    <cellStyle name="Input cel 4 3 3 8" xfId="3877" xr:uid="{00000000-0005-0000-0000-00004C000000}"/>
    <cellStyle name="Input cel 4 3 3 8 2" xfId="6638" xr:uid="{00000000-0005-0000-0000-00004C000000}"/>
    <cellStyle name="Input cel 4 3 3 8 2 2" xfId="17000" xr:uid="{00000000-0005-0000-0000-00004C000000}"/>
    <cellStyle name="Input cel 4 3 3 8 3" xfId="11538" xr:uid="{00000000-0005-0000-0000-00004C000000}"/>
    <cellStyle name="Input cel 4 3 3 9" xfId="5344" xr:uid="{00000000-0005-0000-0000-00004C000000}"/>
    <cellStyle name="Input cel 4 3 3 9 2" xfId="13528" xr:uid="{00000000-0005-0000-0000-00004C000000}"/>
    <cellStyle name="Input cel 4 3 4" xfId="582" xr:uid="{00000000-0005-0000-0000-00004C000000}"/>
    <cellStyle name="Input cel 4 3 4 2" xfId="2269" xr:uid="{00000000-0005-0000-0000-00004C000000}"/>
    <cellStyle name="Input cel 4 3 4 2 2" xfId="3508" xr:uid="{00000000-0005-0000-0000-00004C000000}"/>
    <cellStyle name="Input cel 4 3 4 2 2 2" xfId="9058" xr:uid="{00000000-0005-0000-0000-00004C000000}"/>
    <cellStyle name="Input cel 4 3 4 2 2 2 2" xfId="19420" xr:uid="{00000000-0005-0000-0000-00004C000000}"/>
    <cellStyle name="Input cel 4 3 4 2 2 3" xfId="11622" xr:uid="{00000000-0005-0000-0000-00004C000000}"/>
    <cellStyle name="Input cel 4 3 4 2 3" xfId="4850" xr:uid="{00000000-0005-0000-0000-00004C000000}"/>
    <cellStyle name="Input cel 4 3 4 2 3 2" xfId="10407" xr:uid="{00000000-0005-0000-0000-00004C000000}"/>
    <cellStyle name="Input cel 4 3 4 2 3 2 2" xfId="20766" xr:uid="{00000000-0005-0000-0000-00004C000000}"/>
    <cellStyle name="Input cel 4 3 4 2 3 3" xfId="11355" xr:uid="{00000000-0005-0000-0000-00004C000000}"/>
    <cellStyle name="Input cel 4 3 4 2 4" xfId="7821" xr:uid="{00000000-0005-0000-0000-00004C000000}"/>
    <cellStyle name="Input cel 4 3 4 2 4 2" xfId="18183" xr:uid="{00000000-0005-0000-0000-00004C000000}"/>
    <cellStyle name="Input cel 4 3 4 2 5" xfId="6254" xr:uid="{00000000-0005-0000-0000-00004C000000}"/>
    <cellStyle name="Input cel 4 3 4 2 5 2" xfId="16617" xr:uid="{00000000-0005-0000-0000-00004C000000}"/>
    <cellStyle name="Input cel 4 3 4 2 6" xfId="15730" xr:uid="{00000000-0005-0000-0000-00004C000000}"/>
    <cellStyle name="Input cel 4 3 4 3" xfId="1951" xr:uid="{00000000-0005-0000-0000-00004C000000}"/>
    <cellStyle name="Input cel 4 3 4 3 2" xfId="3191" xr:uid="{00000000-0005-0000-0000-00004C000000}"/>
    <cellStyle name="Input cel 4 3 4 3 2 2" xfId="8741" xr:uid="{00000000-0005-0000-0000-00004C000000}"/>
    <cellStyle name="Input cel 4 3 4 3 2 2 2" xfId="19103" xr:uid="{00000000-0005-0000-0000-00004C000000}"/>
    <cellStyle name="Input cel 4 3 4 3 2 3" xfId="11186" xr:uid="{00000000-0005-0000-0000-00004C000000}"/>
    <cellStyle name="Input cel 4 3 4 3 3" xfId="4534" xr:uid="{00000000-0005-0000-0000-00004C000000}"/>
    <cellStyle name="Input cel 4 3 4 3 3 2" xfId="10110" xr:uid="{00000000-0005-0000-0000-00004C000000}"/>
    <cellStyle name="Input cel 4 3 4 3 3 2 2" xfId="20470" xr:uid="{00000000-0005-0000-0000-00004C000000}"/>
    <cellStyle name="Input cel 4 3 4 3 3 3" xfId="11950" xr:uid="{00000000-0005-0000-0000-00004C000000}"/>
    <cellStyle name="Input cel 4 3 4 3 4" xfId="7537" xr:uid="{00000000-0005-0000-0000-00004C000000}"/>
    <cellStyle name="Input cel 4 3 4 3 4 2" xfId="17899" xr:uid="{00000000-0005-0000-0000-00004C000000}"/>
    <cellStyle name="Input cel 4 3 4 3 5" xfId="5956" xr:uid="{00000000-0005-0000-0000-00004C000000}"/>
    <cellStyle name="Input cel 4 3 4 3 5 2" xfId="16321" xr:uid="{00000000-0005-0000-0000-00004C000000}"/>
    <cellStyle name="Input cel 4 3 4 3 6" xfId="12022" xr:uid="{00000000-0005-0000-0000-00004C000000}"/>
    <cellStyle name="Input cel 4 3 4 4" xfId="1343" xr:uid="{00000000-0005-0000-0000-00004C000000}"/>
    <cellStyle name="Input cel 4 3 4 4 2" xfId="6980" xr:uid="{00000000-0005-0000-0000-00004C000000}"/>
    <cellStyle name="Input cel 4 3 4 4 2 2" xfId="17342" xr:uid="{00000000-0005-0000-0000-00004C000000}"/>
    <cellStyle name="Input cel 4 3 4 4 3" xfId="12884" xr:uid="{00000000-0005-0000-0000-00004C000000}"/>
    <cellStyle name="Input cel 4 3 4 5" xfId="2586" xr:uid="{00000000-0005-0000-0000-00004C000000}"/>
    <cellStyle name="Input cel 4 3 4 5 2" xfId="8136" xr:uid="{00000000-0005-0000-0000-00004C000000}"/>
    <cellStyle name="Input cel 4 3 4 5 2 2" xfId="18498" xr:uid="{00000000-0005-0000-0000-00004C000000}"/>
    <cellStyle name="Input cel 4 3 4 5 3" xfId="13469" xr:uid="{00000000-0005-0000-0000-00004C000000}"/>
    <cellStyle name="Input cel 4 3 4 6" xfId="1043" xr:uid="{00000000-0005-0000-0000-00004C000000}"/>
    <cellStyle name="Input cel 4 3 4 6 2" xfId="9552" xr:uid="{00000000-0005-0000-0000-00004C000000}"/>
    <cellStyle name="Input cel 4 3 4 6 2 2" xfId="19913" xr:uid="{00000000-0005-0000-0000-00004C000000}"/>
    <cellStyle name="Input cel 4 3 4 6 3" xfId="14611" xr:uid="{00000000-0005-0000-0000-00004C000000}"/>
    <cellStyle name="Input cel 4 3 4 7" xfId="3941" xr:uid="{00000000-0005-0000-0000-00004C000000}"/>
    <cellStyle name="Input cel 4 3 4 7 2" xfId="6685" xr:uid="{00000000-0005-0000-0000-00004C000000}"/>
    <cellStyle name="Input cel 4 3 4 7 2 2" xfId="17047" xr:uid="{00000000-0005-0000-0000-00004C000000}"/>
    <cellStyle name="Input cel 4 3 4 7 3" xfId="13819" xr:uid="{00000000-0005-0000-0000-00004C000000}"/>
    <cellStyle name="Input cel 4 3 4 8" xfId="5404" xr:uid="{00000000-0005-0000-0000-00004C000000}"/>
    <cellStyle name="Input cel 4 3 4 8 2" xfId="11475" xr:uid="{00000000-0005-0000-0000-00004C000000}"/>
    <cellStyle name="Input cel 4 3 4 9" xfId="10491" xr:uid="{00000000-0005-0000-0000-00004C000000}"/>
    <cellStyle name="Input cel 4 3 5" xfId="643" xr:uid="{00000000-0005-0000-0000-00004C000000}"/>
    <cellStyle name="Input cel 4 3 5 2" xfId="2330" xr:uid="{00000000-0005-0000-0000-00004C000000}"/>
    <cellStyle name="Input cel 4 3 5 2 2" xfId="3569" xr:uid="{00000000-0005-0000-0000-00004C000000}"/>
    <cellStyle name="Input cel 4 3 5 2 2 2" xfId="9119" xr:uid="{00000000-0005-0000-0000-00004C000000}"/>
    <cellStyle name="Input cel 4 3 5 2 2 2 2" xfId="19481" xr:uid="{00000000-0005-0000-0000-00004C000000}"/>
    <cellStyle name="Input cel 4 3 5 2 2 3" xfId="15631" xr:uid="{00000000-0005-0000-0000-00004C000000}"/>
    <cellStyle name="Input cel 4 3 5 2 3" xfId="4911" xr:uid="{00000000-0005-0000-0000-00004C000000}"/>
    <cellStyle name="Input cel 4 3 5 2 3 2" xfId="10466" xr:uid="{00000000-0005-0000-0000-00004C000000}"/>
    <cellStyle name="Input cel 4 3 5 2 3 2 2" xfId="20825" xr:uid="{00000000-0005-0000-0000-00004C000000}"/>
    <cellStyle name="Input cel 4 3 5 2 3 3" xfId="14051" xr:uid="{00000000-0005-0000-0000-00004C000000}"/>
    <cellStyle name="Input cel 4 3 5 2 4" xfId="7880" xr:uid="{00000000-0005-0000-0000-00004C000000}"/>
    <cellStyle name="Input cel 4 3 5 2 4 2" xfId="18242" xr:uid="{00000000-0005-0000-0000-00004C000000}"/>
    <cellStyle name="Input cel 4 3 5 2 5" xfId="6313" xr:uid="{00000000-0005-0000-0000-00004C000000}"/>
    <cellStyle name="Input cel 4 3 5 2 5 2" xfId="16676" xr:uid="{00000000-0005-0000-0000-00004C000000}"/>
    <cellStyle name="Input cel 4 3 5 2 6" xfId="11272" xr:uid="{00000000-0005-0000-0000-00004C000000}"/>
    <cellStyle name="Input cel 4 3 5 3" xfId="2008" xr:uid="{00000000-0005-0000-0000-00004C000000}"/>
    <cellStyle name="Input cel 4 3 5 3 2" xfId="3247" xr:uid="{00000000-0005-0000-0000-00004C000000}"/>
    <cellStyle name="Input cel 4 3 5 3 2 2" xfId="8797" xr:uid="{00000000-0005-0000-0000-00004C000000}"/>
    <cellStyle name="Input cel 4 3 5 3 2 2 2" xfId="19159" xr:uid="{00000000-0005-0000-0000-00004C000000}"/>
    <cellStyle name="Input cel 4 3 5 3 2 3" xfId="14236" xr:uid="{00000000-0005-0000-0000-00004C000000}"/>
    <cellStyle name="Input cel 4 3 5 3 3" xfId="4589" xr:uid="{00000000-0005-0000-0000-00004C000000}"/>
    <cellStyle name="Input cel 4 3 5 3 3 2" xfId="10163" xr:uid="{00000000-0005-0000-0000-00004C000000}"/>
    <cellStyle name="Input cel 4 3 5 3 3 2 2" xfId="20523" xr:uid="{00000000-0005-0000-0000-00004C000000}"/>
    <cellStyle name="Input cel 4 3 5 3 3 3" xfId="10654" xr:uid="{00000000-0005-0000-0000-00004C000000}"/>
    <cellStyle name="Input cel 4 3 5 3 4" xfId="7591" xr:uid="{00000000-0005-0000-0000-00004C000000}"/>
    <cellStyle name="Input cel 4 3 5 3 4 2" xfId="17953" xr:uid="{00000000-0005-0000-0000-00004C000000}"/>
    <cellStyle name="Input cel 4 3 5 3 5" xfId="6009" xr:uid="{00000000-0005-0000-0000-00004C000000}"/>
    <cellStyle name="Input cel 4 3 5 3 5 2" xfId="16374" xr:uid="{00000000-0005-0000-0000-00004C000000}"/>
    <cellStyle name="Input cel 4 3 5 3 6" xfId="13005" xr:uid="{00000000-0005-0000-0000-00004C000000}"/>
    <cellStyle name="Input cel 4 3 5 4" xfId="1404" xr:uid="{00000000-0005-0000-0000-00004C000000}"/>
    <cellStyle name="Input cel 4 3 5 4 2" xfId="7041" xr:uid="{00000000-0005-0000-0000-00004C000000}"/>
    <cellStyle name="Input cel 4 3 5 4 2 2" xfId="17403" xr:uid="{00000000-0005-0000-0000-00004C000000}"/>
    <cellStyle name="Input cel 4 3 5 4 3" xfId="10489" xr:uid="{00000000-0005-0000-0000-00004C000000}"/>
    <cellStyle name="Input cel 4 3 5 5" xfId="2647" xr:uid="{00000000-0005-0000-0000-00004C000000}"/>
    <cellStyle name="Input cel 4 3 5 5 2" xfId="8197" xr:uid="{00000000-0005-0000-0000-00004C000000}"/>
    <cellStyle name="Input cel 4 3 5 5 2 2" xfId="18559" xr:uid="{00000000-0005-0000-0000-00004C000000}"/>
    <cellStyle name="Input cel 4 3 5 5 3" xfId="15426" xr:uid="{00000000-0005-0000-0000-00004C000000}"/>
    <cellStyle name="Input cel 4 3 5 6" xfId="1104" xr:uid="{00000000-0005-0000-0000-00004C000000}"/>
    <cellStyle name="Input cel 4 3 5 6 2" xfId="9613" xr:uid="{00000000-0005-0000-0000-00004C000000}"/>
    <cellStyle name="Input cel 4 3 5 6 2 2" xfId="19974" xr:uid="{00000000-0005-0000-0000-00004C000000}"/>
    <cellStyle name="Input cel 4 3 5 6 3" xfId="12131" xr:uid="{00000000-0005-0000-0000-00004C000000}"/>
    <cellStyle name="Input cel 4 3 5 7" xfId="4002" xr:uid="{00000000-0005-0000-0000-00004C000000}"/>
    <cellStyle name="Input cel 4 3 5 7 2" xfId="6744" xr:uid="{00000000-0005-0000-0000-00004C000000}"/>
    <cellStyle name="Input cel 4 3 5 7 2 2" xfId="17106" xr:uid="{00000000-0005-0000-0000-00004C000000}"/>
    <cellStyle name="Input cel 4 3 5 7 3" xfId="13493" xr:uid="{00000000-0005-0000-0000-00004C000000}"/>
    <cellStyle name="Input cel 4 3 5 8" xfId="5463" xr:uid="{00000000-0005-0000-0000-00004C000000}"/>
    <cellStyle name="Input cel 4 3 5 8 2" xfId="11912" xr:uid="{00000000-0005-0000-0000-00004C000000}"/>
    <cellStyle name="Input cel 4 3 5 9" xfId="14360" xr:uid="{00000000-0005-0000-0000-00004C000000}"/>
    <cellStyle name="Input cel 4 3 6" xfId="860" xr:uid="{00000000-0005-0000-0000-00004C000000}"/>
    <cellStyle name="Input cel 4 3 6 2" xfId="1783" xr:uid="{00000000-0005-0000-0000-00004C000000}"/>
    <cellStyle name="Input cel 4 3 6 2 2" xfId="7374" xr:uid="{00000000-0005-0000-0000-00004C000000}"/>
    <cellStyle name="Input cel 4 3 6 2 2 2" xfId="17736" xr:uid="{00000000-0005-0000-0000-00004C000000}"/>
    <cellStyle name="Input cel 4 3 6 2 3" xfId="14702" xr:uid="{00000000-0005-0000-0000-00004C000000}"/>
    <cellStyle name="Input cel 4 3 6 3" xfId="3023" xr:uid="{00000000-0005-0000-0000-00004C000000}"/>
    <cellStyle name="Input cel 4 3 6 3 2" xfId="8573" xr:uid="{00000000-0005-0000-0000-00004C000000}"/>
    <cellStyle name="Input cel 4 3 6 3 2 2" xfId="18935" xr:uid="{00000000-0005-0000-0000-00004C000000}"/>
    <cellStyle name="Input cel 4 3 6 3 3" xfId="12078" xr:uid="{00000000-0005-0000-0000-00004C000000}"/>
    <cellStyle name="Input cel 4 3 6 4" xfId="4367" xr:uid="{00000000-0005-0000-0000-00004C000000}"/>
    <cellStyle name="Input cel 4 3 6 4 2" xfId="9949" xr:uid="{00000000-0005-0000-0000-00004C000000}"/>
    <cellStyle name="Input cel 4 3 6 4 2 2" xfId="20309" xr:uid="{00000000-0005-0000-0000-00004C000000}"/>
    <cellStyle name="Input cel 4 3 6 4 3" xfId="15316" xr:uid="{00000000-0005-0000-0000-00004C000000}"/>
    <cellStyle name="Input cel 4 3 6 5" xfId="6536" xr:uid="{00000000-0005-0000-0000-00004C000000}"/>
    <cellStyle name="Input cel 4 3 6 5 2" xfId="16898" xr:uid="{00000000-0005-0000-0000-00004C000000}"/>
    <cellStyle name="Input cel 4 3 6 6" xfId="5797" xr:uid="{00000000-0005-0000-0000-00004C000000}"/>
    <cellStyle name="Input cel 4 3 6 6 2" xfId="11346" xr:uid="{00000000-0005-0000-0000-00004C000000}"/>
    <cellStyle name="Input cel 4 3 6 7" xfId="15935" xr:uid="{00000000-0005-0000-0000-00004C000000}"/>
    <cellStyle name="Input cel 4 3 7" xfId="1463" xr:uid="{00000000-0005-0000-0000-00004C000000}"/>
    <cellStyle name="Input cel 4 3 7 2" xfId="2705" xr:uid="{00000000-0005-0000-0000-00004C000000}"/>
    <cellStyle name="Input cel 4 3 7 2 2" xfId="8255" xr:uid="{00000000-0005-0000-0000-00004C000000}"/>
    <cellStyle name="Input cel 4 3 7 2 2 2" xfId="18617" xr:uid="{00000000-0005-0000-0000-00004C000000}"/>
    <cellStyle name="Input cel 4 3 7 2 3" xfId="12381" xr:uid="{00000000-0005-0000-0000-00004C000000}"/>
    <cellStyle name="Input cel 4 3 7 3" xfId="4059" xr:uid="{00000000-0005-0000-0000-00004C000000}"/>
    <cellStyle name="Input cel 4 3 7 3 2" xfId="9668" xr:uid="{00000000-0005-0000-0000-00004C000000}"/>
    <cellStyle name="Input cel 4 3 7 3 2 2" xfId="20029" xr:uid="{00000000-0005-0000-0000-00004C000000}"/>
    <cellStyle name="Input cel 4 3 7 3 3" xfId="13321" xr:uid="{00000000-0005-0000-0000-00004C000000}"/>
    <cellStyle name="Input cel 4 3 7 4" xfId="7097" xr:uid="{00000000-0005-0000-0000-00004C000000}"/>
    <cellStyle name="Input cel 4 3 7 4 2" xfId="17459" xr:uid="{00000000-0005-0000-0000-00004C000000}"/>
    <cellStyle name="Input cel 4 3 7 5" xfId="5518" xr:uid="{00000000-0005-0000-0000-00004C000000}"/>
    <cellStyle name="Input cel 4 3 7 5 2" xfId="15391" xr:uid="{00000000-0005-0000-0000-00004C000000}"/>
    <cellStyle name="Input cel 4 3 7 6" xfId="10713" xr:uid="{00000000-0005-0000-0000-00004C000000}"/>
    <cellStyle name="Input cel 4 3 8" xfId="1428" xr:uid="{00000000-0005-0000-0000-00004C000000}"/>
    <cellStyle name="Input cel 4 3 8 2" xfId="2671" xr:uid="{00000000-0005-0000-0000-00004C000000}"/>
    <cellStyle name="Input cel 4 3 8 2 2" xfId="8221" xr:uid="{00000000-0005-0000-0000-00004C000000}"/>
    <cellStyle name="Input cel 4 3 8 2 2 2" xfId="18583" xr:uid="{00000000-0005-0000-0000-00004C000000}"/>
    <cellStyle name="Input cel 4 3 8 2 3" xfId="11540" xr:uid="{00000000-0005-0000-0000-00004C000000}"/>
    <cellStyle name="Input cel 4 3 8 3" xfId="4026" xr:uid="{00000000-0005-0000-0000-00004C000000}"/>
    <cellStyle name="Input cel 4 3 8 3 2" xfId="9636" xr:uid="{00000000-0005-0000-0000-00004C000000}"/>
    <cellStyle name="Input cel 4 3 8 3 2 2" xfId="19997" xr:uid="{00000000-0005-0000-0000-00004C000000}"/>
    <cellStyle name="Input cel 4 3 8 3 3" xfId="13852" xr:uid="{00000000-0005-0000-0000-00004C000000}"/>
    <cellStyle name="Input cel 4 3 8 4" xfId="7064" xr:uid="{00000000-0005-0000-0000-00004C000000}"/>
    <cellStyle name="Input cel 4 3 8 4 2" xfId="17426" xr:uid="{00000000-0005-0000-0000-00004C000000}"/>
    <cellStyle name="Input cel 4 3 8 5" xfId="5486" xr:uid="{00000000-0005-0000-0000-00004C000000}"/>
    <cellStyle name="Input cel 4 3 8 5 2" xfId="15804" xr:uid="{00000000-0005-0000-0000-00004C000000}"/>
    <cellStyle name="Input cel 4 3 8 6" xfId="10557" xr:uid="{00000000-0005-0000-0000-00004C000000}"/>
    <cellStyle name="Input cel 4 3 9" xfId="1158" xr:uid="{00000000-0005-0000-0000-00004C000000}"/>
    <cellStyle name="Input cel 4 3 9 2" xfId="3657" xr:uid="{00000000-0005-0000-0000-00004C000000}"/>
    <cellStyle name="Input cel 4 3 9 2 2" xfId="9214" xr:uid="{00000000-0005-0000-0000-00004C000000}"/>
    <cellStyle name="Input cel 4 3 9 2 2 2" xfId="19575" xr:uid="{00000000-0005-0000-0000-00004C000000}"/>
    <cellStyle name="Input cel 4 3 9 2 3" xfId="12929" xr:uid="{00000000-0005-0000-0000-00004C000000}"/>
    <cellStyle name="Input cel 4 3 9 3" xfId="6798" xr:uid="{00000000-0005-0000-0000-00004C000000}"/>
    <cellStyle name="Input cel 4 3 9 3 2" xfId="17160" xr:uid="{00000000-0005-0000-0000-00004C000000}"/>
    <cellStyle name="Input cel 4 3 9 4" xfId="5053" xr:uid="{00000000-0005-0000-0000-00004C000000}"/>
    <cellStyle name="Input cel 4 3 9 4 2" xfId="14314" xr:uid="{00000000-0005-0000-0000-00004C000000}"/>
    <cellStyle name="Input cel 4 3 9 5" xfId="16218" xr:uid="{00000000-0005-0000-0000-00004C000000}"/>
    <cellStyle name="Input cel 4 4" xfId="325" xr:uid="{00000000-0005-0000-0000-00004C000000}"/>
    <cellStyle name="Input cel 4 4 10" xfId="10584" xr:uid="{00000000-0005-0000-0000-00004C000000}"/>
    <cellStyle name="Input cel 4 4 2" xfId="1768" xr:uid="{00000000-0005-0000-0000-00004C000000}"/>
    <cellStyle name="Input cel 4 4 2 2" xfId="2106" xr:uid="{00000000-0005-0000-0000-00004C000000}"/>
    <cellStyle name="Input cel 4 4 2 2 2" xfId="3345" xr:uid="{00000000-0005-0000-0000-00004C000000}"/>
    <cellStyle name="Input cel 4 4 2 2 2 2" xfId="8895" xr:uid="{00000000-0005-0000-0000-00004C000000}"/>
    <cellStyle name="Input cel 4 4 2 2 2 2 2" xfId="19257" xr:uid="{00000000-0005-0000-0000-00004C000000}"/>
    <cellStyle name="Input cel 4 4 2 2 2 3" xfId="12278" xr:uid="{00000000-0005-0000-0000-00004C000000}"/>
    <cellStyle name="Input cel 4 4 2 2 3" xfId="4687" xr:uid="{00000000-0005-0000-0000-00004C000000}"/>
    <cellStyle name="Input cel 4 4 2 2 3 2" xfId="10252" xr:uid="{00000000-0005-0000-0000-00004C000000}"/>
    <cellStyle name="Input cel 4 4 2 2 3 2 2" xfId="20612" xr:uid="{00000000-0005-0000-0000-00004C000000}"/>
    <cellStyle name="Input cel 4 4 2 2 3 3" xfId="14665" xr:uid="{00000000-0005-0000-0000-00004C000000}"/>
    <cellStyle name="Input cel 4 4 2 2 4" xfId="7674" xr:uid="{00000000-0005-0000-0000-00004C000000}"/>
    <cellStyle name="Input cel 4 4 2 2 4 2" xfId="18036" xr:uid="{00000000-0005-0000-0000-00004C000000}"/>
    <cellStyle name="Input cel 4 4 2 2 5" xfId="6099" xr:uid="{00000000-0005-0000-0000-00004C000000}"/>
    <cellStyle name="Input cel 4 4 2 2 5 2" xfId="16463" xr:uid="{00000000-0005-0000-0000-00004C000000}"/>
    <cellStyle name="Input cel 4 4 2 2 6" xfId="15836" xr:uid="{00000000-0005-0000-0000-00004C000000}"/>
    <cellStyle name="Input cel 4 4 2 3" xfId="3008" xr:uid="{00000000-0005-0000-0000-00004C000000}"/>
    <cellStyle name="Input cel 4 4 2 3 2" xfId="4352" xr:uid="{00000000-0005-0000-0000-00004C000000}"/>
    <cellStyle name="Input cel 4 4 2 3 2 2" xfId="9934" xr:uid="{00000000-0005-0000-0000-00004C000000}"/>
    <cellStyle name="Input cel 4 4 2 3 2 2 2" xfId="20295" xr:uid="{00000000-0005-0000-0000-00004C000000}"/>
    <cellStyle name="Input cel 4 4 2 3 2 3" xfId="12872" xr:uid="{00000000-0005-0000-0000-00004C000000}"/>
    <cellStyle name="Input cel 4 4 2 3 3" xfId="8558" xr:uid="{00000000-0005-0000-0000-00004C000000}"/>
    <cellStyle name="Input cel 4 4 2 3 3 2" xfId="18920" xr:uid="{00000000-0005-0000-0000-00004C000000}"/>
    <cellStyle name="Input cel 4 4 2 3 4" xfId="5783" xr:uid="{00000000-0005-0000-0000-00004C000000}"/>
    <cellStyle name="Input cel 4 4 2 3 4 2" xfId="14068" xr:uid="{00000000-0005-0000-0000-00004C000000}"/>
    <cellStyle name="Input cel 4 4 2 3 5" xfId="12275" xr:uid="{00000000-0005-0000-0000-00004C000000}"/>
    <cellStyle name="Input cel 4 4 2 4" xfId="3749" xr:uid="{00000000-0005-0000-0000-00004C000000}"/>
    <cellStyle name="Input cel 4 4 2 4 2" xfId="9352" xr:uid="{00000000-0005-0000-0000-00004C000000}"/>
    <cellStyle name="Input cel 4 4 2 4 2 2" xfId="19713" xr:uid="{00000000-0005-0000-0000-00004C000000}"/>
    <cellStyle name="Input cel 4 4 2 4 3" xfId="12857" xr:uid="{00000000-0005-0000-0000-00004C000000}"/>
    <cellStyle name="Input cel 4 4 2 5" xfId="5209" xr:uid="{00000000-0005-0000-0000-00004C000000}"/>
    <cellStyle name="Input cel 4 4 2 5 2" xfId="11306" xr:uid="{00000000-0005-0000-0000-00004C000000}"/>
    <cellStyle name="Input cel 4 4 2 6" xfId="11775" xr:uid="{00000000-0005-0000-0000-00004C000000}"/>
    <cellStyle name="Input cel 4 4 3" xfId="2047" xr:uid="{00000000-0005-0000-0000-00004C000000}"/>
    <cellStyle name="Input cel 4 4 3 2" xfId="3286" xr:uid="{00000000-0005-0000-0000-00004C000000}"/>
    <cellStyle name="Input cel 4 4 3 2 2" xfId="8836" xr:uid="{00000000-0005-0000-0000-00004C000000}"/>
    <cellStyle name="Input cel 4 4 3 2 2 2" xfId="19198" xr:uid="{00000000-0005-0000-0000-00004C000000}"/>
    <cellStyle name="Input cel 4 4 3 2 3" xfId="15740" xr:uid="{00000000-0005-0000-0000-00004C000000}"/>
    <cellStyle name="Input cel 4 4 3 3" xfId="4628" xr:uid="{00000000-0005-0000-0000-00004C000000}"/>
    <cellStyle name="Input cel 4 4 3 3 2" xfId="10199" xr:uid="{00000000-0005-0000-0000-00004C000000}"/>
    <cellStyle name="Input cel 4 4 3 3 2 2" xfId="20559" xr:uid="{00000000-0005-0000-0000-00004C000000}"/>
    <cellStyle name="Input cel 4 4 3 3 3" xfId="13612" xr:uid="{00000000-0005-0000-0000-00004C000000}"/>
    <cellStyle name="Input cel 4 4 3 4" xfId="7627" xr:uid="{00000000-0005-0000-0000-00004C000000}"/>
    <cellStyle name="Input cel 4 4 3 4 2" xfId="17989" xr:uid="{00000000-0005-0000-0000-00004C000000}"/>
    <cellStyle name="Input cel 4 4 3 5" xfId="6046" xr:uid="{00000000-0005-0000-0000-00004C000000}"/>
    <cellStyle name="Input cel 4 4 3 5 2" xfId="16410" xr:uid="{00000000-0005-0000-0000-00004C000000}"/>
    <cellStyle name="Input cel 4 4 3 6" xfId="12863" xr:uid="{00000000-0005-0000-0000-00004C000000}"/>
    <cellStyle name="Input cel 4 4 4" xfId="1539" xr:uid="{00000000-0005-0000-0000-00004C000000}"/>
    <cellStyle name="Input cel 4 4 4 2" xfId="2780" xr:uid="{00000000-0005-0000-0000-00004C000000}"/>
    <cellStyle name="Input cel 4 4 4 2 2" xfId="8330" xr:uid="{00000000-0005-0000-0000-00004C000000}"/>
    <cellStyle name="Input cel 4 4 4 2 2 2" xfId="18692" xr:uid="{00000000-0005-0000-0000-00004C000000}"/>
    <cellStyle name="Input cel 4 4 4 2 3" xfId="11315" xr:uid="{00000000-0005-0000-0000-00004C000000}"/>
    <cellStyle name="Input cel 4 4 4 3" xfId="4131" xr:uid="{00000000-0005-0000-0000-00004C000000}"/>
    <cellStyle name="Input cel 4 4 4 3 2" xfId="9731" xr:uid="{00000000-0005-0000-0000-00004C000000}"/>
    <cellStyle name="Input cel 4 4 4 3 2 2" xfId="20092" xr:uid="{00000000-0005-0000-0000-00004C000000}"/>
    <cellStyle name="Input cel 4 4 4 3 3" xfId="10844" xr:uid="{00000000-0005-0000-0000-00004C000000}"/>
    <cellStyle name="Input cel 4 4 4 4" xfId="7162" xr:uid="{00000000-0005-0000-0000-00004C000000}"/>
    <cellStyle name="Input cel 4 4 4 4 2" xfId="17524" xr:uid="{00000000-0005-0000-0000-00004C000000}"/>
    <cellStyle name="Input cel 4 4 4 5" xfId="5581" xr:uid="{00000000-0005-0000-0000-00004C000000}"/>
    <cellStyle name="Input cel 4 4 4 5 2" xfId="11663" xr:uid="{00000000-0005-0000-0000-00004C000000}"/>
    <cellStyle name="Input cel 4 4 4 6" xfId="14471" xr:uid="{00000000-0005-0000-0000-00004C000000}"/>
    <cellStyle name="Input cel 4 4 5" xfId="1136" xr:uid="{00000000-0005-0000-0000-00004C000000}"/>
    <cellStyle name="Input cel 4 4 5 2" xfId="3654" xr:uid="{00000000-0005-0000-0000-00004C000000}"/>
    <cellStyle name="Input cel 4 4 5 2 2" xfId="9211" xr:uid="{00000000-0005-0000-0000-00004C000000}"/>
    <cellStyle name="Input cel 4 4 5 2 2 2" xfId="19572" xr:uid="{00000000-0005-0000-0000-00004C000000}"/>
    <cellStyle name="Input cel 4 4 5 2 3" xfId="11192" xr:uid="{00000000-0005-0000-0000-00004C000000}"/>
    <cellStyle name="Input cel 4 4 5 3" xfId="6776" xr:uid="{00000000-0005-0000-0000-00004C000000}"/>
    <cellStyle name="Input cel 4 4 5 3 2" xfId="17138" xr:uid="{00000000-0005-0000-0000-00004C000000}"/>
    <cellStyle name="Input cel 4 4 5 4" xfId="5051" xr:uid="{00000000-0005-0000-0000-00004C000000}"/>
    <cellStyle name="Input cel 4 4 5 4 2" xfId="12108" xr:uid="{00000000-0005-0000-0000-00004C000000}"/>
    <cellStyle name="Input cel 4 4 5 5" xfId="15013" xr:uid="{00000000-0005-0000-0000-00004C000000}"/>
    <cellStyle name="Input cel 4 4 6" xfId="2380" xr:uid="{00000000-0005-0000-0000-00004C000000}"/>
    <cellStyle name="Input cel 4 4 6 2" xfId="7930" xr:uid="{00000000-0005-0000-0000-00004C000000}"/>
    <cellStyle name="Input cel 4 4 6 2 2" xfId="18292" xr:uid="{00000000-0005-0000-0000-00004C000000}"/>
    <cellStyle name="Input cel 4 4 6 3" xfId="13484" xr:uid="{00000000-0005-0000-0000-00004C000000}"/>
    <cellStyle name="Input cel 4 4 7" xfId="841" xr:uid="{00000000-0005-0000-0000-00004C000000}"/>
    <cellStyle name="Input cel 4 4 7 2" xfId="6518" xr:uid="{00000000-0005-0000-0000-00004C000000}"/>
    <cellStyle name="Input cel 4 4 7 2 2" xfId="16880" xr:uid="{00000000-0005-0000-0000-00004C000000}"/>
    <cellStyle name="Input cel 4 4 7 3" xfId="11604" xr:uid="{00000000-0005-0000-0000-00004C000000}"/>
    <cellStyle name="Input cel 4 4 8" xfId="3689" xr:uid="{00000000-0005-0000-0000-00004C000000}"/>
    <cellStyle name="Input cel 4 4 8 2" xfId="13096" xr:uid="{00000000-0005-0000-0000-00004C000000}"/>
    <cellStyle name="Input cel 4 4 8 3" xfId="13944" xr:uid="{00000000-0005-0000-0000-00004C000000}"/>
    <cellStyle name="Input cel 4 4 9" xfId="5117" xr:uid="{00000000-0005-0000-0000-00004C000000}"/>
    <cellStyle name="Input cel 4 4 9 2" xfId="11833" xr:uid="{00000000-0005-0000-0000-00004C000000}"/>
    <cellStyle name="Input cel 4 5" xfId="532" xr:uid="{00000000-0005-0000-0000-00004C000000}"/>
    <cellStyle name="Input cel 4 5 2" xfId="2219" xr:uid="{00000000-0005-0000-0000-00004C000000}"/>
    <cellStyle name="Input cel 4 5 2 2" xfId="3458" xr:uid="{00000000-0005-0000-0000-00004C000000}"/>
    <cellStyle name="Input cel 4 5 2 2 2" xfId="9008" xr:uid="{00000000-0005-0000-0000-00004C000000}"/>
    <cellStyle name="Input cel 4 5 2 2 2 2" xfId="19370" xr:uid="{00000000-0005-0000-0000-00004C000000}"/>
    <cellStyle name="Input cel 4 5 2 2 3" xfId="13344" xr:uid="{00000000-0005-0000-0000-00004C000000}"/>
    <cellStyle name="Input cel 4 5 2 3" xfId="4800" xr:uid="{00000000-0005-0000-0000-00004C000000}"/>
    <cellStyle name="Input cel 4 5 2 3 2" xfId="10360" xr:uid="{00000000-0005-0000-0000-00004C000000}"/>
    <cellStyle name="Input cel 4 5 2 3 2 2" xfId="20719" xr:uid="{00000000-0005-0000-0000-00004C000000}"/>
    <cellStyle name="Input cel 4 5 2 3 3" xfId="11461" xr:uid="{00000000-0005-0000-0000-00004C000000}"/>
    <cellStyle name="Input cel 4 5 2 4" xfId="7774" xr:uid="{00000000-0005-0000-0000-00004C000000}"/>
    <cellStyle name="Input cel 4 5 2 4 2" xfId="18136" xr:uid="{00000000-0005-0000-0000-00004C000000}"/>
    <cellStyle name="Input cel 4 5 2 5" xfId="6207" xr:uid="{00000000-0005-0000-0000-00004C000000}"/>
    <cellStyle name="Input cel 4 5 2 5 2" xfId="16570" xr:uid="{00000000-0005-0000-0000-00004C000000}"/>
    <cellStyle name="Input cel 4 5 2 6" xfId="13060" xr:uid="{00000000-0005-0000-0000-00004C000000}"/>
    <cellStyle name="Input cel 4 5 3" xfId="1576" xr:uid="{00000000-0005-0000-0000-00004C000000}"/>
    <cellStyle name="Input cel 4 5 3 2" xfId="2817" xr:uid="{00000000-0005-0000-0000-00004C000000}"/>
    <cellStyle name="Input cel 4 5 3 2 2" xfId="8367" xr:uid="{00000000-0005-0000-0000-00004C000000}"/>
    <cellStyle name="Input cel 4 5 3 2 2 2" xfId="18729" xr:uid="{00000000-0005-0000-0000-00004C000000}"/>
    <cellStyle name="Input cel 4 5 3 2 3" xfId="13083" xr:uid="{00000000-0005-0000-0000-00004C000000}"/>
    <cellStyle name="Input cel 4 5 3 3" xfId="4167" xr:uid="{00000000-0005-0000-0000-00004C000000}"/>
    <cellStyle name="Input cel 4 5 3 3 2" xfId="9764" xr:uid="{00000000-0005-0000-0000-00004C000000}"/>
    <cellStyle name="Input cel 4 5 3 3 2 2" xfId="20125" xr:uid="{00000000-0005-0000-0000-00004C000000}"/>
    <cellStyle name="Input cel 4 5 3 3 3" xfId="15006" xr:uid="{00000000-0005-0000-0000-00004C000000}"/>
    <cellStyle name="Input cel 4 5 3 4" xfId="7197" xr:uid="{00000000-0005-0000-0000-00004C000000}"/>
    <cellStyle name="Input cel 4 5 3 4 2" xfId="17559" xr:uid="{00000000-0005-0000-0000-00004C000000}"/>
    <cellStyle name="Input cel 4 5 3 5" xfId="5614" xr:uid="{00000000-0005-0000-0000-00004C000000}"/>
    <cellStyle name="Input cel 4 5 3 5 2" xfId="13654" xr:uid="{00000000-0005-0000-0000-00004C000000}"/>
    <cellStyle name="Input cel 4 5 3 6" xfId="11015" xr:uid="{00000000-0005-0000-0000-00004C000000}"/>
    <cellStyle name="Input cel 4 5 4" xfId="1293" xr:uid="{00000000-0005-0000-0000-00004C000000}"/>
    <cellStyle name="Input cel 4 5 4 2" xfId="3891" xr:uid="{00000000-0005-0000-0000-00004C000000}"/>
    <cellStyle name="Input cel 4 5 4 2 2" xfId="9503" xr:uid="{00000000-0005-0000-0000-00004C000000}"/>
    <cellStyle name="Input cel 4 5 4 2 2 2" xfId="19864" xr:uid="{00000000-0005-0000-0000-00004C000000}"/>
    <cellStyle name="Input cel 4 5 4 2 3" xfId="10903" xr:uid="{00000000-0005-0000-0000-00004C000000}"/>
    <cellStyle name="Input cel 4 5 4 3" xfId="6931" xr:uid="{00000000-0005-0000-0000-00004C000000}"/>
    <cellStyle name="Input cel 4 5 4 3 2" xfId="17293" xr:uid="{00000000-0005-0000-0000-00004C000000}"/>
    <cellStyle name="Input cel 4 5 4 4" xfId="5357" xr:uid="{00000000-0005-0000-0000-00004C000000}"/>
    <cellStyle name="Input cel 4 5 4 4 2" xfId="13474" xr:uid="{00000000-0005-0000-0000-00004C000000}"/>
    <cellStyle name="Input cel 4 5 4 5" xfId="12797" xr:uid="{00000000-0005-0000-0000-00004C000000}"/>
    <cellStyle name="Input cel 4 5 5" xfId="2536" xr:uid="{00000000-0005-0000-0000-00004C000000}"/>
    <cellStyle name="Input cel 4 5 5 2" xfId="8086" xr:uid="{00000000-0005-0000-0000-00004C000000}"/>
    <cellStyle name="Input cel 4 5 5 2 2" xfId="18448" xr:uid="{00000000-0005-0000-0000-00004C000000}"/>
    <cellStyle name="Input cel 4 5 5 3" xfId="15674" xr:uid="{00000000-0005-0000-0000-00004C000000}"/>
    <cellStyle name="Input cel 4 5 6" xfId="993" xr:uid="{00000000-0005-0000-0000-00004C000000}"/>
    <cellStyle name="Input cel 4 5 6 2" xfId="9279" xr:uid="{00000000-0005-0000-0000-00004C000000}"/>
    <cellStyle name="Input cel 4 5 6 2 2" xfId="19640" xr:uid="{00000000-0005-0000-0000-00004C000000}"/>
    <cellStyle name="Input cel 4 5 6 3" xfId="13498" xr:uid="{00000000-0005-0000-0000-00004C000000}"/>
    <cellStyle name="Input cel 4 5 7" xfId="3697" xr:uid="{00000000-0005-0000-0000-00004C000000}"/>
    <cellStyle name="Input cel 4 5 7 2" xfId="14565" xr:uid="{00000000-0005-0000-0000-00004C000000}"/>
    <cellStyle name="Input cel 4 5 7 3" xfId="13951" xr:uid="{00000000-0005-0000-0000-00004C000000}"/>
    <cellStyle name="Input cel 4 5 8" xfId="5136" xr:uid="{00000000-0005-0000-0000-00004C000000}"/>
    <cellStyle name="Input cel 4 5 8 2" xfId="15091" xr:uid="{00000000-0005-0000-0000-00004C000000}"/>
    <cellStyle name="Input cel 4 5 9" xfId="11374" xr:uid="{00000000-0005-0000-0000-00004C000000}"/>
    <cellStyle name="Input cel 4 6" xfId="595" xr:uid="{00000000-0005-0000-0000-00004C000000}"/>
    <cellStyle name="Input cel 4 6 2" xfId="2282" xr:uid="{00000000-0005-0000-0000-00004C000000}"/>
    <cellStyle name="Input cel 4 6 2 2" xfId="3521" xr:uid="{00000000-0005-0000-0000-00004C000000}"/>
    <cellStyle name="Input cel 4 6 2 2 2" xfId="9071" xr:uid="{00000000-0005-0000-0000-00004C000000}"/>
    <cellStyle name="Input cel 4 6 2 2 2 2" xfId="19433" xr:uid="{00000000-0005-0000-0000-00004C000000}"/>
    <cellStyle name="Input cel 4 6 2 2 3" xfId="14623" xr:uid="{00000000-0005-0000-0000-00004C000000}"/>
    <cellStyle name="Input cel 4 6 2 3" xfId="4863" xr:uid="{00000000-0005-0000-0000-00004C000000}"/>
    <cellStyle name="Input cel 4 6 2 3 2" xfId="10419" xr:uid="{00000000-0005-0000-0000-00004C000000}"/>
    <cellStyle name="Input cel 4 6 2 3 2 2" xfId="20778" xr:uid="{00000000-0005-0000-0000-00004C000000}"/>
    <cellStyle name="Input cel 4 6 2 3 3" xfId="11900" xr:uid="{00000000-0005-0000-0000-00004C000000}"/>
    <cellStyle name="Input cel 4 6 2 4" xfId="7833" xr:uid="{00000000-0005-0000-0000-00004C000000}"/>
    <cellStyle name="Input cel 4 6 2 4 2" xfId="18195" xr:uid="{00000000-0005-0000-0000-00004C000000}"/>
    <cellStyle name="Input cel 4 6 2 5" xfId="6266" xr:uid="{00000000-0005-0000-0000-00004C000000}"/>
    <cellStyle name="Input cel 4 6 2 5 2" xfId="16629" xr:uid="{00000000-0005-0000-0000-00004C000000}"/>
    <cellStyle name="Input cel 4 6 2 6" xfId="11202" xr:uid="{00000000-0005-0000-0000-00004C000000}"/>
    <cellStyle name="Input cel 4 6 3" xfId="1964" xr:uid="{00000000-0005-0000-0000-00004C000000}"/>
    <cellStyle name="Input cel 4 6 3 2" xfId="3204" xr:uid="{00000000-0005-0000-0000-00004C000000}"/>
    <cellStyle name="Input cel 4 6 3 2 2" xfId="8754" xr:uid="{00000000-0005-0000-0000-00004C000000}"/>
    <cellStyle name="Input cel 4 6 3 2 2 2" xfId="19116" xr:uid="{00000000-0005-0000-0000-00004C000000}"/>
    <cellStyle name="Input cel 4 6 3 2 3" xfId="12133" xr:uid="{00000000-0005-0000-0000-00004C000000}"/>
    <cellStyle name="Input cel 4 6 3 3" xfId="4547" xr:uid="{00000000-0005-0000-0000-00004C000000}"/>
    <cellStyle name="Input cel 4 6 3 3 2" xfId="10122" xr:uid="{00000000-0005-0000-0000-00004C000000}"/>
    <cellStyle name="Input cel 4 6 3 3 2 2" xfId="20482" xr:uid="{00000000-0005-0000-0000-00004C000000}"/>
    <cellStyle name="Input cel 4 6 3 3 3" xfId="15963" xr:uid="{00000000-0005-0000-0000-00004C000000}"/>
    <cellStyle name="Input cel 4 6 3 4" xfId="7549" xr:uid="{00000000-0005-0000-0000-00004C000000}"/>
    <cellStyle name="Input cel 4 6 3 4 2" xfId="17911" xr:uid="{00000000-0005-0000-0000-00004C000000}"/>
    <cellStyle name="Input cel 4 6 3 5" xfId="5968" xr:uid="{00000000-0005-0000-0000-00004C000000}"/>
    <cellStyle name="Input cel 4 6 3 5 2" xfId="16333" xr:uid="{00000000-0005-0000-0000-00004C000000}"/>
    <cellStyle name="Input cel 4 6 3 6" xfId="12633" xr:uid="{00000000-0005-0000-0000-00004C000000}"/>
    <cellStyle name="Input cel 4 6 4" xfId="1356" xr:uid="{00000000-0005-0000-0000-00004C000000}"/>
    <cellStyle name="Input cel 4 6 4 2" xfId="6993" xr:uid="{00000000-0005-0000-0000-00004C000000}"/>
    <cellStyle name="Input cel 4 6 4 2 2" xfId="17355" xr:uid="{00000000-0005-0000-0000-00004C000000}"/>
    <cellStyle name="Input cel 4 6 4 3" xfId="12824" xr:uid="{00000000-0005-0000-0000-00004C000000}"/>
    <cellStyle name="Input cel 4 6 5" xfId="2599" xr:uid="{00000000-0005-0000-0000-00004C000000}"/>
    <cellStyle name="Input cel 4 6 5 2" xfId="8149" xr:uid="{00000000-0005-0000-0000-00004C000000}"/>
    <cellStyle name="Input cel 4 6 5 2 2" xfId="18511" xr:uid="{00000000-0005-0000-0000-00004C000000}"/>
    <cellStyle name="Input cel 4 6 5 3" xfId="14466" xr:uid="{00000000-0005-0000-0000-00004C000000}"/>
    <cellStyle name="Input cel 4 6 6" xfId="1056" xr:uid="{00000000-0005-0000-0000-00004C000000}"/>
    <cellStyle name="Input cel 4 6 6 2" xfId="9565" xr:uid="{00000000-0005-0000-0000-00004C000000}"/>
    <cellStyle name="Input cel 4 6 6 2 2" xfId="19926" xr:uid="{00000000-0005-0000-0000-00004C000000}"/>
    <cellStyle name="Input cel 4 6 6 3" xfId="10954" xr:uid="{00000000-0005-0000-0000-00004C000000}"/>
    <cellStyle name="Input cel 4 6 7" xfId="3954" xr:uid="{00000000-0005-0000-0000-00004C000000}"/>
    <cellStyle name="Input cel 4 6 7 2" xfId="6697" xr:uid="{00000000-0005-0000-0000-00004C000000}"/>
    <cellStyle name="Input cel 4 6 7 2 2" xfId="17059" xr:uid="{00000000-0005-0000-0000-00004C000000}"/>
    <cellStyle name="Input cel 4 6 7 3" xfId="13760" xr:uid="{00000000-0005-0000-0000-00004C000000}"/>
    <cellStyle name="Input cel 4 6 8" xfId="5416" xr:uid="{00000000-0005-0000-0000-00004C000000}"/>
    <cellStyle name="Input cel 4 6 8 2" xfId="11415" xr:uid="{00000000-0005-0000-0000-00004C000000}"/>
    <cellStyle name="Input cel 4 6 9" xfId="12100" xr:uid="{00000000-0005-0000-0000-00004C000000}"/>
    <cellStyle name="Input cel 4 7" xfId="756" xr:uid="{00000000-0005-0000-0000-00004C000000}"/>
    <cellStyle name="Input cel 4 7 2" xfId="1483" xr:uid="{00000000-0005-0000-0000-00004C000000}"/>
    <cellStyle name="Input cel 4 7 2 2" xfId="2725" xr:uid="{00000000-0005-0000-0000-00004C000000}"/>
    <cellStyle name="Input cel 4 7 2 2 2" xfId="8275" xr:uid="{00000000-0005-0000-0000-00004C000000}"/>
    <cellStyle name="Input cel 4 7 2 2 2 2" xfId="18637" xr:uid="{00000000-0005-0000-0000-00004C000000}"/>
    <cellStyle name="Input cel 4 7 2 2 3" xfId="11412" xr:uid="{00000000-0005-0000-0000-00004C000000}"/>
    <cellStyle name="Input cel 4 7 2 3" xfId="4079" xr:uid="{00000000-0005-0000-0000-00004C000000}"/>
    <cellStyle name="Input cel 4 7 2 3 2" xfId="9685" xr:uid="{00000000-0005-0000-0000-00004C000000}"/>
    <cellStyle name="Input cel 4 7 2 3 2 2" xfId="20046" xr:uid="{00000000-0005-0000-0000-00004C000000}"/>
    <cellStyle name="Input cel 4 7 2 3 3" xfId="15808" xr:uid="{00000000-0005-0000-0000-00004C000000}"/>
    <cellStyle name="Input cel 4 7 2 4" xfId="7113" xr:uid="{00000000-0005-0000-0000-00004C000000}"/>
    <cellStyle name="Input cel 4 7 2 4 2" xfId="17475" xr:uid="{00000000-0005-0000-0000-00004C000000}"/>
    <cellStyle name="Input cel 4 7 2 5" xfId="5535" xr:uid="{00000000-0005-0000-0000-00004C000000}"/>
    <cellStyle name="Input cel 4 7 2 5 2" xfId="16236" xr:uid="{00000000-0005-0000-0000-00004C000000}"/>
    <cellStyle name="Input cel 4 7 2 6" xfId="10632" xr:uid="{00000000-0005-0000-0000-00004C000000}"/>
    <cellStyle name="Input cel 4 7 3" xfId="1710" xr:uid="{00000000-0005-0000-0000-00004C000000}"/>
    <cellStyle name="Input cel 4 7 3 2" xfId="7321" xr:uid="{00000000-0005-0000-0000-00004C000000}"/>
    <cellStyle name="Input cel 4 7 3 2 2" xfId="17683" xr:uid="{00000000-0005-0000-0000-00004C000000}"/>
    <cellStyle name="Input cel 4 7 3 3" xfId="12860" xr:uid="{00000000-0005-0000-0000-00004C000000}"/>
    <cellStyle name="Input cel 4 7 4" xfId="2951" xr:uid="{00000000-0005-0000-0000-00004C000000}"/>
    <cellStyle name="Input cel 4 7 4 2" xfId="8501" xr:uid="{00000000-0005-0000-0000-00004C000000}"/>
    <cellStyle name="Input cel 4 7 4 2 2" xfId="18863" xr:uid="{00000000-0005-0000-0000-00004C000000}"/>
    <cellStyle name="Input cel 4 7 4 3" xfId="13404" xr:uid="{00000000-0005-0000-0000-00004C000000}"/>
    <cellStyle name="Input cel 4 7 5" xfId="4298" xr:uid="{00000000-0005-0000-0000-00004C000000}"/>
    <cellStyle name="Input cel 4 7 5 2" xfId="9887" xr:uid="{00000000-0005-0000-0000-00004C000000}"/>
    <cellStyle name="Input cel 4 7 5 2 2" xfId="20248" xr:uid="{00000000-0005-0000-0000-00004C000000}"/>
    <cellStyle name="Input cel 4 7 5 3" xfId="11008" xr:uid="{00000000-0005-0000-0000-00004C000000}"/>
    <cellStyle name="Input cel 4 7 6" xfId="6476" xr:uid="{00000000-0005-0000-0000-00004C000000}"/>
    <cellStyle name="Input cel 4 7 6 2" xfId="16838" xr:uid="{00000000-0005-0000-0000-00004C000000}"/>
    <cellStyle name="Input cel 4 7 7" xfId="5737" xr:uid="{00000000-0005-0000-0000-00004C000000}"/>
    <cellStyle name="Input cel 4 7 7 2" xfId="15849" xr:uid="{00000000-0005-0000-0000-00004C000000}"/>
    <cellStyle name="Input cel 4 7 8" xfId="13496" xr:uid="{00000000-0005-0000-0000-00004C000000}"/>
    <cellStyle name="Input cel 4 8" xfId="1701" xr:uid="{00000000-0005-0000-0000-00004C000000}"/>
    <cellStyle name="Input cel 4 8 2" xfId="2942" xr:uid="{00000000-0005-0000-0000-00004C000000}"/>
    <cellStyle name="Input cel 4 8 2 2" xfId="8492" xr:uid="{00000000-0005-0000-0000-00004C000000}"/>
    <cellStyle name="Input cel 4 8 2 2 2" xfId="18854" xr:uid="{00000000-0005-0000-0000-00004C000000}"/>
    <cellStyle name="Input cel 4 8 2 3" xfId="14458" xr:uid="{00000000-0005-0000-0000-00004C000000}"/>
    <cellStyle name="Input cel 4 8 3" xfId="4292" xr:uid="{00000000-0005-0000-0000-00004C000000}"/>
    <cellStyle name="Input cel 4 8 3 2" xfId="9881" xr:uid="{00000000-0005-0000-0000-00004C000000}"/>
    <cellStyle name="Input cel 4 8 3 2 2" xfId="20242" xr:uid="{00000000-0005-0000-0000-00004C000000}"/>
    <cellStyle name="Input cel 4 8 3 3" xfId="13458" xr:uid="{00000000-0005-0000-0000-00004C000000}"/>
    <cellStyle name="Input cel 4 8 4" xfId="7312" xr:uid="{00000000-0005-0000-0000-00004C000000}"/>
    <cellStyle name="Input cel 4 8 4 2" xfId="17674" xr:uid="{00000000-0005-0000-0000-00004C000000}"/>
    <cellStyle name="Input cel 4 8 5" xfId="5731" xr:uid="{00000000-0005-0000-0000-00004C000000}"/>
    <cellStyle name="Input cel 4 8 5 2" xfId="12143" xr:uid="{00000000-0005-0000-0000-00004C000000}"/>
    <cellStyle name="Input cel 4 8 6" xfId="13482" xr:uid="{00000000-0005-0000-0000-00004C000000}"/>
    <cellStyle name="Input cel 4 9" xfId="681" xr:uid="{00000000-0005-0000-0000-00004C000000}"/>
    <cellStyle name="Input cel 4 9 2" xfId="3777" xr:uid="{00000000-0005-0000-0000-00004C000000}"/>
    <cellStyle name="Input cel 4 9 2 2" xfId="9391" xr:uid="{00000000-0005-0000-0000-00004C000000}"/>
    <cellStyle name="Input cel 4 9 2 2 2" xfId="19752" xr:uid="{00000000-0005-0000-0000-00004C000000}"/>
    <cellStyle name="Input cel 4 9 2 3" xfId="15904" xr:uid="{00000000-0005-0000-0000-00004C000000}"/>
    <cellStyle name="Input cel 4 9 3" xfId="6418" xr:uid="{00000000-0005-0000-0000-00004C000000}"/>
    <cellStyle name="Input cel 4 9 3 2" xfId="16780" xr:uid="{00000000-0005-0000-0000-00004C000000}"/>
    <cellStyle name="Input cel 4 9 4" xfId="5247" xr:uid="{00000000-0005-0000-0000-00004C000000}"/>
    <cellStyle name="Input cel 4 9 4 2" xfId="12524" xr:uid="{00000000-0005-0000-0000-00004C000000}"/>
    <cellStyle name="Input cel 4 9 5" xfId="11457" xr:uid="{00000000-0005-0000-0000-00004C000000}"/>
    <cellStyle name="Input cel 5" xfId="206" xr:uid="{00000000-0005-0000-0000-000047000000}"/>
    <cellStyle name="Input cel 5 10" xfId="6338" xr:uid="{00000000-0005-0000-0000-000047000000}"/>
    <cellStyle name="Input cel 5 10 2" xfId="15149" xr:uid="{00000000-0005-0000-0000-000047000000}"/>
    <cellStyle name="Input cel 5 10 3" xfId="16701" xr:uid="{00000000-0005-0000-0000-000047000000}"/>
    <cellStyle name="Input cel 5 11" xfId="4940" xr:uid="{00000000-0005-0000-0000-000047000000}"/>
    <cellStyle name="Input cel 5 11 2" xfId="10728" xr:uid="{00000000-0005-0000-0000-000047000000}"/>
    <cellStyle name="Input cel 5 11 3" xfId="15121" xr:uid="{00000000-0005-0000-0000-000047000000}"/>
    <cellStyle name="Input cel 5 2" xfId="315" xr:uid="{00000000-0005-0000-0000-000047000000}"/>
    <cellStyle name="Input cel 5 2 10" xfId="2456" xr:uid="{00000000-0005-0000-0000-000047000000}"/>
    <cellStyle name="Input cel 5 2 10 2" xfId="8006" xr:uid="{00000000-0005-0000-0000-000047000000}"/>
    <cellStyle name="Input cel 5 2 10 2 2" xfId="18368" xr:uid="{00000000-0005-0000-0000-000047000000}"/>
    <cellStyle name="Input cel 5 2 10 3" xfId="11064" xr:uid="{00000000-0005-0000-0000-000047000000}"/>
    <cellStyle name="Input cel 5 2 11" xfId="819" xr:uid="{00000000-0005-0000-0000-000047000000}"/>
    <cellStyle name="Input cel 5 2 11 2" xfId="6499" xr:uid="{00000000-0005-0000-0000-000047000000}"/>
    <cellStyle name="Input cel 5 2 11 2 2" xfId="16861" xr:uid="{00000000-0005-0000-0000-000047000000}"/>
    <cellStyle name="Input cel 5 2 11 3" xfId="10926" xr:uid="{00000000-0005-0000-0000-000047000000}"/>
    <cellStyle name="Input cel 5 2 12" xfId="9248" xr:uid="{00000000-0005-0000-0000-000047000000}"/>
    <cellStyle name="Input cel 5 2 12 2" xfId="19609" xr:uid="{00000000-0005-0000-0000-000047000000}"/>
    <cellStyle name="Input cel 5 2 13" xfId="5099" xr:uid="{00000000-0005-0000-0000-000047000000}"/>
    <cellStyle name="Input cel 5 2 13 2" xfId="13028" xr:uid="{00000000-0005-0000-0000-000047000000}"/>
    <cellStyle name="Input cel 5 2 14" xfId="10593" xr:uid="{00000000-0005-0000-0000-000047000000}"/>
    <cellStyle name="Input cel 5 2 2" xfId="338" xr:uid="{00000000-0005-0000-0000-000047000000}"/>
    <cellStyle name="Input cel 5 2 2 10" xfId="10525" xr:uid="{00000000-0005-0000-0000-000047000000}"/>
    <cellStyle name="Input cel 5 2 2 2" xfId="2187" xr:uid="{00000000-0005-0000-0000-000047000000}"/>
    <cellStyle name="Input cel 5 2 2 2 2" xfId="3426" xr:uid="{00000000-0005-0000-0000-000047000000}"/>
    <cellStyle name="Input cel 5 2 2 2 2 2" xfId="8976" xr:uid="{00000000-0005-0000-0000-000047000000}"/>
    <cellStyle name="Input cel 5 2 2 2 2 2 2" xfId="19338" xr:uid="{00000000-0005-0000-0000-000047000000}"/>
    <cellStyle name="Input cel 5 2 2 2 2 3" xfId="15599" xr:uid="{00000000-0005-0000-0000-000047000000}"/>
    <cellStyle name="Input cel 5 2 2 2 3" xfId="4768" xr:uid="{00000000-0005-0000-0000-000047000000}"/>
    <cellStyle name="Input cel 5 2 2 2 3 2" xfId="10330" xr:uid="{00000000-0005-0000-0000-000047000000}"/>
    <cellStyle name="Input cel 5 2 2 2 3 2 2" xfId="20689" xr:uid="{00000000-0005-0000-0000-000047000000}"/>
    <cellStyle name="Input cel 5 2 2 2 3 3" xfId="11981" xr:uid="{00000000-0005-0000-0000-000047000000}"/>
    <cellStyle name="Input cel 5 2 2 2 4" xfId="7744" xr:uid="{00000000-0005-0000-0000-000047000000}"/>
    <cellStyle name="Input cel 5 2 2 2 4 2" xfId="18106" xr:uid="{00000000-0005-0000-0000-000047000000}"/>
    <cellStyle name="Input cel 5 2 2 2 5" xfId="6177" xr:uid="{00000000-0005-0000-0000-000047000000}"/>
    <cellStyle name="Input cel 5 2 2 2 5 2" xfId="16540" xr:uid="{00000000-0005-0000-0000-000047000000}"/>
    <cellStyle name="Input cel 5 2 2 2 6" xfId="12110" xr:uid="{00000000-0005-0000-0000-000047000000}"/>
    <cellStyle name="Input cel 5 2 2 3" xfId="1901" xr:uid="{00000000-0005-0000-0000-000047000000}"/>
    <cellStyle name="Input cel 5 2 2 3 2" xfId="3141" xr:uid="{00000000-0005-0000-0000-000047000000}"/>
    <cellStyle name="Input cel 5 2 2 3 2 2" xfId="8691" xr:uid="{00000000-0005-0000-0000-000047000000}"/>
    <cellStyle name="Input cel 5 2 2 3 2 2 2" xfId="19053" xr:uid="{00000000-0005-0000-0000-000047000000}"/>
    <cellStyle name="Input cel 5 2 2 3 2 3" xfId="15780" xr:uid="{00000000-0005-0000-0000-000047000000}"/>
    <cellStyle name="Input cel 5 2 2 3 3" xfId="4484" xr:uid="{00000000-0005-0000-0000-000047000000}"/>
    <cellStyle name="Input cel 5 2 2 3 3 2" xfId="10063" xr:uid="{00000000-0005-0000-0000-000047000000}"/>
    <cellStyle name="Input cel 5 2 2 3 3 2 2" xfId="20423" xr:uid="{00000000-0005-0000-0000-000047000000}"/>
    <cellStyle name="Input cel 5 2 2 3 3 3" xfId="13333" xr:uid="{00000000-0005-0000-0000-000047000000}"/>
    <cellStyle name="Input cel 5 2 2 3 4" xfId="7489" xr:uid="{00000000-0005-0000-0000-000047000000}"/>
    <cellStyle name="Input cel 5 2 2 3 4 2" xfId="17851" xr:uid="{00000000-0005-0000-0000-000047000000}"/>
    <cellStyle name="Input cel 5 2 2 3 5" xfId="5909" xr:uid="{00000000-0005-0000-0000-000047000000}"/>
    <cellStyle name="Input cel 5 2 2 3 5 2" xfId="16274" xr:uid="{00000000-0005-0000-0000-000047000000}"/>
    <cellStyle name="Input cel 5 2 2 3 6" xfId="14178" xr:uid="{00000000-0005-0000-0000-000047000000}"/>
    <cellStyle name="Input cel 5 2 2 4" xfId="1872" xr:uid="{00000000-0005-0000-0000-000047000000}"/>
    <cellStyle name="Input cel 5 2 2 4 2" xfId="3112" xr:uid="{00000000-0005-0000-0000-000047000000}"/>
    <cellStyle name="Input cel 5 2 2 4 2 2" xfId="8662" xr:uid="{00000000-0005-0000-0000-000047000000}"/>
    <cellStyle name="Input cel 5 2 2 4 2 2 2" xfId="19024" xr:uid="{00000000-0005-0000-0000-000047000000}"/>
    <cellStyle name="Input cel 5 2 2 4 2 3" xfId="15346" xr:uid="{00000000-0005-0000-0000-000047000000}"/>
    <cellStyle name="Input cel 5 2 2 4 3" xfId="4455" xr:uid="{00000000-0005-0000-0000-000047000000}"/>
    <cellStyle name="Input cel 5 2 2 4 3 2" xfId="10034" xr:uid="{00000000-0005-0000-0000-000047000000}"/>
    <cellStyle name="Input cel 5 2 2 4 3 2 2" xfId="20394" xr:uid="{00000000-0005-0000-0000-000047000000}"/>
    <cellStyle name="Input cel 5 2 2 4 3 3" xfId="11646" xr:uid="{00000000-0005-0000-0000-000047000000}"/>
    <cellStyle name="Input cel 5 2 2 4 4" xfId="7460" xr:uid="{00000000-0005-0000-0000-000047000000}"/>
    <cellStyle name="Input cel 5 2 2 4 4 2" xfId="17822" xr:uid="{00000000-0005-0000-0000-000047000000}"/>
    <cellStyle name="Input cel 5 2 2 4 5" xfId="5882" xr:uid="{00000000-0005-0000-0000-000047000000}"/>
    <cellStyle name="Input cel 5 2 2 4 5 2" xfId="16200" xr:uid="{00000000-0005-0000-0000-000047000000}"/>
    <cellStyle name="Input cel 5 2 2 4 6" xfId="14355" xr:uid="{00000000-0005-0000-0000-000047000000}"/>
    <cellStyle name="Input cel 5 2 2 5" xfId="1261" xr:uid="{00000000-0005-0000-0000-000047000000}"/>
    <cellStyle name="Input cel 5 2 2 5 2" xfId="3859" xr:uid="{00000000-0005-0000-0000-000047000000}"/>
    <cellStyle name="Input cel 5 2 2 5 2 2" xfId="9473" xr:uid="{00000000-0005-0000-0000-000047000000}"/>
    <cellStyle name="Input cel 5 2 2 5 2 2 2" xfId="19834" xr:uid="{00000000-0005-0000-0000-000047000000}"/>
    <cellStyle name="Input cel 5 2 2 5 2 3" xfId="12117" xr:uid="{00000000-0005-0000-0000-000047000000}"/>
    <cellStyle name="Input cel 5 2 2 5 3" xfId="6901" xr:uid="{00000000-0005-0000-0000-000047000000}"/>
    <cellStyle name="Input cel 5 2 2 5 3 2" xfId="17263" xr:uid="{00000000-0005-0000-0000-000047000000}"/>
    <cellStyle name="Input cel 5 2 2 5 4" xfId="5327" xr:uid="{00000000-0005-0000-0000-000047000000}"/>
    <cellStyle name="Input cel 5 2 2 5 4 2" xfId="13300" xr:uid="{00000000-0005-0000-0000-000047000000}"/>
    <cellStyle name="Input cel 5 2 2 5 5" xfId="11739" xr:uid="{00000000-0005-0000-0000-000047000000}"/>
    <cellStyle name="Input cel 5 2 2 6" xfId="2504" xr:uid="{00000000-0005-0000-0000-000047000000}"/>
    <cellStyle name="Input cel 5 2 2 6 2" xfId="8054" xr:uid="{00000000-0005-0000-0000-000047000000}"/>
    <cellStyle name="Input cel 5 2 2 6 2 2" xfId="18416" xr:uid="{00000000-0005-0000-0000-000047000000}"/>
    <cellStyle name="Input cel 5 2 2 6 3" xfId="14621" xr:uid="{00000000-0005-0000-0000-000047000000}"/>
    <cellStyle name="Input cel 5 2 2 7" xfId="961" xr:uid="{00000000-0005-0000-0000-000047000000}"/>
    <cellStyle name="Input cel 5 2 2 7 2" xfId="9335" xr:uid="{00000000-0005-0000-0000-000047000000}"/>
    <cellStyle name="Input cel 5 2 2 7 2 2" xfId="19696" xr:uid="{00000000-0005-0000-0000-000047000000}"/>
    <cellStyle name="Input cel 5 2 2 7 3" xfId="14827" xr:uid="{00000000-0005-0000-0000-000047000000}"/>
    <cellStyle name="Input cel 5 2 2 8" xfId="3736" xr:uid="{00000000-0005-0000-0000-000047000000}"/>
    <cellStyle name="Input cel 5 2 2 8 2" xfId="12917" xr:uid="{00000000-0005-0000-0000-000047000000}"/>
    <cellStyle name="Input cel 5 2 2 8 3" xfId="13990" xr:uid="{00000000-0005-0000-0000-000047000000}"/>
    <cellStyle name="Input cel 5 2 2 9" xfId="5192" xr:uid="{00000000-0005-0000-0000-000047000000}"/>
    <cellStyle name="Input cel 5 2 2 9 2" xfId="10766" xr:uid="{00000000-0005-0000-0000-000047000000}"/>
    <cellStyle name="Input cel 5 2 3" xfId="564" xr:uid="{00000000-0005-0000-0000-000047000000}"/>
    <cellStyle name="Input cel 5 2 3 2" xfId="2251" xr:uid="{00000000-0005-0000-0000-000047000000}"/>
    <cellStyle name="Input cel 5 2 3 2 2" xfId="3490" xr:uid="{00000000-0005-0000-0000-000047000000}"/>
    <cellStyle name="Input cel 5 2 3 2 2 2" xfId="9040" xr:uid="{00000000-0005-0000-0000-000047000000}"/>
    <cellStyle name="Input cel 5 2 3 2 2 2 2" xfId="19402" xr:uid="{00000000-0005-0000-0000-000047000000}"/>
    <cellStyle name="Input cel 5 2 3 2 2 3" xfId="11669" xr:uid="{00000000-0005-0000-0000-000047000000}"/>
    <cellStyle name="Input cel 5 2 3 2 3" xfId="4832" xr:uid="{00000000-0005-0000-0000-000047000000}"/>
    <cellStyle name="Input cel 5 2 3 2 3 2" xfId="10390" xr:uid="{00000000-0005-0000-0000-000047000000}"/>
    <cellStyle name="Input cel 5 2 3 2 3 2 2" xfId="20749" xr:uid="{00000000-0005-0000-0000-000047000000}"/>
    <cellStyle name="Input cel 5 2 3 2 3 3" xfId="10965" xr:uid="{00000000-0005-0000-0000-000047000000}"/>
    <cellStyle name="Input cel 5 2 3 2 4" xfId="7804" xr:uid="{00000000-0005-0000-0000-000047000000}"/>
    <cellStyle name="Input cel 5 2 3 2 4 2" xfId="18166" xr:uid="{00000000-0005-0000-0000-000047000000}"/>
    <cellStyle name="Input cel 5 2 3 2 5" xfId="6237" xr:uid="{00000000-0005-0000-0000-000047000000}"/>
    <cellStyle name="Input cel 5 2 3 2 5 2" xfId="16600" xr:uid="{00000000-0005-0000-0000-000047000000}"/>
    <cellStyle name="Input cel 5 2 3 2 6" xfId="16070" xr:uid="{00000000-0005-0000-0000-000047000000}"/>
    <cellStyle name="Input cel 5 2 3 3" xfId="1933" xr:uid="{00000000-0005-0000-0000-000047000000}"/>
    <cellStyle name="Input cel 5 2 3 3 2" xfId="3173" xr:uid="{00000000-0005-0000-0000-000047000000}"/>
    <cellStyle name="Input cel 5 2 3 3 2 2" xfId="8723" xr:uid="{00000000-0005-0000-0000-000047000000}"/>
    <cellStyle name="Input cel 5 2 3 3 2 2 2" xfId="19085" xr:uid="{00000000-0005-0000-0000-000047000000}"/>
    <cellStyle name="Input cel 5 2 3 3 2 3" xfId="14385" xr:uid="{00000000-0005-0000-0000-000047000000}"/>
    <cellStyle name="Input cel 5 2 3 3 3" xfId="4516" xr:uid="{00000000-0005-0000-0000-000047000000}"/>
    <cellStyle name="Input cel 5 2 3 3 3 2" xfId="10093" xr:uid="{00000000-0005-0000-0000-000047000000}"/>
    <cellStyle name="Input cel 5 2 3 3 3 2 2" xfId="20453" xr:uid="{00000000-0005-0000-0000-000047000000}"/>
    <cellStyle name="Input cel 5 2 3 3 3 3" xfId="11658" xr:uid="{00000000-0005-0000-0000-000047000000}"/>
    <cellStyle name="Input cel 5 2 3 3 4" xfId="7520" xr:uid="{00000000-0005-0000-0000-000047000000}"/>
    <cellStyle name="Input cel 5 2 3 3 4 2" xfId="17882" xr:uid="{00000000-0005-0000-0000-000047000000}"/>
    <cellStyle name="Input cel 5 2 3 3 5" xfId="5939" xr:uid="{00000000-0005-0000-0000-000047000000}"/>
    <cellStyle name="Input cel 5 2 3 3 5 2" xfId="16304" xr:uid="{00000000-0005-0000-0000-000047000000}"/>
    <cellStyle name="Input cel 5 2 3 3 6" xfId="12547" xr:uid="{00000000-0005-0000-0000-000047000000}"/>
    <cellStyle name="Input cel 5 2 3 4" xfId="1325" xr:uid="{00000000-0005-0000-0000-000047000000}"/>
    <cellStyle name="Input cel 5 2 3 4 2" xfId="6962" xr:uid="{00000000-0005-0000-0000-000047000000}"/>
    <cellStyle name="Input cel 5 2 3 4 2 2" xfId="17324" xr:uid="{00000000-0005-0000-0000-000047000000}"/>
    <cellStyle name="Input cel 5 2 3 4 3" xfId="13334" xr:uid="{00000000-0005-0000-0000-000047000000}"/>
    <cellStyle name="Input cel 5 2 3 5" xfId="2568" xr:uid="{00000000-0005-0000-0000-000047000000}"/>
    <cellStyle name="Input cel 5 2 3 5 2" xfId="8118" xr:uid="{00000000-0005-0000-0000-000047000000}"/>
    <cellStyle name="Input cel 5 2 3 5 2 2" xfId="18480" xr:uid="{00000000-0005-0000-0000-000047000000}"/>
    <cellStyle name="Input cel 5 2 3 5 3" xfId="11514" xr:uid="{00000000-0005-0000-0000-000047000000}"/>
    <cellStyle name="Input cel 5 2 3 6" xfId="1025" xr:uid="{00000000-0005-0000-0000-000047000000}"/>
    <cellStyle name="Input cel 5 2 3 6 2" xfId="9534" xr:uid="{00000000-0005-0000-0000-000047000000}"/>
    <cellStyle name="Input cel 5 2 3 6 2 2" xfId="19895" xr:uid="{00000000-0005-0000-0000-000047000000}"/>
    <cellStyle name="Input cel 5 2 3 6 3" xfId="10797" xr:uid="{00000000-0005-0000-0000-000047000000}"/>
    <cellStyle name="Input cel 5 2 3 7" xfId="3923" xr:uid="{00000000-0005-0000-0000-000047000000}"/>
    <cellStyle name="Input cel 5 2 3 7 2" xfId="6668" xr:uid="{00000000-0005-0000-0000-000047000000}"/>
    <cellStyle name="Input cel 5 2 3 7 2 2" xfId="17030" xr:uid="{00000000-0005-0000-0000-000047000000}"/>
    <cellStyle name="Input cel 5 2 3 7 3" xfId="14631" xr:uid="{00000000-0005-0000-0000-000047000000}"/>
    <cellStyle name="Input cel 5 2 3 8" xfId="5387" xr:uid="{00000000-0005-0000-0000-000047000000}"/>
    <cellStyle name="Input cel 5 2 3 8 2" xfId="15206" xr:uid="{00000000-0005-0000-0000-000047000000}"/>
    <cellStyle name="Input cel 5 2 3 9" xfId="12196" xr:uid="{00000000-0005-0000-0000-000047000000}"/>
    <cellStyle name="Input cel 5 2 4" xfId="626" xr:uid="{00000000-0005-0000-0000-000047000000}"/>
    <cellStyle name="Input cel 5 2 4 2" xfId="2313" xr:uid="{00000000-0005-0000-0000-000047000000}"/>
    <cellStyle name="Input cel 5 2 4 2 2" xfId="3552" xr:uid="{00000000-0005-0000-0000-000047000000}"/>
    <cellStyle name="Input cel 5 2 4 2 2 2" xfId="9102" xr:uid="{00000000-0005-0000-0000-000047000000}"/>
    <cellStyle name="Input cel 5 2 4 2 2 2 2" xfId="19464" xr:uid="{00000000-0005-0000-0000-000047000000}"/>
    <cellStyle name="Input cel 5 2 4 2 2 3" xfId="12726" xr:uid="{00000000-0005-0000-0000-000047000000}"/>
    <cellStyle name="Input cel 5 2 4 2 3" xfId="4894" xr:uid="{00000000-0005-0000-0000-000047000000}"/>
    <cellStyle name="Input cel 5 2 4 2 3 2" xfId="10449" xr:uid="{00000000-0005-0000-0000-000047000000}"/>
    <cellStyle name="Input cel 5 2 4 2 3 2 2" xfId="20808" xr:uid="{00000000-0005-0000-0000-000047000000}"/>
    <cellStyle name="Input cel 5 2 4 2 3 3" xfId="11001" xr:uid="{00000000-0005-0000-0000-000047000000}"/>
    <cellStyle name="Input cel 5 2 4 2 4" xfId="7863" xr:uid="{00000000-0005-0000-0000-000047000000}"/>
    <cellStyle name="Input cel 5 2 4 2 4 2" xfId="18225" xr:uid="{00000000-0005-0000-0000-000047000000}"/>
    <cellStyle name="Input cel 5 2 4 2 5" xfId="6296" xr:uid="{00000000-0005-0000-0000-000047000000}"/>
    <cellStyle name="Input cel 5 2 4 2 5 2" xfId="16659" xr:uid="{00000000-0005-0000-0000-000047000000}"/>
    <cellStyle name="Input cel 5 2 4 2 6" xfId="15539" xr:uid="{00000000-0005-0000-0000-000047000000}"/>
    <cellStyle name="Input cel 5 2 4 3" xfId="1991" xr:uid="{00000000-0005-0000-0000-000047000000}"/>
    <cellStyle name="Input cel 5 2 4 3 2" xfId="3230" xr:uid="{00000000-0005-0000-0000-000047000000}"/>
    <cellStyle name="Input cel 5 2 4 3 2 2" xfId="8780" xr:uid="{00000000-0005-0000-0000-000047000000}"/>
    <cellStyle name="Input cel 5 2 4 3 2 2 2" xfId="19142" xr:uid="{00000000-0005-0000-0000-000047000000}"/>
    <cellStyle name="Input cel 5 2 4 3 2 3" xfId="15489" xr:uid="{00000000-0005-0000-0000-000047000000}"/>
    <cellStyle name="Input cel 5 2 4 3 3" xfId="4572" xr:uid="{00000000-0005-0000-0000-000047000000}"/>
    <cellStyle name="Input cel 5 2 4 3 3 2" xfId="10146" xr:uid="{00000000-0005-0000-0000-000047000000}"/>
    <cellStyle name="Input cel 5 2 4 3 3 2 2" xfId="20506" xr:uid="{00000000-0005-0000-0000-000047000000}"/>
    <cellStyle name="Input cel 5 2 4 3 3 3" xfId="10705" xr:uid="{00000000-0005-0000-0000-000047000000}"/>
    <cellStyle name="Input cel 5 2 4 3 4" xfId="7574" xr:uid="{00000000-0005-0000-0000-000047000000}"/>
    <cellStyle name="Input cel 5 2 4 3 4 2" xfId="17936" xr:uid="{00000000-0005-0000-0000-000047000000}"/>
    <cellStyle name="Input cel 5 2 4 3 5" xfId="5992" xr:uid="{00000000-0005-0000-0000-000047000000}"/>
    <cellStyle name="Input cel 5 2 4 3 5 2" xfId="16357" xr:uid="{00000000-0005-0000-0000-000047000000}"/>
    <cellStyle name="Input cel 5 2 4 3 6" xfId="14007" xr:uid="{00000000-0005-0000-0000-000047000000}"/>
    <cellStyle name="Input cel 5 2 4 4" xfId="1387" xr:uid="{00000000-0005-0000-0000-000047000000}"/>
    <cellStyle name="Input cel 5 2 4 4 2" xfId="7024" xr:uid="{00000000-0005-0000-0000-000047000000}"/>
    <cellStyle name="Input cel 5 2 4 4 2 2" xfId="17386" xr:uid="{00000000-0005-0000-0000-000047000000}"/>
    <cellStyle name="Input cel 5 2 4 4 3" xfId="12193" xr:uid="{00000000-0005-0000-0000-000047000000}"/>
    <cellStyle name="Input cel 5 2 4 5" xfId="2630" xr:uid="{00000000-0005-0000-0000-000047000000}"/>
    <cellStyle name="Input cel 5 2 4 5 2" xfId="8180" xr:uid="{00000000-0005-0000-0000-000047000000}"/>
    <cellStyle name="Input cel 5 2 4 5 2 2" xfId="18542" xr:uid="{00000000-0005-0000-0000-000047000000}"/>
    <cellStyle name="Input cel 5 2 4 5 3" xfId="12388" xr:uid="{00000000-0005-0000-0000-000047000000}"/>
    <cellStyle name="Input cel 5 2 4 6" xfId="1087" xr:uid="{00000000-0005-0000-0000-000047000000}"/>
    <cellStyle name="Input cel 5 2 4 6 2" xfId="9596" xr:uid="{00000000-0005-0000-0000-000047000000}"/>
    <cellStyle name="Input cel 5 2 4 6 2 2" xfId="19957" xr:uid="{00000000-0005-0000-0000-000047000000}"/>
    <cellStyle name="Input cel 5 2 4 6 3" xfId="13603" xr:uid="{00000000-0005-0000-0000-000047000000}"/>
    <cellStyle name="Input cel 5 2 4 7" xfId="3985" xr:uid="{00000000-0005-0000-0000-000047000000}"/>
    <cellStyle name="Input cel 5 2 4 7 2" xfId="6727" xr:uid="{00000000-0005-0000-0000-000047000000}"/>
    <cellStyle name="Input cel 5 2 4 7 2 2" xfId="17089" xr:uid="{00000000-0005-0000-0000-000047000000}"/>
    <cellStyle name="Input cel 5 2 4 7 3" xfId="13251" xr:uid="{00000000-0005-0000-0000-000047000000}"/>
    <cellStyle name="Input cel 5 2 4 8" xfId="5446" xr:uid="{00000000-0005-0000-0000-000047000000}"/>
    <cellStyle name="Input cel 5 2 4 8 2" xfId="13046" xr:uid="{00000000-0005-0000-0000-000047000000}"/>
    <cellStyle name="Input cel 5 2 4 9" xfId="12458" xr:uid="{00000000-0005-0000-0000-000047000000}"/>
    <cellStyle name="Input cel 5 2 5" xfId="912" xr:uid="{00000000-0005-0000-0000-000047000000}"/>
    <cellStyle name="Input cel 5 2 5 2" xfId="2150" xr:uid="{00000000-0005-0000-0000-000047000000}"/>
    <cellStyle name="Input cel 5 2 5 2 2" xfId="3389" xr:uid="{00000000-0005-0000-0000-000047000000}"/>
    <cellStyle name="Input cel 5 2 5 2 2 2" xfId="8939" xr:uid="{00000000-0005-0000-0000-000047000000}"/>
    <cellStyle name="Input cel 5 2 5 2 2 2 2" xfId="19301" xr:uid="{00000000-0005-0000-0000-000047000000}"/>
    <cellStyle name="Input cel 5 2 5 2 2 3" xfId="12681" xr:uid="{00000000-0005-0000-0000-000047000000}"/>
    <cellStyle name="Input cel 5 2 5 2 3" xfId="4731" xr:uid="{00000000-0005-0000-0000-000047000000}"/>
    <cellStyle name="Input cel 5 2 5 2 3 2" xfId="10294" xr:uid="{00000000-0005-0000-0000-000047000000}"/>
    <cellStyle name="Input cel 5 2 5 2 3 2 2" xfId="20653" xr:uid="{00000000-0005-0000-0000-000047000000}"/>
    <cellStyle name="Input cel 5 2 5 2 3 3" xfId="12624" xr:uid="{00000000-0005-0000-0000-000047000000}"/>
    <cellStyle name="Input cel 5 2 5 2 4" xfId="7708" xr:uid="{00000000-0005-0000-0000-000047000000}"/>
    <cellStyle name="Input cel 5 2 5 2 4 2" xfId="18070" xr:uid="{00000000-0005-0000-0000-000047000000}"/>
    <cellStyle name="Input cel 5 2 5 2 5" xfId="6141" xr:uid="{00000000-0005-0000-0000-000047000000}"/>
    <cellStyle name="Input cel 5 2 5 2 5 2" xfId="16504" xr:uid="{00000000-0005-0000-0000-000047000000}"/>
    <cellStyle name="Input cel 5 2 5 2 6" xfId="15559" xr:uid="{00000000-0005-0000-0000-000047000000}"/>
    <cellStyle name="Input cel 5 2 5 3" xfId="1834" xr:uid="{00000000-0005-0000-0000-000047000000}"/>
    <cellStyle name="Input cel 5 2 5 3 2" xfId="7424" xr:uid="{00000000-0005-0000-0000-000047000000}"/>
    <cellStyle name="Input cel 5 2 5 3 2 2" xfId="17786" xr:uid="{00000000-0005-0000-0000-000047000000}"/>
    <cellStyle name="Input cel 5 2 5 3 3" xfId="10915" xr:uid="{00000000-0005-0000-0000-000047000000}"/>
    <cellStyle name="Input cel 5 2 5 4" xfId="3074" xr:uid="{00000000-0005-0000-0000-000047000000}"/>
    <cellStyle name="Input cel 5 2 5 4 2" xfId="8624" xr:uid="{00000000-0005-0000-0000-000047000000}"/>
    <cellStyle name="Input cel 5 2 5 4 2 2" xfId="18986" xr:uid="{00000000-0005-0000-0000-000047000000}"/>
    <cellStyle name="Input cel 5 2 5 4 3" xfId="12056" xr:uid="{00000000-0005-0000-0000-000047000000}"/>
    <cellStyle name="Input cel 5 2 5 5" xfId="4418" xr:uid="{00000000-0005-0000-0000-000047000000}"/>
    <cellStyle name="Input cel 5 2 5 5 2" xfId="9999" xr:uid="{00000000-0005-0000-0000-000047000000}"/>
    <cellStyle name="Input cel 5 2 5 5 2 2" xfId="20359" xr:uid="{00000000-0005-0000-0000-000047000000}"/>
    <cellStyle name="Input cel 5 2 5 5 3" xfId="11465" xr:uid="{00000000-0005-0000-0000-000047000000}"/>
    <cellStyle name="Input cel 5 2 5 6" xfId="6586" xr:uid="{00000000-0005-0000-0000-000047000000}"/>
    <cellStyle name="Input cel 5 2 5 6 2" xfId="16948" xr:uid="{00000000-0005-0000-0000-000047000000}"/>
    <cellStyle name="Input cel 5 2 5 7" xfId="5847" xr:uid="{00000000-0005-0000-0000-000047000000}"/>
    <cellStyle name="Input cel 5 2 5 7 2" xfId="14429" xr:uid="{00000000-0005-0000-0000-000047000000}"/>
    <cellStyle name="Input cel 5 2 5 8" xfId="16143" xr:uid="{00000000-0005-0000-0000-000047000000}"/>
    <cellStyle name="Input cel 5 2 6" xfId="1754" xr:uid="{00000000-0005-0000-0000-000047000000}"/>
    <cellStyle name="Input cel 5 2 6 2" xfId="2994" xr:uid="{00000000-0005-0000-0000-000047000000}"/>
    <cellStyle name="Input cel 5 2 6 2 2" xfId="8544" xr:uid="{00000000-0005-0000-0000-000047000000}"/>
    <cellStyle name="Input cel 5 2 6 2 2 2" xfId="18906" xr:uid="{00000000-0005-0000-0000-000047000000}"/>
    <cellStyle name="Input cel 5 2 6 2 3" xfId="14367" xr:uid="{00000000-0005-0000-0000-000047000000}"/>
    <cellStyle name="Input cel 5 2 6 3" xfId="4338" xr:uid="{00000000-0005-0000-0000-000047000000}"/>
    <cellStyle name="Input cel 5 2 6 3 2" xfId="9923" xr:uid="{00000000-0005-0000-0000-000047000000}"/>
    <cellStyle name="Input cel 5 2 6 3 2 2" xfId="20284" xr:uid="{00000000-0005-0000-0000-000047000000}"/>
    <cellStyle name="Input cel 5 2 6 3 3" xfId="14199" xr:uid="{00000000-0005-0000-0000-000047000000}"/>
    <cellStyle name="Input cel 5 2 6 4" xfId="7357" xr:uid="{00000000-0005-0000-0000-000047000000}"/>
    <cellStyle name="Input cel 5 2 6 4 2" xfId="17719" xr:uid="{00000000-0005-0000-0000-000047000000}"/>
    <cellStyle name="Input cel 5 2 6 5" xfId="5772" xr:uid="{00000000-0005-0000-0000-000047000000}"/>
    <cellStyle name="Input cel 5 2 6 5 2" xfId="14670" xr:uid="{00000000-0005-0000-0000-000047000000}"/>
    <cellStyle name="Input cel 5 2 6 6" xfId="13900" xr:uid="{00000000-0005-0000-0000-000047000000}"/>
    <cellStyle name="Input cel 5 2 7" xfId="1548" xr:uid="{00000000-0005-0000-0000-000047000000}"/>
    <cellStyle name="Input cel 5 2 7 2" xfId="2789" xr:uid="{00000000-0005-0000-0000-000047000000}"/>
    <cellStyle name="Input cel 5 2 7 2 2" xfId="8339" xr:uid="{00000000-0005-0000-0000-000047000000}"/>
    <cellStyle name="Input cel 5 2 7 2 2 2" xfId="18701" xr:uid="{00000000-0005-0000-0000-000047000000}"/>
    <cellStyle name="Input cel 5 2 7 2 3" xfId="16125" xr:uid="{00000000-0005-0000-0000-000047000000}"/>
    <cellStyle name="Input cel 5 2 7 3" xfId="4140" xr:uid="{00000000-0005-0000-0000-000047000000}"/>
    <cellStyle name="Input cel 5 2 7 3 2" xfId="9740" xr:uid="{00000000-0005-0000-0000-000047000000}"/>
    <cellStyle name="Input cel 5 2 7 3 2 2" xfId="20101" xr:uid="{00000000-0005-0000-0000-000047000000}"/>
    <cellStyle name="Input cel 5 2 7 3 3" xfId="15256" xr:uid="{00000000-0005-0000-0000-000047000000}"/>
    <cellStyle name="Input cel 5 2 7 4" xfId="7171" xr:uid="{00000000-0005-0000-0000-000047000000}"/>
    <cellStyle name="Input cel 5 2 7 4 2" xfId="17533" xr:uid="{00000000-0005-0000-0000-000047000000}"/>
    <cellStyle name="Input cel 5 2 7 5" xfId="5590" xr:uid="{00000000-0005-0000-0000-000047000000}"/>
    <cellStyle name="Input cel 5 2 7 5 2" xfId="10858" xr:uid="{00000000-0005-0000-0000-000047000000}"/>
    <cellStyle name="Input cel 5 2 7 6" xfId="13665" xr:uid="{00000000-0005-0000-0000-000047000000}"/>
    <cellStyle name="Input cel 5 2 8" xfId="1645" xr:uid="{00000000-0005-0000-0000-000047000000}"/>
    <cellStyle name="Input cel 5 2 8 2" xfId="2886" xr:uid="{00000000-0005-0000-0000-000047000000}"/>
    <cellStyle name="Input cel 5 2 8 2 2" xfId="8436" xr:uid="{00000000-0005-0000-0000-000047000000}"/>
    <cellStyle name="Input cel 5 2 8 2 2 2" xfId="18798" xr:uid="{00000000-0005-0000-0000-000047000000}"/>
    <cellStyle name="Input cel 5 2 8 2 3" xfId="13632" xr:uid="{00000000-0005-0000-0000-000047000000}"/>
    <cellStyle name="Input cel 5 2 8 3" xfId="4236" xr:uid="{00000000-0005-0000-0000-000047000000}"/>
    <cellStyle name="Input cel 5 2 8 3 2" xfId="9828" xr:uid="{00000000-0005-0000-0000-000047000000}"/>
    <cellStyle name="Input cel 5 2 8 3 2 2" xfId="20189" xr:uid="{00000000-0005-0000-0000-000047000000}"/>
    <cellStyle name="Input cel 5 2 8 3 3" xfId="15296" xr:uid="{00000000-0005-0000-0000-000047000000}"/>
    <cellStyle name="Input cel 5 2 8 4" xfId="7260" xr:uid="{00000000-0005-0000-0000-000047000000}"/>
    <cellStyle name="Input cel 5 2 8 4 2" xfId="17622" xr:uid="{00000000-0005-0000-0000-000047000000}"/>
    <cellStyle name="Input cel 5 2 8 5" xfId="5678" xr:uid="{00000000-0005-0000-0000-000047000000}"/>
    <cellStyle name="Input cel 5 2 8 5 2" xfId="12445" xr:uid="{00000000-0005-0000-0000-000047000000}"/>
    <cellStyle name="Input cel 5 2 8 6" xfId="16045" xr:uid="{00000000-0005-0000-0000-000047000000}"/>
    <cellStyle name="Input cel 5 2 9" xfId="1213" xr:uid="{00000000-0005-0000-0000-000047000000}"/>
    <cellStyle name="Input cel 5 2 9 2" xfId="3811" xr:uid="{00000000-0005-0000-0000-000047000000}"/>
    <cellStyle name="Input cel 5 2 9 2 2" xfId="9425" xr:uid="{00000000-0005-0000-0000-000047000000}"/>
    <cellStyle name="Input cel 5 2 9 2 2 2" xfId="19786" xr:uid="{00000000-0005-0000-0000-000047000000}"/>
    <cellStyle name="Input cel 5 2 9 2 3" xfId="12341" xr:uid="{00000000-0005-0000-0000-000047000000}"/>
    <cellStyle name="Input cel 5 2 9 3" xfId="6853" xr:uid="{00000000-0005-0000-0000-000047000000}"/>
    <cellStyle name="Input cel 5 2 9 3 2" xfId="17215" xr:uid="{00000000-0005-0000-0000-000047000000}"/>
    <cellStyle name="Input cel 5 2 9 4" xfId="5280" xr:uid="{00000000-0005-0000-0000-000047000000}"/>
    <cellStyle name="Input cel 5 2 9 4 2" xfId="11285" xr:uid="{00000000-0005-0000-0000-000047000000}"/>
    <cellStyle name="Input cel 5 2 9 5" xfId="13076" xr:uid="{00000000-0005-0000-0000-000047000000}"/>
    <cellStyle name="Input cel 5 3" xfId="447" xr:uid="{00000000-0005-0000-0000-000047000000}"/>
    <cellStyle name="Input cel 5 3 2" xfId="2110" xr:uid="{00000000-0005-0000-0000-000047000000}"/>
    <cellStyle name="Input cel 5 3 2 2" xfId="3349" xr:uid="{00000000-0005-0000-0000-000047000000}"/>
    <cellStyle name="Input cel 5 3 2 2 2" xfId="4691" xr:uid="{00000000-0005-0000-0000-000047000000}"/>
    <cellStyle name="Input cel 5 3 2 2 2 2" xfId="10256" xr:uid="{00000000-0005-0000-0000-000047000000}"/>
    <cellStyle name="Input cel 5 3 2 2 2 2 2" xfId="20616" xr:uid="{00000000-0005-0000-0000-000047000000}"/>
    <cellStyle name="Input cel 5 3 2 2 2 3" xfId="14810" xr:uid="{00000000-0005-0000-0000-000047000000}"/>
    <cellStyle name="Input cel 5 3 2 2 3" xfId="8899" xr:uid="{00000000-0005-0000-0000-000047000000}"/>
    <cellStyle name="Input cel 5 3 2 2 3 2" xfId="19261" xr:uid="{00000000-0005-0000-0000-000047000000}"/>
    <cellStyle name="Input cel 5 3 2 2 4" xfId="6103" xr:uid="{00000000-0005-0000-0000-000047000000}"/>
    <cellStyle name="Input cel 5 3 2 2 4 2" xfId="16467" xr:uid="{00000000-0005-0000-0000-000047000000}"/>
    <cellStyle name="Input cel 5 3 2 2 5" xfId="15295" xr:uid="{00000000-0005-0000-0000-000047000000}"/>
    <cellStyle name="Input cel 5 3 2 3" xfId="3712" xr:uid="{00000000-0005-0000-0000-000047000000}"/>
    <cellStyle name="Input cel 5 3 2 3 2" xfId="9295" xr:uid="{00000000-0005-0000-0000-000047000000}"/>
    <cellStyle name="Input cel 5 3 2 3 2 2" xfId="19656" xr:uid="{00000000-0005-0000-0000-000047000000}"/>
    <cellStyle name="Input cel 5 3 2 3 3" xfId="15473" xr:uid="{00000000-0005-0000-0000-000047000000}"/>
    <cellStyle name="Input cel 5 3 2 4" xfId="5152" xr:uid="{00000000-0005-0000-0000-000047000000}"/>
    <cellStyle name="Input cel 5 3 2 4 2" xfId="11028" xr:uid="{00000000-0005-0000-0000-000047000000}"/>
    <cellStyle name="Input cel 5 3 2 5" xfId="16123" xr:uid="{00000000-0005-0000-0000-000047000000}"/>
    <cellStyle name="Input cel 5 3 3" xfId="1473" xr:uid="{00000000-0005-0000-0000-000047000000}"/>
    <cellStyle name="Input cel 5 3 3 2" xfId="2715" xr:uid="{00000000-0005-0000-0000-000047000000}"/>
    <cellStyle name="Input cel 5 3 3 2 2" xfId="8265" xr:uid="{00000000-0005-0000-0000-000047000000}"/>
    <cellStyle name="Input cel 5 3 3 2 2 2" xfId="18627" xr:uid="{00000000-0005-0000-0000-000047000000}"/>
    <cellStyle name="Input cel 5 3 3 2 3" xfId="15814" xr:uid="{00000000-0005-0000-0000-000047000000}"/>
    <cellStyle name="Input cel 5 3 3 3" xfId="4069" xr:uid="{00000000-0005-0000-0000-000047000000}"/>
    <cellStyle name="Input cel 5 3 3 3 2" xfId="9677" xr:uid="{00000000-0005-0000-0000-000047000000}"/>
    <cellStyle name="Input cel 5 3 3 3 2 2" xfId="20038" xr:uid="{00000000-0005-0000-0000-000047000000}"/>
    <cellStyle name="Input cel 5 3 3 3 3" xfId="12375" xr:uid="{00000000-0005-0000-0000-000047000000}"/>
    <cellStyle name="Input cel 5 3 3 4" xfId="7106" xr:uid="{00000000-0005-0000-0000-000047000000}"/>
    <cellStyle name="Input cel 5 3 3 4 2" xfId="17468" xr:uid="{00000000-0005-0000-0000-000047000000}"/>
    <cellStyle name="Input cel 5 3 3 5" xfId="5527" xr:uid="{00000000-0005-0000-0000-000047000000}"/>
    <cellStyle name="Input cel 5 3 3 5 2" xfId="13574" xr:uid="{00000000-0005-0000-0000-000047000000}"/>
    <cellStyle name="Input cel 5 3 3 6" xfId="10691" xr:uid="{00000000-0005-0000-0000-000047000000}"/>
    <cellStyle name="Input cel 5 3 4" xfId="1143" xr:uid="{00000000-0005-0000-0000-000047000000}"/>
    <cellStyle name="Input cel 5 3 4 2" xfId="3775" xr:uid="{00000000-0005-0000-0000-000047000000}"/>
    <cellStyle name="Input cel 5 3 4 2 2" xfId="9389" xr:uid="{00000000-0005-0000-0000-000047000000}"/>
    <cellStyle name="Input cel 5 3 4 2 2 2" xfId="19750" xr:uid="{00000000-0005-0000-0000-000047000000}"/>
    <cellStyle name="Input cel 5 3 4 2 3" xfId="13155" xr:uid="{00000000-0005-0000-0000-000047000000}"/>
    <cellStyle name="Input cel 5 3 4 3" xfId="6783" xr:uid="{00000000-0005-0000-0000-000047000000}"/>
    <cellStyle name="Input cel 5 3 4 3 2" xfId="17145" xr:uid="{00000000-0005-0000-0000-000047000000}"/>
    <cellStyle name="Input cel 5 3 4 4" xfId="5245" xr:uid="{00000000-0005-0000-0000-000047000000}"/>
    <cellStyle name="Input cel 5 3 4 4 2" xfId="14942" xr:uid="{00000000-0005-0000-0000-000047000000}"/>
    <cellStyle name="Input cel 5 3 4 5" xfId="14106" xr:uid="{00000000-0005-0000-0000-000047000000}"/>
    <cellStyle name="Input cel 5 3 5" xfId="2387" xr:uid="{00000000-0005-0000-0000-000047000000}"/>
    <cellStyle name="Input cel 5 3 5 2" xfId="7937" xr:uid="{00000000-0005-0000-0000-000047000000}"/>
    <cellStyle name="Input cel 5 3 5 2 2" xfId="18299" xr:uid="{00000000-0005-0000-0000-000047000000}"/>
    <cellStyle name="Input cel 5 3 5 3" xfId="14131" xr:uid="{00000000-0005-0000-0000-000047000000}"/>
    <cellStyle name="Input cel 5 3 6" xfId="690" xr:uid="{00000000-0005-0000-0000-000047000000}"/>
    <cellStyle name="Input cel 5 3 6 2" xfId="9221" xr:uid="{00000000-0005-0000-0000-000047000000}"/>
    <cellStyle name="Input cel 5 3 6 2 2" xfId="19582" xr:uid="{00000000-0005-0000-0000-000047000000}"/>
    <cellStyle name="Input cel 5 3 6 3" xfId="13768" xr:uid="{00000000-0005-0000-0000-000047000000}"/>
    <cellStyle name="Input cel 5 3 7" xfId="3664" xr:uid="{00000000-0005-0000-0000-000047000000}"/>
    <cellStyle name="Input cel 5 3 7 2" xfId="15045" xr:uid="{00000000-0005-0000-0000-000047000000}"/>
    <cellStyle name="Input cel 5 3 7 3" xfId="13923" xr:uid="{00000000-0005-0000-0000-000047000000}"/>
    <cellStyle name="Input cel 5 3 8" xfId="5061" xr:uid="{00000000-0005-0000-0000-000047000000}"/>
    <cellStyle name="Input cel 5 3 8 2" xfId="14197" xr:uid="{00000000-0005-0000-0000-000047000000}"/>
    <cellStyle name="Input cel 5 3 9" xfId="11017" xr:uid="{00000000-0005-0000-0000-000047000000}"/>
    <cellStyle name="Input cel 5 4" xfId="380" xr:uid="{00000000-0005-0000-0000-000047000000}"/>
    <cellStyle name="Input cel 5 4 2" xfId="3383" xr:uid="{00000000-0005-0000-0000-000047000000}"/>
    <cellStyle name="Input cel 5 4 2 2" xfId="4725" xr:uid="{00000000-0005-0000-0000-000047000000}"/>
    <cellStyle name="Input cel 5 4 2 2 2" xfId="10289" xr:uid="{00000000-0005-0000-0000-000047000000}"/>
    <cellStyle name="Input cel 5 4 2 2 2 2" xfId="20648" xr:uid="{00000000-0005-0000-0000-000047000000}"/>
    <cellStyle name="Input cel 5 4 2 2 3" xfId="14747" xr:uid="{00000000-0005-0000-0000-000047000000}"/>
    <cellStyle name="Input cel 5 4 2 3" xfId="8933" xr:uid="{00000000-0005-0000-0000-000047000000}"/>
    <cellStyle name="Input cel 5 4 2 3 2" xfId="19295" xr:uid="{00000000-0005-0000-0000-000047000000}"/>
    <cellStyle name="Input cel 5 4 2 4" xfId="6136" xr:uid="{00000000-0005-0000-0000-000047000000}"/>
    <cellStyle name="Input cel 5 4 2 4 2" xfId="16499" xr:uid="{00000000-0005-0000-0000-000047000000}"/>
    <cellStyle name="Input cel 5 4 2 5" xfId="14797" xr:uid="{00000000-0005-0000-0000-000047000000}"/>
    <cellStyle name="Input cel 5 4 3" xfId="2144" xr:uid="{00000000-0005-0000-0000-000047000000}"/>
    <cellStyle name="Input cel 5 4 3 2" xfId="9173" xr:uid="{00000000-0005-0000-0000-000047000000}"/>
    <cellStyle name="Input cel 5 4 3 2 2" xfId="19534" xr:uid="{00000000-0005-0000-0000-000047000000}"/>
    <cellStyle name="Input cel 5 4 3 3" xfId="10836" xr:uid="{00000000-0005-0000-0000-000047000000}"/>
    <cellStyle name="Input cel 5 4 4" xfId="7703" xr:uid="{00000000-0005-0000-0000-000047000000}"/>
    <cellStyle name="Input cel 5 4 4 2" xfId="18065" xr:uid="{00000000-0005-0000-0000-000047000000}"/>
    <cellStyle name="Input cel 5 4 5" xfId="5014" xr:uid="{00000000-0005-0000-0000-000047000000}"/>
    <cellStyle name="Input cel 5 4 5 2" xfId="14732" xr:uid="{00000000-0005-0000-0000-000047000000}"/>
    <cellStyle name="Input cel 5 4 6" xfId="13724" xr:uid="{00000000-0005-0000-0000-000047000000}"/>
    <cellStyle name="Input cel 5 5" xfId="1452" xr:uid="{00000000-0005-0000-0000-000047000000}"/>
    <cellStyle name="Input cel 5 5 2" xfId="2695" xr:uid="{00000000-0005-0000-0000-000047000000}"/>
    <cellStyle name="Input cel 5 5 2 2" xfId="8245" xr:uid="{00000000-0005-0000-0000-000047000000}"/>
    <cellStyle name="Input cel 5 5 2 2 2" xfId="18607" xr:uid="{00000000-0005-0000-0000-000047000000}"/>
    <cellStyle name="Input cel 5 5 2 3" xfId="13327" xr:uid="{00000000-0005-0000-0000-000047000000}"/>
    <cellStyle name="Input cel 5 5 3" xfId="3640" xr:uid="{00000000-0005-0000-0000-000047000000}"/>
    <cellStyle name="Input cel 5 5 3 2" xfId="9197" xr:uid="{00000000-0005-0000-0000-000047000000}"/>
    <cellStyle name="Input cel 5 5 3 2 2" xfId="19558" xr:uid="{00000000-0005-0000-0000-000047000000}"/>
    <cellStyle name="Input cel 5 5 3 3" xfId="14029" xr:uid="{00000000-0005-0000-0000-000047000000}"/>
    <cellStyle name="Input cel 5 5 4" xfId="7087" xr:uid="{00000000-0005-0000-0000-000047000000}"/>
    <cellStyle name="Input cel 5 5 4 2" xfId="17449" xr:uid="{00000000-0005-0000-0000-000047000000}"/>
    <cellStyle name="Input cel 5 5 5" xfId="5038" xr:uid="{00000000-0005-0000-0000-000047000000}"/>
    <cellStyle name="Input cel 5 5 5 2" xfId="12549" xr:uid="{00000000-0005-0000-0000-000047000000}"/>
    <cellStyle name="Input cel 5 5 6" xfId="10520" xr:uid="{00000000-0005-0000-0000-000047000000}"/>
    <cellStyle name="Input cel 5 6" xfId="1439" xr:uid="{00000000-0005-0000-0000-000047000000}"/>
    <cellStyle name="Input cel 5 6 2" xfId="2682" xr:uid="{00000000-0005-0000-0000-000047000000}"/>
    <cellStyle name="Input cel 5 6 2 2" xfId="8232" xr:uid="{00000000-0005-0000-0000-000047000000}"/>
    <cellStyle name="Input cel 5 6 2 2 2" xfId="18594" xr:uid="{00000000-0005-0000-0000-000047000000}"/>
    <cellStyle name="Input cel 5 6 2 3" xfId="15332" xr:uid="{00000000-0005-0000-0000-000047000000}"/>
    <cellStyle name="Input cel 5 6 3" xfId="4037" xr:uid="{00000000-0005-0000-0000-000047000000}"/>
    <cellStyle name="Input cel 5 6 3 2" xfId="9646" xr:uid="{00000000-0005-0000-0000-000047000000}"/>
    <cellStyle name="Input cel 5 6 3 2 2" xfId="20007" xr:uid="{00000000-0005-0000-0000-000047000000}"/>
    <cellStyle name="Input cel 5 6 3 3" xfId="16168" xr:uid="{00000000-0005-0000-0000-000047000000}"/>
    <cellStyle name="Input cel 5 6 4" xfId="7074" xr:uid="{00000000-0005-0000-0000-000047000000}"/>
    <cellStyle name="Input cel 5 6 4 2" xfId="17436" xr:uid="{00000000-0005-0000-0000-000047000000}"/>
    <cellStyle name="Input cel 5 6 5" xfId="5496" xr:uid="{00000000-0005-0000-0000-000047000000}"/>
    <cellStyle name="Input cel 5 6 5 2" xfId="11402" xr:uid="{00000000-0005-0000-0000-000047000000}"/>
    <cellStyle name="Input cel 5 6 6" xfId="10546" xr:uid="{00000000-0005-0000-0000-000047000000}"/>
    <cellStyle name="Input cel 5 7" xfId="1117" xr:uid="{00000000-0005-0000-0000-000047000000}"/>
    <cellStyle name="Input cel 5 7 2" xfId="6757" xr:uid="{00000000-0005-0000-0000-000047000000}"/>
    <cellStyle name="Input cel 5 7 2 2" xfId="17119" xr:uid="{00000000-0005-0000-0000-000047000000}"/>
    <cellStyle name="Input cel 5 7 3" xfId="11791" xr:uid="{00000000-0005-0000-0000-000047000000}"/>
    <cellStyle name="Input cel 5 8" xfId="2361" xr:uid="{00000000-0005-0000-0000-000047000000}"/>
    <cellStyle name="Input cel 5 8 2" xfId="7911" xr:uid="{00000000-0005-0000-0000-000047000000}"/>
    <cellStyle name="Input cel 5 8 2 2" xfId="18273" xr:uid="{00000000-0005-0000-0000-000047000000}"/>
    <cellStyle name="Input cel 5 8 3" xfId="14250" xr:uid="{00000000-0005-0000-0000-000047000000}"/>
    <cellStyle name="Input cel 5 9" xfId="342" xr:uid="{00000000-0005-0000-0000-000047000000}"/>
    <cellStyle name="Input cel 5 9 2" xfId="6353" xr:uid="{00000000-0005-0000-0000-000047000000}"/>
    <cellStyle name="Input cel 5 9 2 2" xfId="16716" xr:uid="{00000000-0005-0000-0000-000047000000}"/>
    <cellStyle name="Input cel 5 9 2 3" xfId="15164" xr:uid="{00000000-0005-0000-0000-000047000000}"/>
    <cellStyle name="Input cel 5 9 3" xfId="10801" xr:uid="{00000000-0005-0000-0000-000047000000}"/>
    <cellStyle name="Input cel 5 9 4" xfId="11263" xr:uid="{00000000-0005-0000-0000-000047000000}"/>
    <cellStyle name="Input cel 6" xfId="6351" xr:uid="{00000000-0005-0000-0000-000019000000}"/>
    <cellStyle name="Input cel 6 2" xfId="15162" xr:uid="{00000000-0005-0000-0000-000019000000}"/>
    <cellStyle name="Input cel 6 3" xfId="16714" xr:uid="{00000000-0005-0000-0000-000019000000}"/>
    <cellStyle name="Input cel 7" xfId="6325" xr:uid="{00000000-0005-0000-0000-000019000000}"/>
    <cellStyle name="Input cel 7 2" xfId="15136" xr:uid="{00000000-0005-0000-0000-000019000000}"/>
    <cellStyle name="Input cel 7 3" xfId="16688" xr:uid="{00000000-0005-0000-0000-000019000000}"/>
    <cellStyle name="Input cel 8" xfId="4925" xr:uid="{00000000-0005-0000-0000-000019000000}"/>
    <cellStyle name="Input cel 8 2" xfId="14618" xr:uid="{00000000-0005-0000-0000-000019000000}"/>
    <cellStyle name="Input cel 8 3" xfId="15106" xr:uid="{00000000-0005-0000-0000-000019000000}"/>
    <cellStyle name="Input cel new" xfId="23" xr:uid="{00000000-0005-0000-0000-00001C000000}"/>
    <cellStyle name="Input cel new 10" xfId="6328" xr:uid="{00000000-0005-0000-0000-00001C000000}"/>
    <cellStyle name="Input cel new 10 2" xfId="15139" xr:uid="{00000000-0005-0000-0000-00001C000000}"/>
    <cellStyle name="Input cel new 10 3" xfId="16691" xr:uid="{00000000-0005-0000-0000-00001C000000}"/>
    <cellStyle name="Input cel new 11" xfId="4928" xr:uid="{00000000-0005-0000-0000-00001C000000}"/>
    <cellStyle name="Input cel new 11 2" xfId="12198" xr:uid="{00000000-0005-0000-0000-00001C000000}"/>
    <cellStyle name="Input cel new 11 3" xfId="15109" xr:uid="{00000000-0005-0000-0000-00001C000000}"/>
    <cellStyle name="Input cel new 2" xfId="24" xr:uid="{00000000-0005-0000-0000-00001D000000}"/>
    <cellStyle name="Input cel new 2 2" xfId="168" xr:uid="{00000000-0005-0000-0000-00001E000000}"/>
    <cellStyle name="Input cel new 2 2 2" xfId="275" xr:uid="{00000000-0005-0000-0000-000050000000}"/>
    <cellStyle name="Input cel new 2 2 2 10" xfId="324" xr:uid="{00000000-0005-0000-0000-000050000000}"/>
    <cellStyle name="Input cel new 2 2 2 10 2" xfId="6390" xr:uid="{00000000-0005-0000-0000-000050000000}"/>
    <cellStyle name="Input cel new 2 2 2 10 2 2" xfId="16752" xr:uid="{00000000-0005-0000-0000-000050000000}"/>
    <cellStyle name="Input cel new 2 2 2 10 3" xfId="10585" xr:uid="{00000000-0005-0000-0000-000050000000}"/>
    <cellStyle name="Input cel new 2 2 2 11" xfId="4965" xr:uid="{00000000-0005-0000-0000-000050000000}"/>
    <cellStyle name="Input cel new 2 2 2 11 2" xfId="12070" xr:uid="{00000000-0005-0000-0000-000050000000}"/>
    <cellStyle name="Input cel new 2 2 2 12" xfId="10621" xr:uid="{00000000-0005-0000-0000-000050000000}"/>
    <cellStyle name="Input cel new 2 2 2 2" xfId="369" xr:uid="{00000000-0005-0000-0000-000050000000}"/>
    <cellStyle name="Input cel new 2 2 2 2 10" xfId="753" xr:uid="{00000000-0005-0000-0000-000050000000}"/>
    <cellStyle name="Input cel new 2 2 2 2 10 2" xfId="6473" xr:uid="{00000000-0005-0000-0000-000050000000}"/>
    <cellStyle name="Input cel new 2 2 2 2 10 2 2" xfId="16835" xr:uid="{00000000-0005-0000-0000-000050000000}"/>
    <cellStyle name="Input cel new 2 2 2 2 10 3" xfId="11774" xr:uid="{00000000-0005-0000-0000-000050000000}"/>
    <cellStyle name="Input cel new 2 2 2 2 11" xfId="9239" xr:uid="{00000000-0005-0000-0000-000050000000}"/>
    <cellStyle name="Input cel new 2 2 2 2 11 2" xfId="19600" xr:uid="{00000000-0005-0000-0000-000050000000}"/>
    <cellStyle name="Input cel new 2 2 2 2 12" xfId="5088" xr:uid="{00000000-0005-0000-0000-000050000000}"/>
    <cellStyle name="Input cel new 2 2 2 2 12 2" xfId="11280" xr:uid="{00000000-0005-0000-0000-000050000000}"/>
    <cellStyle name="Input cel new 2 2 2 2 13" xfId="11413" xr:uid="{00000000-0005-0000-0000-000050000000}"/>
    <cellStyle name="Input cel new 2 2 2 2 2" xfId="419" xr:uid="{00000000-0005-0000-0000-000050000000}"/>
    <cellStyle name="Input cel new 2 2 2 2 2 10" xfId="13264" xr:uid="{00000000-0005-0000-0000-000050000000}"/>
    <cellStyle name="Input cel new 2 2 2 2 2 2" xfId="499" xr:uid="{00000000-0005-0000-0000-000050000000}"/>
    <cellStyle name="Input cel new 2 2 2 2 2 2 2" xfId="1827" xr:uid="{00000000-0005-0000-0000-000050000000}"/>
    <cellStyle name="Input cel new 2 2 2 2 2 2 2 2" xfId="7417" xr:uid="{00000000-0005-0000-0000-000050000000}"/>
    <cellStyle name="Input cel new 2 2 2 2 2 2 2 2 2" xfId="17779" xr:uid="{00000000-0005-0000-0000-000050000000}"/>
    <cellStyle name="Input cel new 2 2 2 2 2 2 2 3" xfId="13350" xr:uid="{00000000-0005-0000-0000-000050000000}"/>
    <cellStyle name="Input cel new 2 2 2 2 2 2 3" xfId="3067" xr:uid="{00000000-0005-0000-0000-000050000000}"/>
    <cellStyle name="Input cel new 2 2 2 2 2 2 3 2" xfId="8617" xr:uid="{00000000-0005-0000-0000-000050000000}"/>
    <cellStyle name="Input cel new 2 2 2 2 2 2 3 2 2" xfId="18979" xr:uid="{00000000-0005-0000-0000-000050000000}"/>
    <cellStyle name="Input cel new 2 2 2 2 2 2 3 3" xfId="14130" xr:uid="{00000000-0005-0000-0000-000050000000}"/>
    <cellStyle name="Input cel new 2 2 2 2 2 2 4" xfId="905" xr:uid="{00000000-0005-0000-0000-000050000000}"/>
    <cellStyle name="Input cel new 2 2 2 2 2 2 4 2" xfId="9993" xr:uid="{00000000-0005-0000-0000-000050000000}"/>
    <cellStyle name="Input cel new 2 2 2 2 2 2 4 2 2" xfId="20353" xr:uid="{00000000-0005-0000-0000-000050000000}"/>
    <cellStyle name="Input cel new 2 2 2 2 2 2 4 3" xfId="11519" xr:uid="{00000000-0005-0000-0000-000050000000}"/>
    <cellStyle name="Input cel new 2 2 2 2 2 2 5" xfId="4411" xr:uid="{00000000-0005-0000-0000-000050000000}"/>
    <cellStyle name="Input cel new 2 2 2 2 2 2 5 2" xfId="6580" xr:uid="{00000000-0005-0000-0000-000050000000}"/>
    <cellStyle name="Input cel new 2 2 2 2 2 2 5 2 2" xfId="16942" xr:uid="{00000000-0005-0000-0000-000050000000}"/>
    <cellStyle name="Input cel new 2 2 2 2 2 2 5 3" xfId="12374" xr:uid="{00000000-0005-0000-0000-000050000000}"/>
    <cellStyle name="Input cel new 2 2 2 2 2 2 6" xfId="5841" xr:uid="{00000000-0005-0000-0000-000050000000}"/>
    <cellStyle name="Input cel new 2 2 2 2 2 2 6 2" xfId="10991" xr:uid="{00000000-0005-0000-0000-000050000000}"/>
    <cellStyle name="Input cel new 2 2 2 2 2 2 7" xfId="11894" xr:uid="{00000000-0005-0000-0000-000050000000}"/>
    <cellStyle name="Input cel new 2 2 2 2 2 3" xfId="1744" xr:uid="{00000000-0005-0000-0000-000050000000}"/>
    <cellStyle name="Input cel new 2 2 2 2 2 3 2" xfId="2984" xr:uid="{00000000-0005-0000-0000-000050000000}"/>
    <cellStyle name="Input cel new 2 2 2 2 2 3 2 2" xfId="8534" xr:uid="{00000000-0005-0000-0000-000050000000}"/>
    <cellStyle name="Input cel new 2 2 2 2 2 3 2 2 2" xfId="18896" xr:uid="{00000000-0005-0000-0000-000050000000}"/>
    <cellStyle name="Input cel new 2 2 2 2 2 3 2 3" xfId="15049" xr:uid="{00000000-0005-0000-0000-000050000000}"/>
    <cellStyle name="Input cel new 2 2 2 2 2 3 3" xfId="4330" xr:uid="{00000000-0005-0000-0000-000050000000}"/>
    <cellStyle name="Input cel new 2 2 2 2 2 3 3 2" xfId="9917" xr:uid="{00000000-0005-0000-0000-000050000000}"/>
    <cellStyle name="Input cel new 2 2 2 2 2 3 3 2 2" xfId="20278" xr:uid="{00000000-0005-0000-0000-000050000000}"/>
    <cellStyle name="Input cel new 2 2 2 2 2 3 3 3" xfId="14313" xr:uid="{00000000-0005-0000-0000-000050000000}"/>
    <cellStyle name="Input cel new 2 2 2 2 2 3 4" xfId="7349" xr:uid="{00000000-0005-0000-0000-000050000000}"/>
    <cellStyle name="Input cel new 2 2 2 2 2 3 4 2" xfId="17711" xr:uid="{00000000-0005-0000-0000-000050000000}"/>
    <cellStyle name="Input cel new 2 2 2 2 2 3 5" xfId="5766" xr:uid="{00000000-0005-0000-0000-000050000000}"/>
    <cellStyle name="Input cel new 2 2 2 2 2 3 5 2" xfId="12039" xr:uid="{00000000-0005-0000-0000-000050000000}"/>
    <cellStyle name="Input cel new 2 2 2 2 2 3 6" xfId="13671" xr:uid="{00000000-0005-0000-0000-000050000000}"/>
    <cellStyle name="Input cel new 2 2 2 2 2 4" xfId="2039" xr:uid="{00000000-0005-0000-0000-000050000000}"/>
    <cellStyle name="Input cel new 2 2 2 2 2 4 2" xfId="3278" xr:uid="{00000000-0005-0000-0000-000050000000}"/>
    <cellStyle name="Input cel new 2 2 2 2 2 4 2 2" xfId="8828" xr:uid="{00000000-0005-0000-0000-000050000000}"/>
    <cellStyle name="Input cel new 2 2 2 2 2 4 2 2 2" xfId="19190" xr:uid="{00000000-0005-0000-0000-000050000000}"/>
    <cellStyle name="Input cel new 2 2 2 2 2 4 2 3" xfId="15639" xr:uid="{00000000-0005-0000-0000-000050000000}"/>
    <cellStyle name="Input cel new 2 2 2 2 2 4 3" xfId="4620" xr:uid="{00000000-0005-0000-0000-000050000000}"/>
    <cellStyle name="Input cel new 2 2 2 2 2 4 3 2" xfId="10193" xr:uid="{00000000-0005-0000-0000-000050000000}"/>
    <cellStyle name="Input cel new 2 2 2 2 2 4 3 2 2" xfId="20553" xr:uid="{00000000-0005-0000-0000-000050000000}"/>
    <cellStyle name="Input cel new 2 2 2 2 2 4 3 3" xfId="11534" xr:uid="{00000000-0005-0000-0000-000050000000}"/>
    <cellStyle name="Input cel new 2 2 2 2 2 4 4" xfId="7621" xr:uid="{00000000-0005-0000-0000-000050000000}"/>
    <cellStyle name="Input cel new 2 2 2 2 2 4 4 2" xfId="17983" xr:uid="{00000000-0005-0000-0000-000050000000}"/>
    <cellStyle name="Input cel new 2 2 2 2 2 4 5" xfId="6039" xr:uid="{00000000-0005-0000-0000-000050000000}"/>
    <cellStyle name="Input cel new 2 2 2 2 2 4 5 2" xfId="16404" xr:uid="{00000000-0005-0000-0000-000050000000}"/>
    <cellStyle name="Input cel new 2 2 2 2 2 4 6" xfId="12324" xr:uid="{00000000-0005-0000-0000-000050000000}"/>
    <cellStyle name="Input cel new 2 2 2 2 2 5" xfId="1566" xr:uid="{00000000-0005-0000-0000-000050000000}"/>
    <cellStyle name="Input cel new 2 2 2 2 2 5 2" xfId="2807" xr:uid="{00000000-0005-0000-0000-000050000000}"/>
    <cellStyle name="Input cel new 2 2 2 2 2 5 2 2" xfId="8357" xr:uid="{00000000-0005-0000-0000-000050000000}"/>
    <cellStyle name="Input cel new 2 2 2 2 2 5 2 2 2" xfId="18719" xr:uid="{00000000-0005-0000-0000-000050000000}"/>
    <cellStyle name="Input cel new 2 2 2 2 2 5 2 3" xfId="14104" xr:uid="{00000000-0005-0000-0000-000050000000}"/>
    <cellStyle name="Input cel new 2 2 2 2 2 5 3" xfId="4157" xr:uid="{00000000-0005-0000-0000-000050000000}"/>
    <cellStyle name="Input cel new 2 2 2 2 2 5 3 2" xfId="9756" xr:uid="{00000000-0005-0000-0000-000050000000}"/>
    <cellStyle name="Input cel new 2 2 2 2 2 5 3 2 2" xfId="20117" xr:uid="{00000000-0005-0000-0000-000050000000}"/>
    <cellStyle name="Input cel new 2 2 2 2 2 5 3 3" xfId="11062" xr:uid="{00000000-0005-0000-0000-000050000000}"/>
    <cellStyle name="Input cel new 2 2 2 2 2 5 4" xfId="7189" xr:uid="{00000000-0005-0000-0000-000050000000}"/>
    <cellStyle name="Input cel new 2 2 2 2 2 5 4 2" xfId="17551" xr:uid="{00000000-0005-0000-0000-000050000000}"/>
    <cellStyle name="Input cel new 2 2 2 2 2 5 5" xfId="5606" xr:uid="{00000000-0005-0000-0000-000050000000}"/>
    <cellStyle name="Input cel new 2 2 2 2 2 5 5 2" xfId="13280" xr:uid="{00000000-0005-0000-0000-000050000000}"/>
    <cellStyle name="Input cel new 2 2 2 2 2 5 6" xfId="12903" xr:uid="{00000000-0005-0000-0000-000050000000}"/>
    <cellStyle name="Input cel new 2 2 2 2 2 6" xfId="1206" xr:uid="{00000000-0005-0000-0000-000050000000}"/>
    <cellStyle name="Input cel new 2 2 2 2 2 6 2" xfId="3804" xr:uid="{00000000-0005-0000-0000-000050000000}"/>
    <cellStyle name="Input cel new 2 2 2 2 2 6 2 2" xfId="9418" xr:uid="{00000000-0005-0000-0000-000050000000}"/>
    <cellStyle name="Input cel new 2 2 2 2 2 6 2 2 2" xfId="19779" xr:uid="{00000000-0005-0000-0000-000050000000}"/>
    <cellStyle name="Input cel new 2 2 2 2 2 6 2 3" xfId="14213" xr:uid="{00000000-0005-0000-0000-000050000000}"/>
    <cellStyle name="Input cel new 2 2 2 2 2 6 3" xfId="6846" xr:uid="{00000000-0005-0000-0000-000050000000}"/>
    <cellStyle name="Input cel new 2 2 2 2 2 6 3 2" xfId="17208" xr:uid="{00000000-0005-0000-0000-000050000000}"/>
    <cellStyle name="Input cel new 2 2 2 2 2 6 4" xfId="5274" xr:uid="{00000000-0005-0000-0000-000050000000}"/>
    <cellStyle name="Input cel new 2 2 2 2 2 6 4 2" xfId="10944" xr:uid="{00000000-0005-0000-0000-000050000000}"/>
    <cellStyle name="Input cel new 2 2 2 2 2 6 5" xfId="11298" xr:uid="{00000000-0005-0000-0000-000050000000}"/>
    <cellStyle name="Input cel new 2 2 2 2 2 7" xfId="2449" xr:uid="{00000000-0005-0000-0000-000050000000}"/>
    <cellStyle name="Input cel new 2 2 2 2 2 7 2" xfId="7999" xr:uid="{00000000-0005-0000-0000-000050000000}"/>
    <cellStyle name="Input cel new 2 2 2 2 2 7 2 2" xfId="18361" xr:uid="{00000000-0005-0000-0000-000050000000}"/>
    <cellStyle name="Input cel new 2 2 2 2 2 7 3" xfId="14765" xr:uid="{00000000-0005-0000-0000-000050000000}"/>
    <cellStyle name="Input cel new 2 2 2 2 2 8" xfId="808" xr:uid="{00000000-0005-0000-0000-000050000000}"/>
    <cellStyle name="Input cel new 2 2 2 2 2 8 2" xfId="9323" xr:uid="{00000000-0005-0000-0000-000050000000}"/>
    <cellStyle name="Input cel new 2 2 2 2 2 8 2 2" xfId="19684" xr:uid="{00000000-0005-0000-0000-000050000000}"/>
    <cellStyle name="Input cel new 2 2 2 2 2 8 3" xfId="13349" xr:uid="{00000000-0005-0000-0000-000050000000}"/>
    <cellStyle name="Input cel new 2 2 2 2 2 9" xfId="5180" xr:uid="{00000000-0005-0000-0000-000050000000}"/>
    <cellStyle name="Input cel new 2 2 2 2 2 9 2" xfId="14419" xr:uid="{00000000-0005-0000-0000-000050000000}"/>
    <cellStyle name="Input cel new 2 2 2 2 3" xfId="423" xr:uid="{00000000-0005-0000-0000-000050000000}"/>
    <cellStyle name="Input cel new 2 2 2 2 3 10" xfId="11512" xr:uid="{00000000-0005-0000-0000-000050000000}"/>
    <cellStyle name="Input cel new 2 2 2 2 3 2" xfId="2180" xr:uid="{00000000-0005-0000-0000-000050000000}"/>
    <cellStyle name="Input cel new 2 2 2 2 3 2 2" xfId="3419" xr:uid="{00000000-0005-0000-0000-000050000000}"/>
    <cellStyle name="Input cel new 2 2 2 2 3 2 2 2" xfId="8969" xr:uid="{00000000-0005-0000-0000-000050000000}"/>
    <cellStyle name="Input cel new 2 2 2 2 3 2 2 2 2" xfId="19331" xr:uid="{00000000-0005-0000-0000-000050000000}"/>
    <cellStyle name="Input cel new 2 2 2 2 3 2 2 3" xfId="12269" xr:uid="{00000000-0005-0000-0000-000050000000}"/>
    <cellStyle name="Input cel new 2 2 2 2 3 2 3" xfId="4761" xr:uid="{00000000-0005-0000-0000-000050000000}"/>
    <cellStyle name="Input cel new 2 2 2 2 3 2 3 2" xfId="10324" xr:uid="{00000000-0005-0000-0000-000050000000}"/>
    <cellStyle name="Input cel new 2 2 2 2 3 2 3 2 2" xfId="20683" xr:uid="{00000000-0005-0000-0000-000050000000}"/>
    <cellStyle name="Input cel new 2 2 2 2 3 2 3 3" xfId="16159" xr:uid="{00000000-0005-0000-0000-000050000000}"/>
    <cellStyle name="Input cel new 2 2 2 2 3 2 4" xfId="7738" xr:uid="{00000000-0005-0000-0000-000050000000}"/>
    <cellStyle name="Input cel new 2 2 2 2 3 2 4 2" xfId="18100" xr:uid="{00000000-0005-0000-0000-000050000000}"/>
    <cellStyle name="Input cel new 2 2 2 2 3 2 5" xfId="6171" xr:uid="{00000000-0005-0000-0000-000050000000}"/>
    <cellStyle name="Input cel new 2 2 2 2 3 2 5 2" xfId="16534" xr:uid="{00000000-0005-0000-0000-000050000000}"/>
    <cellStyle name="Input cel new 2 2 2 2 3 2 6" xfId="12768" xr:uid="{00000000-0005-0000-0000-000050000000}"/>
    <cellStyle name="Input cel new 2 2 2 2 3 3" xfId="1587" xr:uid="{00000000-0005-0000-0000-000050000000}"/>
    <cellStyle name="Input cel new 2 2 2 2 3 3 2" xfId="2828" xr:uid="{00000000-0005-0000-0000-000050000000}"/>
    <cellStyle name="Input cel new 2 2 2 2 3 3 2 2" xfId="8378" xr:uid="{00000000-0005-0000-0000-000050000000}"/>
    <cellStyle name="Input cel new 2 2 2 2 3 3 2 2 2" xfId="18740" xr:uid="{00000000-0005-0000-0000-000050000000}"/>
    <cellStyle name="Input cel new 2 2 2 2 3 3 2 3" xfId="11623" xr:uid="{00000000-0005-0000-0000-000050000000}"/>
    <cellStyle name="Input cel new 2 2 2 2 3 3 3" xfId="4178" xr:uid="{00000000-0005-0000-0000-000050000000}"/>
    <cellStyle name="Input cel new 2 2 2 2 3 3 3 2" xfId="9775" xr:uid="{00000000-0005-0000-0000-000050000000}"/>
    <cellStyle name="Input cel new 2 2 2 2 3 3 3 2 2" xfId="20136" xr:uid="{00000000-0005-0000-0000-000050000000}"/>
    <cellStyle name="Input cel new 2 2 2 2 3 3 3 3" xfId="12014" xr:uid="{00000000-0005-0000-0000-000050000000}"/>
    <cellStyle name="Input cel new 2 2 2 2 3 3 4" xfId="7208" xr:uid="{00000000-0005-0000-0000-000050000000}"/>
    <cellStyle name="Input cel new 2 2 2 2 3 3 4 2" xfId="17570" xr:uid="{00000000-0005-0000-0000-000050000000}"/>
    <cellStyle name="Input cel new 2 2 2 2 3 3 5" xfId="5625" xr:uid="{00000000-0005-0000-0000-000050000000}"/>
    <cellStyle name="Input cel new 2 2 2 2 3 3 5 2" xfId="10502" xr:uid="{00000000-0005-0000-0000-000050000000}"/>
    <cellStyle name="Input cel new 2 2 2 2 3 3 6" xfId="14808" xr:uid="{00000000-0005-0000-0000-000050000000}"/>
    <cellStyle name="Input cel new 2 2 2 2 3 4" xfId="1628" xr:uid="{00000000-0005-0000-0000-000050000000}"/>
    <cellStyle name="Input cel new 2 2 2 2 3 4 2" xfId="2869" xr:uid="{00000000-0005-0000-0000-000050000000}"/>
    <cellStyle name="Input cel new 2 2 2 2 3 4 2 2" xfId="8419" xr:uid="{00000000-0005-0000-0000-000050000000}"/>
    <cellStyle name="Input cel new 2 2 2 2 3 4 2 2 2" xfId="18781" xr:uid="{00000000-0005-0000-0000-000050000000}"/>
    <cellStyle name="Input cel new 2 2 2 2 3 4 2 3" xfId="12443" xr:uid="{00000000-0005-0000-0000-000050000000}"/>
    <cellStyle name="Input cel new 2 2 2 2 3 4 3" xfId="4219" xr:uid="{00000000-0005-0000-0000-000050000000}"/>
    <cellStyle name="Input cel new 2 2 2 2 3 4 3 2" xfId="9813" xr:uid="{00000000-0005-0000-0000-000050000000}"/>
    <cellStyle name="Input cel new 2 2 2 2 3 4 3 2 2" xfId="20174" xr:uid="{00000000-0005-0000-0000-000050000000}"/>
    <cellStyle name="Input cel new 2 2 2 2 3 4 3 3" xfId="11281" xr:uid="{00000000-0005-0000-0000-000050000000}"/>
    <cellStyle name="Input cel new 2 2 2 2 3 4 4" xfId="7245" xr:uid="{00000000-0005-0000-0000-000050000000}"/>
    <cellStyle name="Input cel new 2 2 2 2 3 4 4 2" xfId="17607" xr:uid="{00000000-0005-0000-0000-000050000000}"/>
    <cellStyle name="Input cel new 2 2 2 2 3 4 5" xfId="5663" xr:uid="{00000000-0005-0000-0000-000050000000}"/>
    <cellStyle name="Input cel new 2 2 2 2 3 4 5 2" xfId="14872" xr:uid="{00000000-0005-0000-0000-000050000000}"/>
    <cellStyle name="Input cel new 2 2 2 2 3 4 6" xfId="11045" xr:uid="{00000000-0005-0000-0000-000050000000}"/>
    <cellStyle name="Input cel new 2 2 2 2 3 5" xfId="1254" xr:uid="{00000000-0005-0000-0000-000050000000}"/>
    <cellStyle name="Input cel new 2 2 2 2 3 5 2" xfId="6894" xr:uid="{00000000-0005-0000-0000-000050000000}"/>
    <cellStyle name="Input cel new 2 2 2 2 3 5 2 2" xfId="17256" xr:uid="{00000000-0005-0000-0000-000050000000}"/>
    <cellStyle name="Input cel new 2 2 2 2 3 5 3" xfId="15079" xr:uid="{00000000-0005-0000-0000-000050000000}"/>
    <cellStyle name="Input cel new 2 2 2 2 3 6" xfId="2497" xr:uid="{00000000-0005-0000-0000-000050000000}"/>
    <cellStyle name="Input cel new 2 2 2 2 3 6 2" xfId="8047" xr:uid="{00000000-0005-0000-0000-000050000000}"/>
    <cellStyle name="Input cel new 2 2 2 2 3 6 2 2" xfId="18409" xr:uid="{00000000-0005-0000-0000-000050000000}"/>
    <cellStyle name="Input cel new 2 2 2 2 3 6 3" xfId="14818" xr:uid="{00000000-0005-0000-0000-000050000000}"/>
    <cellStyle name="Input cel new 2 2 2 2 3 7" xfId="954" xr:uid="{00000000-0005-0000-0000-000050000000}"/>
    <cellStyle name="Input cel new 2 2 2 2 3 7 2" xfId="9466" xr:uid="{00000000-0005-0000-0000-000050000000}"/>
    <cellStyle name="Input cel new 2 2 2 2 3 7 2 2" xfId="19827" xr:uid="{00000000-0005-0000-0000-000050000000}"/>
    <cellStyle name="Input cel new 2 2 2 2 3 7 3" xfId="14075" xr:uid="{00000000-0005-0000-0000-000050000000}"/>
    <cellStyle name="Input cel new 2 2 2 2 3 8" xfId="3852" xr:uid="{00000000-0005-0000-0000-000050000000}"/>
    <cellStyle name="Input cel new 2 2 2 2 3 8 2" xfId="6628" xr:uid="{00000000-0005-0000-0000-000050000000}"/>
    <cellStyle name="Input cel new 2 2 2 2 3 8 2 2" xfId="16990" xr:uid="{00000000-0005-0000-0000-000050000000}"/>
    <cellStyle name="Input cel new 2 2 2 2 3 8 3" xfId="15900" xr:uid="{00000000-0005-0000-0000-000050000000}"/>
    <cellStyle name="Input cel new 2 2 2 2 3 9" xfId="5321" xr:uid="{00000000-0005-0000-0000-000050000000}"/>
    <cellStyle name="Input cel new 2 2 2 2 3 9 2" xfId="15619" xr:uid="{00000000-0005-0000-0000-000050000000}"/>
    <cellStyle name="Input cel new 2 2 2 2 4" xfId="557" xr:uid="{00000000-0005-0000-0000-000050000000}"/>
    <cellStyle name="Input cel new 2 2 2 2 4 2" xfId="2244" xr:uid="{00000000-0005-0000-0000-000050000000}"/>
    <cellStyle name="Input cel new 2 2 2 2 4 2 2" xfId="3483" xr:uid="{00000000-0005-0000-0000-000050000000}"/>
    <cellStyle name="Input cel new 2 2 2 2 4 2 2 2" xfId="9033" xr:uid="{00000000-0005-0000-0000-000050000000}"/>
    <cellStyle name="Input cel new 2 2 2 2 4 2 2 2 2" xfId="19395" xr:uid="{00000000-0005-0000-0000-000050000000}"/>
    <cellStyle name="Input cel new 2 2 2 2 4 2 2 3" xfId="15010" xr:uid="{00000000-0005-0000-0000-000050000000}"/>
    <cellStyle name="Input cel new 2 2 2 2 4 2 3" xfId="4825" xr:uid="{00000000-0005-0000-0000-000050000000}"/>
    <cellStyle name="Input cel new 2 2 2 2 4 2 3 2" xfId="10384" xr:uid="{00000000-0005-0000-0000-000050000000}"/>
    <cellStyle name="Input cel new 2 2 2 2 4 2 3 2 2" xfId="20743" xr:uid="{00000000-0005-0000-0000-000050000000}"/>
    <cellStyle name="Input cel new 2 2 2 2 4 2 3 3" xfId="14678" xr:uid="{00000000-0005-0000-0000-000050000000}"/>
    <cellStyle name="Input cel new 2 2 2 2 4 2 4" xfId="7798" xr:uid="{00000000-0005-0000-0000-000050000000}"/>
    <cellStyle name="Input cel new 2 2 2 2 4 2 4 2" xfId="18160" xr:uid="{00000000-0005-0000-0000-000050000000}"/>
    <cellStyle name="Input cel new 2 2 2 2 4 2 5" xfId="6231" xr:uid="{00000000-0005-0000-0000-000050000000}"/>
    <cellStyle name="Input cel new 2 2 2 2 4 2 5 2" xfId="16594" xr:uid="{00000000-0005-0000-0000-000050000000}"/>
    <cellStyle name="Input cel new 2 2 2 2 4 2 6" xfId="11445" xr:uid="{00000000-0005-0000-0000-000050000000}"/>
    <cellStyle name="Input cel new 2 2 2 2 4 3" xfId="1926" xr:uid="{00000000-0005-0000-0000-000050000000}"/>
    <cellStyle name="Input cel new 2 2 2 2 4 3 2" xfId="3166" xr:uid="{00000000-0005-0000-0000-000050000000}"/>
    <cellStyle name="Input cel new 2 2 2 2 4 3 2 2" xfId="8716" xr:uid="{00000000-0005-0000-0000-000050000000}"/>
    <cellStyle name="Input cel new 2 2 2 2 4 3 2 2 2" xfId="19078" xr:uid="{00000000-0005-0000-0000-000050000000}"/>
    <cellStyle name="Input cel new 2 2 2 2 4 3 2 3" xfId="10831" xr:uid="{00000000-0005-0000-0000-000050000000}"/>
    <cellStyle name="Input cel new 2 2 2 2 4 3 3" xfId="4509" xr:uid="{00000000-0005-0000-0000-000050000000}"/>
    <cellStyle name="Input cel new 2 2 2 2 4 3 3 2" xfId="10087" xr:uid="{00000000-0005-0000-0000-000050000000}"/>
    <cellStyle name="Input cel new 2 2 2 2 4 3 3 2 2" xfId="20447" xr:uid="{00000000-0005-0000-0000-000050000000}"/>
    <cellStyle name="Input cel new 2 2 2 2 4 3 3 3" xfId="14999" xr:uid="{00000000-0005-0000-0000-000050000000}"/>
    <cellStyle name="Input cel new 2 2 2 2 4 3 4" xfId="7514" xr:uid="{00000000-0005-0000-0000-000050000000}"/>
    <cellStyle name="Input cel new 2 2 2 2 4 3 4 2" xfId="17876" xr:uid="{00000000-0005-0000-0000-000050000000}"/>
    <cellStyle name="Input cel new 2 2 2 2 4 3 5" xfId="5933" xr:uid="{00000000-0005-0000-0000-000050000000}"/>
    <cellStyle name="Input cel new 2 2 2 2 4 3 5 2" xfId="16298" xr:uid="{00000000-0005-0000-0000-000050000000}"/>
    <cellStyle name="Input cel new 2 2 2 2 4 3 6" xfId="12424" xr:uid="{00000000-0005-0000-0000-000050000000}"/>
    <cellStyle name="Input cel new 2 2 2 2 4 4" xfId="1318" xr:uid="{00000000-0005-0000-0000-000050000000}"/>
    <cellStyle name="Input cel new 2 2 2 2 4 4 2" xfId="6955" xr:uid="{00000000-0005-0000-0000-000050000000}"/>
    <cellStyle name="Input cel new 2 2 2 2 4 4 2 2" xfId="17317" xr:uid="{00000000-0005-0000-0000-000050000000}"/>
    <cellStyle name="Input cel new 2 2 2 2 4 4 3" xfId="11589" xr:uid="{00000000-0005-0000-0000-000050000000}"/>
    <cellStyle name="Input cel new 2 2 2 2 4 5" xfId="2561" xr:uid="{00000000-0005-0000-0000-000050000000}"/>
    <cellStyle name="Input cel new 2 2 2 2 4 5 2" xfId="8111" xr:uid="{00000000-0005-0000-0000-000050000000}"/>
    <cellStyle name="Input cel new 2 2 2 2 4 5 2 2" xfId="18473" xr:uid="{00000000-0005-0000-0000-000050000000}"/>
    <cellStyle name="Input cel new 2 2 2 2 4 5 3" xfId="12216" xr:uid="{00000000-0005-0000-0000-000050000000}"/>
    <cellStyle name="Input cel new 2 2 2 2 4 6" xfId="1018" xr:uid="{00000000-0005-0000-0000-000050000000}"/>
    <cellStyle name="Input cel new 2 2 2 2 4 6 2" xfId="9527" xr:uid="{00000000-0005-0000-0000-000050000000}"/>
    <cellStyle name="Input cel new 2 2 2 2 4 6 2 2" xfId="19888" xr:uid="{00000000-0005-0000-0000-000050000000}"/>
    <cellStyle name="Input cel new 2 2 2 2 4 6 3" xfId="14432" xr:uid="{00000000-0005-0000-0000-000050000000}"/>
    <cellStyle name="Input cel new 2 2 2 2 4 7" xfId="3916" xr:uid="{00000000-0005-0000-0000-000050000000}"/>
    <cellStyle name="Input cel new 2 2 2 2 4 7 2" xfId="6662" xr:uid="{00000000-0005-0000-0000-000050000000}"/>
    <cellStyle name="Input cel new 2 2 2 2 4 7 2 2" xfId="17024" xr:uid="{00000000-0005-0000-0000-000050000000}"/>
    <cellStyle name="Input cel new 2 2 2 2 4 7 3" xfId="13015" xr:uid="{00000000-0005-0000-0000-000050000000}"/>
    <cellStyle name="Input cel new 2 2 2 2 4 8" xfId="5381" xr:uid="{00000000-0005-0000-0000-000050000000}"/>
    <cellStyle name="Input cel new 2 2 2 2 4 8 2" xfId="10860" xr:uid="{00000000-0005-0000-0000-000050000000}"/>
    <cellStyle name="Input cel new 2 2 2 2 4 9" xfId="15701" xr:uid="{00000000-0005-0000-0000-000050000000}"/>
    <cellStyle name="Input cel new 2 2 2 2 5" xfId="619" xr:uid="{00000000-0005-0000-0000-000050000000}"/>
    <cellStyle name="Input cel new 2 2 2 2 5 2" xfId="2306" xr:uid="{00000000-0005-0000-0000-000050000000}"/>
    <cellStyle name="Input cel new 2 2 2 2 5 2 2" xfId="3545" xr:uid="{00000000-0005-0000-0000-000050000000}"/>
    <cellStyle name="Input cel new 2 2 2 2 5 2 2 2" xfId="9095" xr:uid="{00000000-0005-0000-0000-000050000000}"/>
    <cellStyle name="Input cel new 2 2 2 2 5 2 2 2 2" xfId="19457" xr:uid="{00000000-0005-0000-0000-000050000000}"/>
    <cellStyle name="Input cel new 2 2 2 2 5 2 2 3" xfId="15971" xr:uid="{00000000-0005-0000-0000-000050000000}"/>
    <cellStyle name="Input cel new 2 2 2 2 5 2 3" xfId="4887" xr:uid="{00000000-0005-0000-0000-000050000000}"/>
    <cellStyle name="Input cel new 2 2 2 2 5 2 3 2" xfId="10443" xr:uid="{00000000-0005-0000-0000-000050000000}"/>
    <cellStyle name="Input cel new 2 2 2 2 5 2 3 2 2" xfId="20802" xr:uid="{00000000-0005-0000-0000-000050000000}"/>
    <cellStyle name="Input cel new 2 2 2 2 5 2 3 3" xfId="14710" xr:uid="{00000000-0005-0000-0000-000050000000}"/>
    <cellStyle name="Input cel new 2 2 2 2 5 2 4" xfId="7857" xr:uid="{00000000-0005-0000-0000-000050000000}"/>
    <cellStyle name="Input cel new 2 2 2 2 5 2 4 2" xfId="18219" xr:uid="{00000000-0005-0000-0000-000050000000}"/>
    <cellStyle name="Input cel new 2 2 2 2 5 2 5" xfId="6290" xr:uid="{00000000-0005-0000-0000-000050000000}"/>
    <cellStyle name="Input cel new 2 2 2 2 5 2 5 2" xfId="16653" xr:uid="{00000000-0005-0000-0000-000050000000}"/>
    <cellStyle name="Input cel new 2 2 2 2 5 2 6" xfId="12632" xr:uid="{00000000-0005-0000-0000-000050000000}"/>
    <cellStyle name="Input cel new 2 2 2 2 5 3" xfId="1984" xr:uid="{00000000-0005-0000-0000-000050000000}"/>
    <cellStyle name="Input cel new 2 2 2 2 5 3 2" xfId="3223" xr:uid="{00000000-0005-0000-0000-000050000000}"/>
    <cellStyle name="Input cel new 2 2 2 2 5 3 2 2" xfId="8773" xr:uid="{00000000-0005-0000-0000-000050000000}"/>
    <cellStyle name="Input cel new 2 2 2 2 5 3 2 2 2" xfId="19135" xr:uid="{00000000-0005-0000-0000-000050000000}"/>
    <cellStyle name="Input cel new 2 2 2 2 5 3 2 3" xfId="13633" xr:uid="{00000000-0005-0000-0000-000050000000}"/>
    <cellStyle name="Input cel new 2 2 2 2 5 3 3" xfId="4565" xr:uid="{00000000-0005-0000-0000-000050000000}"/>
    <cellStyle name="Input cel new 2 2 2 2 5 3 3 2" xfId="10140" xr:uid="{00000000-0005-0000-0000-000050000000}"/>
    <cellStyle name="Input cel new 2 2 2 2 5 3 3 2 2" xfId="20500" xr:uid="{00000000-0005-0000-0000-000050000000}"/>
    <cellStyle name="Input cel new 2 2 2 2 5 3 3 3" xfId="16256" xr:uid="{00000000-0005-0000-0000-000050000000}"/>
    <cellStyle name="Input cel new 2 2 2 2 5 3 4" xfId="7568" xr:uid="{00000000-0005-0000-0000-000050000000}"/>
    <cellStyle name="Input cel new 2 2 2 2 5 3 4 2" xfId="17930" xr:uid="{00000000-0005-0000-0000-000050000000}"/>
    <cellStyle name="Input cel new 2 2 2 2 5 3 5" xfId="5986" xr:uid="{00000000-0005-0000-0000-000050000000}"/>
    <cellStyle name="Input cel new 2 2 2 2 5 3 5 2" xfId="16351" xr:uid="{00000000-0005-0000-0000-000050000000}"/>
    <cellStyle name="Input cel new 2 2 2 2 5 3 6" xfId="13734" xr:uid="{00000000-0005-0000-0000-000050000000}"/>
    <cellStyle name="Input cel new 2 2 2 2 5 4" xfId="1380" xr:uid="{00000000-0005-0000-0000-000050000000}"/>
    <cellStyle name="Input cel new 2 2 2 2 5 4 2" xfId="7017" xr:uid="{00000000-0005-0000-0000-000050000000}"/>
    <cellStyle name="Input cel new 2 2 2 2 5 4 2 2" xfId="17379" xr:uid="{00000000-0005-0000-0000-000050000000}"/>
    <cellStyle name="Input cel new 2 2 2 2 5 4 3" xfId="15698" xr:uid="{00000000-0005-0000-0000-000050000000}"/>
    <cellStyle name="Input cel new 2 2 2 2 5 5" xfId="2623" xr:uid="{00000000-0005-0000-0000-000050000000}"/>
    <cellStyle name="Input cel new 2 2 2 2 5 5 2" xfId="8173" xr:uid="{00000000-0005-0000-0000-000050000000}"/>
    <cellStyle name="Input cel new 2 2 2 2 5 5 2 2" xfId="18535" xr:uid="{00000000-0005-0000-0000-000050000000}"/>
    <cellStyle name="Input cel new 2 2 2 2 5 5 3" xfId="15222" xr:uid="{00000000-0005-0000-0000-000050000000}"/>
    <cellStyle name="Input cel new 2 2 2 2 5 6" xfId="1080" xr:uid="{00000000-0005-0000-0000-000050000000}"/>
    <cellStyle name="Input cel new 2 2 2 2 5 6 2" xfId="9589" xr:uid="{00000000-0005-0000-0000-000050000000}"/>
    <cellStyle name="Input cel new 2 2 2 2 5 6 2 2" xfId="19950" xr:uid="{00000000-0005-0000-0000-000050000000}"/>
    <cellStyle name="Input cel new 2 2 2 2 5 6 3" xfId="15670" xr:uid="{00000000-0005-0000-0000-000050000000}"/>
    <cellStyle name="Input cel new 2 2 2 2 5 7" xfId="3978" xr:uid="{00000000-0005-0000-0000-000050000000}"/>
    <cellStyle name="Input cel new 2 2 2 2 5 7 2" xfId="6721" xr:uid="{00000000-0005-0000-0000-000050000000}"/>
    <cellStyle name="Input cel new 2 2 2 2 5 7 2 2" xfId="17083" xr:uid="{00000000-0005-0000-0000-000050000000}"/>
    <cellStyle name="Input cel new 2 2 2 2 5 7 3" xfId="10786" xr:uid="{00000000-0005-0000-0000-000050000000}"/>
    <cellStyle name="Input cel new 2 2 2 2 5 8" xfId="5440" xr:uid="{00000000-0005-0000-0000-000050000000}"/>
    <cellStyle name="Input cel new 2 2 2 2 5 8 2" xfId="14517" xr:uid="{00000000-0005-0000-0000-000050000000}"/>
    <cellStyle name="Input cel new 2 2 2 2 5 9" xfId="15487" xr:uid="{00000000-0005-0000-0000-000050000000}"/>
    <cellStyle name="Input cel new 2 2 2 2 6" xfId="885" xr:uid="{00000000-0005-0000-0000-000050000000}"/>
    <cellStyle name="Input cel new 2 2 2 2 6 2" xfId="1808" xr:uid="{00000000-0005-0000-0000-000050000000}"/>
    <cellStyle name="Input cel new 2 2 2 2 6 2 2" xfId="7398" xr:uid="{00000000-0005-0000-0000-000050000000}"/>
    <cellStyle name="Input cel new 2 2 2 2 6 2 2 2" xfId="17760" xr:uid="{00000000-0005-0000-0000-000050000000}"/>
    <cellStyle name="Input cel new 2 2 2 2 6 2 3" xfId="11227" xr:uid="{00000000-0005-0000-0000-000050000000}"/>
    <cellStyle name="Input cel new 2 2 2 2 6 3" xfId="3048" xr:uid="{00000000-0005-0000-0000-000050000000}"/>
    <cellStyle name="Input cel new 2 2 2 2 6 3 2" xfId="8598" xr:uid="{00000000-0005-0000-0000-000050000000}"/>
    <cellStyle name="Input cel new 2 2 2 2 6 3 2 2" xfId="18960" xr:uid="{00000000-0005-0000-0000-000050000000}"/>
    <cellStyle name="Input cel new 2 2 2 2 6 3 3" xfId="12377" xr:uid="{00000000-0005-0000-0000-000050000000}"/>
    <cellStyle name="Input cel new 2 2 2 2 6 4" xfId="4392" xr:uid="{00000000-0005-0000-0000-000050000000}"/>
    <cellStyle name="Input cel new 2 2 2 2 6 4 2" xfId="9974" xr:uid="{00000000-0005-0000-0000-000050000000}"/>
    <cellStyle name="Input cel new 2 2 2 2 6 4 2 2" xfId="20334" xr:uid="{00000000-0005-0000-0000-000050000000}"/>
    <cellStyle name="Input cel new 2 2 2 2 6 4 3" xfId="14269" xr:uid="{00000000-0005-0000-0000-000050000000}"/>
    <cellStyle name="Input cel new 2 2 2 2 6 5" xfId="6561" xr:uid="{00000000-0005-0000-0000-000050000000}"/>
    <cellStyle name="Input cel new 2 2 2 2 6 5 2" xfId="16923" xr:uid="{00000000-0005-0000-0000-000050000000}"/>
    <cellStyle name="Input cel new 2 2 2 2 6 6" xfId="5822" xr:uid="{00000000-0005-0000-0000-000050000000}"/>
    <cellStyle name="Input cel new 2 2 2 2 6 6 2" xfId="13495" xr:uid="{00000000-0005-0000-0000-000050000000}"/>
    <cellStyle name="Input cel new 2 2 2 2 6 7" xfId="12467" xr:uid="{00000000-0005-0000-0000-000050000000}"/>
    <cellStyle name="Input cel new 2 2 2 2 7" xfId="1508" xr:uid="{00000000-0005-0000-0000-000050000000}"/>
    <cellStyle name="Input cel new 2 2 2 2 7 2" xfId="2750" xr:uid="{00000000-0005-0000-0000-000050000000}"/>
    <cellStyle name="Input cel new 2 2 2 2 7 2 2" xfId="8300" xr:uid="{00000000-0005-0000-0000-000050000000}"/>
    <cellStyle name="Input cel new 2 2 2 2 7 2 2 2" xfId="18662" xr:uid="{00000000-0005-0000-0000-000050000000}"/>
    <cellStyle name="Input cel new 2 2 2 2 7 2 3" xfId="15927" xr:uid="{00000000-0005-0000-0000-000050000000}"/>
    <cellStyle name="Input cel new 2 2 2 2 7 3" xfId="4103" xr:uid="{00000000-0005-0000-0000-000050000000}"/>
    <cellStyle name="Input cel new 2 2 2 2 7 3 2" xfId="9706" xr:uid="{00000000-0005-0000-0000-000050000000}"/>
    <cellStyle name="Input cel new 2 2 2 2 7 3 2 2" xfId="20067" xr:uid="{00000000-0005-0000-0000-000050000000}"/>
    <cellStyle name="Input cel new 2 2 2 2 7 3 3" xfId="16031" xr:uid="{00000000-0005-0000-0000-000050000000}"/>
    <cellStyle name="Input cel new 2 2 2 2 7 4" xfId="7136" xr:uid="{00000000-0005-0000-0000-000050000000}"/>
    <cellStyle name="Input cel new 2 2 2 2 7 4 2" xfId="17498" xr:uid="{00000000-0005-0000-0000-000050000000}"/>
    <cellStyle name="Input cel new 2 2 2 2 7 5" xfId="5556" xr:uid="{00000000-0005-0000-0000-000050000000}"/>
    <cellStyle name="Input cel new 2 2 2 2 7 5 2" xfId="15831" xr:uid="{00000000-0005-0000-0000-000050000000}"/>
    <cellStyle name="Input cel new 2 2 2 2 7 6" xfId="11901" xr:uid="{00000000-0005-0000-0000-000050000000}"/>
    <cellStyle name="Input cel new 2 2 2 2 8" xfId="1183" xr:uid="{00000000-0005-0000-0000-000050000000}"/>
    <cellStyle name="Input cel new 2 2 2 2 8 2" xfId="3637" xr:uid="{00000000-0005-0000-0000-000050000000}"/>
    <cellStyle name="Input cel new 2 2 2 2 8 2 2" xfId="9191" xr:uid="{00000000-0005-0000-0000-000050000000}"/>
    <cellStyle name="Input cel new 2 2 2 2 8 2 2 2" xfId="19552" xr:uid="{00000000-0005-0000-0000-000050000000}"/>
    <cellStyle name="Input cel new 2 2 2 2 8 2 3" xfId="10776" xr:uid="{00000000-0005-0000-0000-000050000000}"/>
    <cellStyle name="Input cel new 2 2 2 2 8 3" xfId="6823" xr:uid="{00000000-0005-0000-0000-000050000000}"/>
    <cellStyle name="Input cel new 2 2 2 2 8 3 2" xfId="17185" xr:uid="{00000000-0005-0000-0000-000050000000}"/>
    <cellStyle name="Input cel new 2 2 2 2 8 4" xfId="5032" xr:uid="{00000000-0005-0000-0000-000050000000}"/>
    <cellStyle name="Input cel new 2 2 2 2 8 4 2" xfId="14843" xr:uid="{00000000-0005-0000-0000-000050000000}"/>
    <cellStyle name="Input cel new 2 2 2 2 8 5" xfId="15720" xr:uid="{00000000-0005-0000-0000-000050000000}"/>
    <cellStyle name="Input cel new 2 2 2 2 9" xfId="2426" xr:uid="{00000000-0005-0000-0000-000050000000}"/>
    <cellStyle name="Input cel new 2 2 2 2 9 2" xfId="7976" xr:uid="{00000000-0005-0000-0000-000050000000}"/>
    <cellStyle name="Input cel new 2 2 2 2 9 2 2" xfId="18338" xr:uid="{00000000-0005-0000-0000-000050000000}"/>
    <cellStyle name="Input cel new 2 2 2 2 9 3" xfId="10909" xr:uid="{00000000-0005-0000-0000-000050000000}"/>
    <cellStyle name="Input cel new 2 2 2 3" xfId="391" xr:uid="{00000000-0005-0000-0000-000050000000}"/>
    <cellStyle name="Input cel new 2 2 2 3 10" xfId="2408" xr:uid="{00000000-0005-0000-0000-000050000000}"/>
    <cellStyle name="Input cel new 2 2 2 3 10 2" xfId="7958" xr:uid="{00000000-0005-0000-0000-000050000000}"/>
    <cellStyle name="Input cel new 2 2 2 3 10 2 2" xfId="18320" xr:uid="{00000000-0005-0000-0000-000050000000}"/>
    <cellStyle name="Input cel new 2 2 2 3 10 3" xfId="11650" xr:uid="{00000000-0005-0000-0000-000050000000}"/>
    <cellStyle name="Input cel new 2 2 2 3 11" xfId="735" xr:uid="{00000000-0005-0000-0000-000050000000}"/>
    <cellStyle name="Input cel new 2 2 2 3 11 2" xfId="6455" xr:uid="{00000000-0005-0000-0000-000050000000}"/>
    <cellStyle name="Input cel new 2 2 2 3 11 2 2" xfId="16817" xr:uid="{00000000-0005-0000-0000-000050000000}"/>
    <cellStyle name="Input cel new 2 2 2 3 11 3" xfId="12717" xr:uid="{00000000-0005-0000-0000-000050000000}"/>
    <cellStyle name="Input cel new 2 2 2 3 12" xfId="9272" xr:uid="{00000000-0005-0000-0000-000050000000}"/>
    <cellStyle name="Input cel new 2 2 2 3 12 2" xfId="19633" xr:uid="{00000000-0005-0000-0000-000050000000}"/>
    <cellStyle name="Input cel new 2 2 2 3 13" xfId="5128" xr:uid="{00000000-0005-0000-0000-000050000000}"/>
    <cellStyle name="Input cel new 2 2 2 3 13 2" xfId="11522" xr:uid="{00000000-0005-0000-0000-000050000000}"/>
    <cellStyle name="Input cel new 2 2 2 3 14" xfId="11845" xr:uid="{00000000-0005-0000-0000-000050000000}"/>
    <cellStyle name="Input cel new 2 2 2 3 2" xfId="454" xr:uid="{00000000-0005-0000-0000-000050000000}"/>
    <cellStyle name="Input cel new 2 2 2 3 2 2" xfId="937" xr:uid="{00000000-0005-0000-0000-000050000000}"/>
    <cellStyle name="Input cel new 2 2 2 3 2 2 2" xfId="2163" xr:uid="{00000000-0005-0000-0000-000050000000}"/>
    <cellStyle name="Input cel new 2 2 2 3 2 2 2 2" xfId="3402" xr:uid="{00000000-0005-0000-0000-000050000000}"/>
    <cellStyle name="Input cel new 2 2 2 3 2 2 2 2 2" xfId="8952" xr:uid="{00000000-0005-0000-0000-000050000000}"/>
    <cellStyle name="Input cel new 2 2 2 3 2 2 2 2 2 2" xfId="19314" xr:uid="{00000000-0005-0000-0000-000050000000}"/>
    <cellStyle name="Input cel new 2 2 2 3 2 2 2 2 3" xfId="12622" xr:uid="{00000000-0005-0000-0000-000050000000}"/>
    <cellStyle name="Input cel new 2 2 2 3 2 2 2 3" xfId="4744" xr:uid="{00000000-0005-0000-0000-000050000000}"/>
    <cellStyle name="Input cel new 2 2 2 3 2 2 2 3 2" xfId="10307" xr:uid="{00000000-0005-0000-0000-000050000000}"/>
    <cellStyle name="Input cel new 2 2 2 3 2 2 2 3 2 2" xfId="20666" xr:uid="{00000000-0005-0000-0000-000050000000}"/>
    <cellStyle name="Input cel new 2 2 2 3 2 2 2 3 3" xfId="13725" xr:uid="{00000000-0005-0000-0000-000050000000}"/>
    <cellStyle name="Input cel new 2 2 2 3 2 2 2 4" xfId="7721" xr:uid="{00000000-0005-0000-0000-000050000000}"/>
    <cellStyle name="Input cel new 2 2 2 3 2 2 2 4 2" xfId="18083" xr:uid="{00000000-0005-0000-0000-000050000000}"/>
    <cellStyle name="Input cel new 2 2 2 3 2 2 2 5" xfId="6154" xr:uid="{00000000-0005-0000-0000-000050000000}"/>
    <cellStyle name="Input cel new 2 2 2 3 2 2 2 5 2" xfId="16517" xr:uid="{00000000-0005-0000-0000-000050000000}"/>
    <cellStyle name="Input cel new 2 2 2 3 2 2 2 6" xfId="11333" xr:uid="{00000000-0005-0000-0000-000050000000}"/>
    <cellStyle name="Input cel new 2 2 2 3 2 2 3" xfId="1858" xr:uid="{00000000-0005-0000-0000-000050000000}"/>
    <cellStyle name="Input cel new 2 2 2 3 2 2 3 2" xfId="7448" xr:uid="{00000000-0005-0000-0000-000050000000}"/>
    <cellStyle name="Input cel new 2 2 2 3 2 2 3 2 2" xfId="17810" xr:uid="{00000000-0005-0000-0000-000050000000}"/>
    <cellStyle name="Input cel new 2 2 2 3 2 2 3 3" xfId="14506" xr:uid="{00000000-0005-0000-0000-000050000000}"/>
    <cellStyle name="Input cel new 2 2 2 3 2 2 4" xfId="3098" xr:uid="{00000000-0005-0000-0000-000050000000}"/>
    <cellStyle name="Input cel new 2 2 2 3 2 2 4 2" xfId="8648" xr:uid="{00000000-0005-0000-0000-000050000000}"/>
    <cellStyle name="Input cel new 2 2 2 3 2 2 4 2 2" xfId="19010" xr:uid="{00000000-0005-0000-0000-000050000000}"/>
    <cellStyle name="Input cel new 2 2 2 3 2 2 4 3" xfId="14650" xr:uid="{00000000-0005-0000-0000-000050000000}"/>
    <cellStyle name="Input cel new 2 2 2 3 2 2 5" xfId="4442" xr:uid="{00000000-0005-0000-0000-000050000000}"/>
    <cellStyle name="Input cel new 2 2 2 3 2 2 5 2" xfId="10023" xr:uid="{00000000-0005-0000-0000-000050000000}"/>
    <cellStyle name="Input cel new 2 2 2 3 2 2 5 2 2" xfId="20383" xr:uid="{00000000-0005-0000-0000-000050000000}"/>
    <cellStyle name="Input cel new 2 2 2 3 2 2 5 3" xfId="15750" xr:uid="{00000000-0005-0000-0000-000050000000}"/>
    <cellStyle name="Input cel new 2 2 2 3 2 2 6" xfId="6611" xr:uid="{00000000-0005-0000-0000-000050000000}"/>
    <cellStyle name="Input cel new 2 2 2 3 2 2 6 2" xfId="16973" xr:uid="{00000000-0005-0000-0000-000050000000}"/>
    <cellStyle name="Input cel new 2 2 2 3 2 2 7" xfId="5871" xr:uid="{00000000-0005-0000-0000-000050000000}"/>
    <cellStyle name="Input cel new 2 2 2 3 2 2 7 2" xfId="12111" xr:uid="{00000000-0005-0000-0000-000050000000}"/>
    <cellStyle name="Input cel new 2 2 2 3 2 2 8" xfId="12048" xr:uid="{00000000-0005-0000-0000-000050000000}"/>
    <cellStyle name="Input cel new 2 2 2 3 2 3" xfId="2078" xr:uid="{00000000-0005-0000-0000-000050000000}"/>
    <cellStyle name="Input cel new 2 2 2 3 2 3 2" xfId="3317" xr:uid="{00000000-0005-0000-0000-000050000000}"/>
    <cellStyle name="Input cel new 2 2 2 3 2 3 2 2" xfId="8867" xr:uid="{00000000-0005-0000-0000-000050000000}"/>
    <cellStyle name="Input cel new 2 2 2 3 2 3 2 2 2" xfId="19229" xr:uid="{00000000-0005-0000-0000-000050000000}"/>
    <cellStyle name="Input cel new 2 2 2 3 2 3 2 3" xfId="14403" xr:uid="{00000000-0005-0000-0000-000050000000}"/>
    <cellStyle name="Input cel new 2 2 2 3 2 3 3" xfId="4659" xr:uid="{00000000-0005-0000-0000-000050000000}"/>
    <cellStyle name="Input cel new 2 2 2 3 2 3 3 2" xfId="10229" xr:uid="{00000000-0005-0000-0000-000050000000}"/>
    <cellStyle name="Input cel new 2 2 2 3 2 3 3 2 2" xfId="20589" xr:uid="{00000000-0005-0000-0000-000050000000}"/>
    <cellStyle name="Input cel new 2 2 2 3 2 3 3 3" xfId="15844" xr:uid="{00000000-0005-0000-0000-000050000000}"/>
    <cellStyle name="Input cel new 2 2 2 3 2 3 4" xfId="7657" xr:uid="{00000000-0005-0000-0000-000050000000}"/>
    <cellStyle name="Input cel new 2 2 2 3 2 3 4 2" xfId="18019" xr:uid="{00000000-0005-0000-0000-000050000000}"/>
    <cellStyle name="Input cel new 2 2 2 3 2 3 5" xfId="6076" xr:uid="{00000000-0005-0000-0000-000050000000}"/>
    <cellStyle name="Input cel new 2 2 2 3 2 3 5 2" xfId="16440" xr:uid="{00000000-0005-0000-0000-000050000000}"/>
    <cellStyle name="Input cel new 2 2 2 3 2 3 6" xfId="12232" xr:uid="{00000000-0005-0000-0000-000050000000}"/>
    <cellStyle name="Input cel new 2 2 2 3 2 4" xfId="1611" xr:uid="{00000000-0005-0000-0000-000050000000}"/>
    <cellStyle name="Input cel new 2 2 2 3 2 4 2" xfId="2852" xr:uid="{00000000-0005-0000-0000-000050000000}"/>
    <cellStyle name="Input cel new 2 2 2 3 2 4 2 2" xfId="8402" xr:uid="{00000000-0005-0000-0000-000050000000}"/>
    <cellStyle name="Input cel new 2 2 2 3 2 4 2 2 2" xfId="18764" xr:uid="{00000000-0005-0000-0000-000050000000}"/>
    <cellStyle name="Input cel new 2 2 2 3 2 4 2 3" xfId="10641" xr:uid="{00000000-0005-0000-0000-000050000000}"/>
    <cellStyle name="Input cel new 2 2 2 3 2 4 3" xfId="4202" xr:uid="{00000000-0005-0000-0000-000050000000}"/>
    <cellStyle name="Input cel new 2 2 2 3 2 4 3 2" xfId="9796" xr:uid="{00000000-0005-0000-0000-000050000000}"/>
    <cellStyle name="Input cel new 2 2 2 3 2 4 3 2 2" xfId="20157" xr:uid="{00000000-0005-0000-0000-000050000000}"/>
    <cellStyle name="Input cel new 2 2 2 3 2 4 3 3" xfId="11330" xr:uid="{00000000-0005-0000-0000-000050000000}"/>
    <cellStyle name="Input cel new 2 2 2 3 2 4 4" xfId="7228" xr:uid="{00000000-0005-0000-0000-000050000000}"/>
    <cellStyle name="Input cel new 2 2 2 3 2 4 4 2" xfId="17590" xr:uid="{00000000-0005-0000-0000-000050000000}"/>
    <cellStyle name="Input cel new 2 2 2 3 2 4 5" xfId="5646" xr:uid="{00000000-0005-0000-0000-000050000000}"/>
    <cellStyle name="Input cel new 2 2 2 3 2 4 5 2" xfId="10669" xr:uid="{00000000-0005-0000-0000-000050000000}"/>
    <cellStyle name="Input cel new 2 2 2 3 2 4 6" xfId="15476" xr:uid="{00000000-0005-0000-0000-000050000000}"/>
    <cellStyle name="Input cel new 2 2 2 3 2 5" xfId="1237" xr:uid="{00000000-0005-0000-0000-000050000000}"/>
    <cellStyle name="Input cel new 2 2 2 3 2 5 2" xfId="3835" xr:uid="{00000000-0005-0000-0000-000050000000}"/>
    <cellStyle name="Input cel new 2 2 2 3 2 5 2 2" xfId="9449" xr:uid="{00000000-0005-0000-0000-000050000000}"/>
    <cellStyle name="Input cel new 2 2 2 3 2 5 2 2 2" xfId="19810" xr:uid="{00000000-0005-0000-0000-000050000000}"/>
    <cellStyle name="Input cel new 2 2 2 3 2 5 2 3" xfId="14435" xr:uid="{00000000-0005-0000-0000-000050000000}"/>
    <cellStyle name="Input cel new 2 2 2 3 2 5 3" xfId="6877" xr:uid="{00000000-0005-0000-0000-000050000000}"/>
    <cellStyle name="Input cel new 2 2 2 3 2 5 3 2" xfId="17239" xr:uid="{00000000-0005-0000-0000-000050000000}"/>
    <cellStyle name="Input cel new 2 2 2 3 2 5 4" xfId="5304" xr:uid="{00000000-0005-0000-0000-000050000000}"/>
    <cellStyle name="Input cel new 2 2 2 3 2 5 4 2" xfId="15586" xr:uid="{00000000-0005-0000-0000-000050000000}"/>
    <cellStyle name="Input cel new 2 2 2 3 2 5 5" xfId="14657" xr:uid="{00000000-0005-0000-0000-000050000000}"/>
    <cellStyle name="Input cel new 2 2 2 3 2 6" xfId="2480" xr:uid="{00000000-0005-0000-0000-000050000000}"/>
    <cellStyle name="Input cel new 2 2 2 3 2 6 2" xfId="8030" xr:uid="{00000000-0005-0000-0000-000050000000}"/>
    <cellStyle name="Input cel new 2 2 2 3 2 6 2 2" xfId="18392" xr:uid="{00000000-0005-0000-0000-000050000000}"/>
    <cellStyle name="Input cel new 2 2 2 3 2 6 3" xfId="13399" xr:uid="{00000000-0005-0000-0000-000050000000}"/>
    <cellStyle name="Input cel new 2 2 2 3 2 7" xfId="791" xr:uid="{00000000-0005-0000-0000-000050000000}"/>
    <cellStyle name="Input cel new 2 2 2 3 2 7 2" xfId="9363" xr:uid="{00000000-0005-0000-0000-000050000000}"/>
    <cellStyle name="Input cel new 2 2 2 3 2 7 2 2" xfId="19724" xr:uid="{00000000-0005-0000-0000-000050000000}"/>
    <cellStyle name="Input cel new 2 2 2 3 2 7 3" xfId="15356" xr:uid="{00000000-0005-0000-0000-000050000000}"/>
    <cellStyle name="Input cel new 2 2 2 3 2 8" xfId="5220" xr:uid="{00000000-0005-0000-0000-000050000000}"/>
    <cellStyle name="Input cel new 2 2 2 3 2 8 2" xfId="13803" xr:uid="{00000000-0005-0000-0000-000050000000}"/>
    <cellStyle name="Input cel new 2 2 2 3 2 9" xfId="13199" xr:uid="{00000000-0005-0000-0000-000050000000}"/>
    <cellStyle name="Input cel new 2 2 2 3 3" xfId="525" xr:uid="{00000000-0005-0000-0000-000050000000}"/>
    <cellStyle name="Input cel new 2 2 2 3 3 10" xfId="12288" xr:uid="{00000000-0005-0000-0000-000050000000}"/>
    <cellStyle name="Input cel new 2 2 2 3 3 2" xfId="1897" xr:uid="{00000000-0005-0000-0000-000050000000}"/>
    <cellStyle name="Input cel new 2 2 2 3 3 2 2" xfId="3137" xr:uid="{00000000-0005-0000-0000-000050000000}"/>
    <cellStyle name="Input cel new 2 2 2 3 3 2 2 2" xfId="8687" xr:uid="{00000000-0005-0000-0000-000050000000}"/>
    <cellStyle name="Input cel new 2 2 2 3 3 2 2 2 2" xfId="19049" xr:uid="{00000000-0005-0000-0000-000050000000}"/>
    <cellStyle name="Input cel new 2 2 2 3 3 2 2 3" xfId="14160" xr:uid="{00000000-0005-0000-0000-000050000000}"/>
    <cellStyle name="Input cel new 2 2 2 3 3 2 3" xfId="4480" xr:uid="{00000000-0005-0000-0000-000050000000}"/>
    <cellStyle name="Input cel new 2 2 2 3 3 2 3 2" xfId="10059" xr:uid="{00000000-0005-0000-0000-000050000000}"/>
    <cellStyle name="Input cel new 2 2 2 3 3 2 3 2 2" xfId="20419" xr:uid="{00000000-0005-0000-0000-000050000000}"/>
    <cellStyle name="Input cel new 2 2 2 3 3 2 3 3" xfId="13017" xr:uid="{00000000-0005-0000-0000-000050000000}"/>
    <cellStyle name="Input cel new 2 2 2 3 3 2 4" xfId="7485" xr:uid="{00000000-0005-0000-0000-000050000000}"/>
    <cellStyle name="Input cel new 2 2 2 3 3 2 4 2" xfId="17847" xr:uid="{00000000-0005-0000-0000-000050000000}"/>
    <cellStyle name="Input cel new 2 2 2 3 3 2 5" xfId="5906" xr:uid="{00000000-0005-0000-0000-000050000000}"/>
    <cellStyle name="Input cel new 2 2 2 3 3 2 5 2" xfId="16271" xr:uid="{00000000-0005-0000-0000-000050000000}"/>
    <cellStyle name="Input cel new 2 2 2 3 3 2 6" xfId="15084" xr:uid="{00000000-0005-0000-0000-000050000000}"/>
    <cellStyle name="Input cel new 2 2 2 3 3 3" xfId="2212" xr:uid="{00000000-0005-0000-0000-000050000000}"/>
    <cellStyle name="Input cel new 2 2 2 3 3 3 2" xfId="3451" xr:uid="{00000000-0005-0000-0000-000050000000}"/>
    <cellStyle name="Input cel new 2 2 2 3 3 3 2 2" xfId="9001" xr:uid="{00000000-0005-0000-0000-000050000000}"/>
    <cellStyle name="Input cel new 2 2 2 3 3 3 2 2 2" xfId="19363" xr:uid="{00000000-0005-0000-0000-000050000000}"/>
    <cellStyle name="Input cel new 2 2 2 3 3 3 2 3" xfId="11599" xr:uid="{00000000-0005-0000-0000-000050000000}"/>
    <cellStyle name="Input cel new 2 2 2 3 3 3 3" xfId="4793" xr:uid="{00000000-0005-0000-0000-000050000000}"/>
    <cellStyle name="Input cel new 2 2 2 3 3 3 3 2" xfId="10354" xr:uid="{00000000-0005-0000-0000-000050000000}"/>
    <cellStyle name="Input cel new 2 2 2 3 3 3 3 2 2" xfId="20713" xr:uid="{00000000-0005-0000-0000-000050000000}"/>
    <cellStyle name="Input cel new 2 2 2 3 3 3 3 3" xfId="12370" xr:uid="{00000000-0005-0000-0000-000050000000}"/>
    <cellStyle name="Input cel new 2 2 2 3 3 3 4" xfId="7768" xr:uid="{00000000-0005-0000-0000-000050000000}"/>
    <cellStyle name="Input cel new 2 2 2 3 3 3 4 2" xfId="18130" xr:uid="{00000000-0005-0000-0000-000050000000}"/>
    <cellStyle name="Input cel new 2 2 2 3 3 3 5" xfId="6201" xr:uid="{00000000-0005-0000-0000-000050000000}"/>
    <cellStyle name="Input cel new 2 2 2 3 3 3 5 2" xfId="16564" xr:uid="{00000000-0005-0000-0000-000050000000}"/>
    <cellStyle name="Input cel new 2 2 2 3 3 3 6" xfId="11626" xr:uid="{00000000-0005-0000-0000-000050000000}"/>
    <cellStyle name="Input cel new 2 2 2 3 3 4" xfId="1671" xr:uid="{00000000-0005-0000-0000-000050000000}"/>
    <cellStyle name="Input cel new 2 2 2 3 3 4 2" xfId="2912" xr:uid="{00000000-0005-0000-0000-000050000000}"/>
    <cellStyle name="Input cel new 2 2 2 3 3 4 2 2" xfId="8462" xr:uid="{00000000-0005-0000-0000-000050000000}"/>
    <cellStyle name="Input cel new 2 2 2 3 3 4 2 2 2" xfId="18824" xr:uid="{00000000-0005-0000-0000-000050000000}"/>
    <cellStyle name="Input cel new 2 2 2 3 3 4 2 3" xfId="12958" xr:uid="{00000000-0005-0000-0000-000050000000}"/>
    <cellStyle name="Input cel new 2 2 2 3 3 4 3" xfId="4262" xr:uid="{00000000-0005-0000-0000-000050000000}"/>
    <cellStyle name="Input cel new 2 2 2 3 3 4 3 2" xfId="9854" xr:uid="{00000000-0005-0000-0000-000050000000}"/>
    <cellStyle name="Input cel new 2 2 2 3 3 4 3 2 2" xfId="20215" xr:uid="{00000000-0005-0000-0000-000050000000}"/>
    <cellStyle name="Input cel new 2 2 2 3 3 4 3 3" xfId="13290" xr:uid="{00000000-0005-0000-0000-000050000000}"/>
    <cellStyle name="Input cel new 2 2 2 3 3 4 4" xfId="7286" xr:uid="{00000000-0005-0000-0000-000050000000}"/>
    <cellStyle name="Input cel new 2 2 2 3 3 4 4 2" xfId="17648" xr:uid="{00000000-0005-0000-0000-000050000000}"/>
    <cellStyle name="Input cel new 2 2 2 3 3 4 5" xfId="5704" xr:uid="{00000000-0005-0000-0000-000050000000}"/>
    <cellStyle name="Input cel new 2 2 2 3 3 4 5 2" xfId="14807" xr:uid="{00000000-0005-0000-0000-000050000000}"/>
    <cellStyle name="Input cel new 2 2 2 3 3 4 6" xfId="13002" xr:uid="{00000000-0005-0000-0000-000050000000}"/>
    <cellStyle name="Input cel new 2 2 2 3 3 5" xfId="1286" xr:uid="{00000000-0005-0000-0000-000050000000}"/>
    <cellStyle name="Input cel new 2 2 2 3 3 5 2" xfId="6925" xr:uid="{00000000-0005-0000-0000-000050000000}"/>
    <cellStyle name="Input cel new 2 2 2 3 3 5 2 2" xfId="17287" xr:uid="{00000000-0005-0000-0000-000050000000}"/>
    <cellStyle name="Input cel new 2 2 2 3 3 5 3" xfId="16016" xr:uid="{00000000-0005-0000-0000-000050000000}"/>
    <cellStyle name="Input cel new 2 2 2 3 3 6" xfId="2529" xr:uid="{00000000-0005-0000-0000-000050000000}"/>
    <cellStyle name="Input cel new 2 2 2 3 3 6 2" xfId="8079" xr:uid="{00000000-0005-0000-0000-000050000000}"/>
    <cellStyle name="Input cel new 2 2 2 3 3 6 2 2" xfId="18441" xr:uid="{00000000-0005-0000-0000-000050000000}"/>
    <cellStyle name="Input cel new 2 2 2 3 3 6 3" xfId="13637" xr:uid="{00000000-0005-0000-0000-000050000000}"/>
    <cellStyle name="Input cel new 2 2 2 3 3 7" xfId="986" xr:uid="{00000000-0005-0000-0000-000050000000}"/>
    <cellStyle name="Input cel new 2 2 2 3 3 7 2" xfId="9497" xr:uid="{00000000-0005-0000-0000-000050000000}"/>
    <cellStyle name="Input cel new 2 2 2 3 3 7 2 2" xfId="19858" xr:uid="{00000000-0005-0000-0000-000050000000}"/>
    <cellStyle name="Input cel new 2 2 2 3 3 7 3" xfId="11302" xr:uid="{00000000-0005-0000-0000-000050000000}"/>
    <cellStyle name="Input cel new 2 2 2 3 3 8" xfId="3884" xr:uid="{00000000-0005-0000-0000-000050000000}"/>
    <cellStyle name="Input cel new 2 2 2 3 3 8 2" xfId="6645" xr:uid="{00000000-0005-0000-0000-000050000000}"/>
    <cellStyle name="Input cel new 2 2 2 3 3 8 2 2" xfId="17007" xr:uid="{00000000-0005-0000-0000-000050000000}"/>
    <cellStyle name="Input cel new 2 2 2 3 3 8 3" xfId="13292" xr:uid="{00000000-0005-0000-0000-000050000000}"/>
    <cellStyle name="Input cel new 2 2 2 3 3 9" xfId="5351" xr:uid="{00000000-0005-0000-0000-000050000000}"/>
    <cellStyle name="Input cel new 2 2 2 3 3 9 2" xfId="14181" xr:uid="{00000000-0005-0000-0000-000050000000}"/>
    <cellStyle name="Input cel new 2 2 2 3 4" xfId="589" xr:uid="{00000000-0005-0000-0000-000050000000}"/>
    <cellStyle name="Input cel new 2 2 2 3 4 2" xfId="2276" xr:uid="{00000000-0005-0000-0000-000050000000}"/>
    <cellStyle name="Input cel new 2 2 2 3 4 2 2" xfId="3515" xr:uid="{00000000-0005-0000-0000-000050000000}"/>
    <cellStyle name="Input cel new 2 2 2 3 4 2 2 2" xfId="9065" xr:uid="{00000000-0005-0000-0000-000050000000}"/>
    <cellStyle name="Input cel new 2 2 2 3 4 2 2 2 2" xfId="19427" xr:uid="{00000000-0005-0000-0000-000050000000}"/>
    <cellStyle name="Input cel new 2 2 2 3 4 2 2 3" xfId="13562" xr:uid="{00000000-0005-0000-0000-000050000000}"/>
    <cellStyle name="Input cel new 2 2 2 3 4 2 3" xfId="4857" xr:uid="{00000000-0005-0000-0000-000050000000}"/>
    <cellStyle name="Input cel new 2 2 2 3 4 2 3 2" xfId="10414" xr:uid="{00000000-0005-0000-0000-000050000000}"/>
    <cellStyle name="Input cel new 2 2 2 3 4 2 3 2 2" xfId="20773" xr:uid="{00000000-0005-0000-0000-000050000000}"/>
    <cellStyle name="Input cel new 2 2 2 3 4 2 3 3" xfId="15344" xr:uid="{00000000-0005-0000-0000-000050000000}"/>
    <cellStyle name="Input cel new 2 2 2 3 4 2 4" xfId="7828" xr:uid="{00000000-0005-0000-0000-000050000000}"/>
    <cellStyle name="Input cel new 2 2 2 3 4 2 4 2" xfId="18190" xr:uid="{00000000-0005-0000-0000-000050000000}"/>
    <cellStyle name="Input cel new 2 2 2 3 4 2 5" xfId="6261" xr:uid="{00000000-0005-0000-0000-000050000000}"/>
    <cellStyle name="Input cel new 2 2 2 3 4 2 5 2" xfId="16624" xr:uid="{00000000-0005-0000-0000-000050000000}"/>
    <cellStyle name="Input cel new 2 2 2 3 4 2 6" xfId="12243" xr:uid="{00000000-0005-0000-0000-000050000000}"/>
    <cellStyle name="Input cel new 2 2 2 3 4 3" xfId="1958" xr:uid="{00000000-0005-0000-0000-000050000000}"/>
    <cellStyle name="Input cel new 2 2 2 3 4 3 2" xfId="3198" xr:uid="{00000000-0005-0000-0000-000050000000}"/>
    <cellStyle name="Input cel new 2 2 2 3 4 3 2 2" xfId="8748" xr:uid="{00000000-0005-0000-0000-000050000000}"/>
    <cellStyle name="Input cel new 2 2 2 3 4 3 2 2 2" xfId="19110" xr:uid="{00000000-0005-0000-0000-000050000000}"/>
    <cellStyle name="Input cel new 2 2 2 3 4 3 2 3" xfId="11824" xr:uid="{00000000-0005-0000-0000-000050000000}"/>
    <cellStyle name="Input cel new 2 2 2 3 4 3 3" xfId="4541" xr:uid="{00000000-0005-0000-0000-000050000000}"/>
    <cellStyle name="Input cel new 2 2 2 3 4 3 3 2" xfId="10117" xr:uid="{00000000-0005-0000-0000-000050000000}"/>
    <cellStyle name="Input cel new 2 2 2 3 4 3 3 2 2" xfId="20477" xr:uid="{00000000-0005-0000-0000-000050000000}"/>
    <cellStyle name="Input cel new 2 2 2 3 4 3 3 3" xfId="13275" xr:uid="{00000000-0005-0000-0000-000050000000}"/>
    <cellStyle name="Input cel new 2 2 2 3 4 3 4" xfId="7544" xr:uid="{00000000-0005-0000-0000-000050000000}"/>
    <cellStyle name="Input cel new 2 2 2 3 4 3 4 2" xfId="17906" xr:uid="{00000000-0005-0000-0000-000050000000}"/>
    <cellStyle name="Input cel new 2 2 2 3 4 3 5" xfId="5963" xr:uid="{00000000-0005-0000-0000-000050000000}"/>
    <cellStyle name="Input cel new 2 2 2 3 4 3 5 2" xfId="16328" xr:uid="{00000000-0005-0000-0000-000050000000}"/>
    <cellStyle name="Input cel new 2 2 2 3 4 3 6" xfId="14402" xr:uid="{00000000-0005-0000-0000-000050000000}"/>
    <cellStyle name="Input cel new 2 2 2 3 4 4" xfId="1350" xr:uid="{00000000-0005-0000-0000-000050000000}"/>
    <cellStyle name="Input cel new 2 2 2 3 4 4 2" xfId="6987" xr:uid="{00000000-0005-0000-0000-000050000000}"/>
    <cellStyle name="Input cel new 2 2 2 3 4 4 2 2" xfId="17349" xr:uid="{00000000-0005-0000-0000-000050000000}"/>
    <cellStyle name="Input cel new 2 2 2 3 4 4 3" xfId="15000" xr:uid="{00000000-0005-0000-0000-000050000000}"/>
    <cellStyle name="Input cel new 2 2 2 3 4 5" xfId="2593" xr:uid="{00000000-0005-0000-0000-000050000000}"/>
    <cellStyle name="Input cel new 2 2 2 3 4 5 2" xfId="8143" xr:uid="{00000000-0005-0000-0000-000050000000}"/>
    <cellStyle name="Input cel new 2 2 2 3 4 5 2 2" xfId="18505" xr:uid="{00000000-0005-0000-0000-000050000000}"/>
    <cellStyle name="Input cel new 2 2 2 3 4 5 3" xfId="11394" xr:uid="{00000000-0005-0000-0000-000050000000}"/>
    <cellStyle name="Input cel new 2 2 2 3 4 6" xfId="1050" xr:uid="{00000000-0005-0000-0000-000050000000}"/>
    <cellStyle name="Input cel new 2 2 2 3 4 6 2" xfId="9559" xr:uid="{00000000-0005-0000-0000-000050000000}"/>
    <cellStyle name="Input cel new 2 2 2 3 4 6 2 2" xfId="19920" xr:uid="{00000000-0005-0000-0000-000050000000}"/>
    <cellStyle name="Input cel new 2 2 2 3 4 6 3" xfId="12489" xr:uid="{00000000-0005-0000-0000-000050000000}"/>
    <cellStyle name="Input cel new 2 2 2 3 4 7" xfId="3948" xr:uid="{00000000-0005-0000-0000-000050000000}"/>
    <cellStyle name="Input cel new 2 2 2 3 4 7 2" xfId="6692" xr:uid="{00000000-0005-0000-0000-000050000000}"/>
    <cellStyle name="Input cel new 2 2 2 3 4 7 2 2" xfId="17054" xr:uid="{00000000-0005-0000-0000-000050000000}"/>
    <cellStyle name="Input cel new 2 2 2 3 4 7 3" xfId="15791" xr:uid="{00000000-0005-0000-0000-000050000000}"/>
    <cellStyle name="Input cel new 2 2 2 3 4 8" xfId="5411" xr:uid="{00000000-0005-0000-0000-000050000000}"/>
    <cellStyle name="Input cel new 2 2 2 3 4 8 2" xfId="16098" xr:uid="{00000000-0005-0000-0000-000050000000}"/>
    <cellStyle name="Input cel new 2 2 2 3 4 9" xfId="14334" xr:uid="{00000000-0005-0000-0000-000050000000}"/>
    <cellStyle name="Input cel new 2 2 2 3 5" xfId="650" xr:uid="{00000000-0005-0000-0000-000050000000}"/>
    <cellStyle name="Input cel new 2 2 2 3 5 2" xfId="2337" xr:uid="{00000000-0005-0000-0000-000050000000}"/>
    <cellStyle name="Input cel new 2 2 2 3 5 2 2" xfId="3576" xr:uid="{00000000-0005-0000-0000-000050000000}"/>
    <cellStyle name="Input cel new 2 2 2 3 5 2 2 2" xfId="9126" xr:uid="{00000000-0005-0000-0000-000050000000}"/>
    <cellStyle name="Input cel new 2 2 2 3 5 2 2 2 2" xfId="19488" xr:uid="{00000000-0005-0000-0000-000050000000}"/>
    <cellStyle name="Input cel new 2 2 2 3 5 2 2 3" xfId="11944" xr:uid="{00000000-0005-0000-0000-000050000000}"/>
    <cellStyle name="Input cel new 2 2 2 3 5 2 3" xfId="4918" xr:uid="{00000000-0005-0000-0000-000050000000}"/>
    <cellStyle name="Input cel new 2 2 2 3 5 2 3 2" xfId="10473" xr:uid="{00000000-0005-0000-0000-000050000000}"/>
    <cellStyle name="Input cel new 2 2 2 3 5 2 3 2 2" xfId="20832" xr:uid="{00000000-0005-0000-0000-000050000000}"/>
    <cellStyle name="Input cel new 2 2 2 3 5 2 3 3" xfId="14692" xr:uid="{00000000-0005-0000-0000-000050000000}"/>
    <cellStyle name="Input cel new 2 2 2 3 5 2 4" xfId="7887" xr:uid="{00000000-0005-0000-0000-000050000000}"/>
    <cellStyle name="Input cel new 2 2 2 3 5 2 4 2" xfId="18249" xr:uid="{00000000-0005-0000-0000-000050000000}"/>
    <cellStyle name="Input cel new 2 2 2 3 5 2 5" xfId="6320" xr:uid="{00000000-0005-0000-0000-000050000000}"/>
    <cellStyle name="Input cel new 2 2 2 3 5 2 5 2" xfId="16683" xr:uid="{00000000-0005-0000-0000-000050000000}"/>
    <cellStyle name="Input cel new 2 2 2 3 5 2 6" xfId="13019" xr:uid="{00000000-0005-0000-0000-000050000000}"/>
    <cellStyle name="Input cel new 2 2 2 3 5 3" xfId="2015" xr:uid="{00000000-0005-0000-0000-000050000000}"/>
    <cellStyle name="Input cel new 2 2 2 3 5 3 2" xfId="3254" xr:uid="{00000000-0005-0000-0000-000050000000}"/>
    <cellStyle name="Input cel new 2 2 2 3 5 3 2 2" xfId="8804" xr:uid="{00000000-0005-0000-0000-000050000000}"/>
    <cellStyle name="Input cel new 2 2 2 3 5 3 2 2 2" xfId="19166" xr:uid="{00000000-0005-0000-0000-000050000000}"/>
    <cellStyle name="Input cel new 2 2 2 3 5 3 2 3" xfId="12364" xr:uid="{00000000-0005-0000-0000-000050000000}"/>
    <cellStyle name="Input cel new 2 2 2 3 5 3 3" xfId="4596" xr:uid="{00000000-0005-0000-0000-000050000000}"/>
    <cellStyle name="Input cel new 2 2 2 3 5 3 3 2" xfId="10170" xr:uid="{00000000-0005-0000-0000-000050000000}"/>
    <cellStyle name="Input cel new 2 2 2 3 5 3 3 2 2" xfId="20530" xr:uid="{00000000-0005-0000-0000-000050000000}"/>
    <cellStyle name="Input cel new 2 2 2 3 5 3 3 3" xfId="10630" xr:uid="{00000000-0005-0000-0000-000050000000}"/>
    <cellStyle name="Input cel new 2 2 2 3 5 3 4" xfId="7598" xr:uid="{00000000-0005-0000-0000-000050000000}"/>
    <cellStyle name="Input cel new 2 2 2 3 5 3 4 2" xfId="17960" xr:uid="{00000000-0005-0000-0000-000050000000}"/>
    <cellStyle name="Input cel new 2 2 2 3 5 3 5" xfId="6016" xr:uid="{00000000-0005-0000-0000-000050000000}"/>
    <cellStyle name="Input cel new 2 2 2 3 5 3 5 2" xfId="16381" xr:uid="{00000000-0005-0000-0000-000050000000}"/>
    <cellStyle name="Input cel new 2 2 2 3 5 3 6" xfId="14585" xr:uid="{00000000-0005-0000-0000-000050000000}"/>
    <cellStyle name="Input cel new 2 2 2 3 5 4" xfId="1411" xr:uid="{00000000-0005-0000-0000-000050000000}"/>
    <cellStyle name="Input cel new 2 2 2 3 5 4 2" xfId="7048" xr:uid="{00000000-0005-0000-0000-000050000000}"/>
    <cellStyle name="Input cel new 2 2 2 3 5 4 2 2" xfId="17410" xr:uid="{00000000-0005-0000-0000-000050000000}"/>
    <cellStyle name="Input cel new 2 2 2 3 5 4 3" xfId="10574" xr:uid="{00000000-0005-0000-0000-000050000000}"/>
    <cellStyle name="Input cel new 2 2 2 3 5 5" xfId="2654" xr:uid="{00000000-0005-0000-0000-000050000000}"/>
    <cellStyle name="Input cel new 2 2 2 3 5 5 2" xfId="8204" xr:uid="{00000000-0005-0000-0000-000050000000}"/>
    <cellStyle name="Input cel new 2 2 2 3 5 5 2 2" xfId="18566" xr:uid="{00000000-0005-0000-0000-000050000000}"/>
    <cellStyle name="Input cel new 2 2 2 3 5 5 3" xfId="15882" xr:uid="{00000000-0005-0000-0000-000050000000}"/>
    <cellStyle name="Input cel new 2 2 2 3 5 6" xfId="1111" xr:uid="{00000000-0005-0000-0000-000050000000}"/>
    <cellStyle name="Input cel new 2 2 2 3 5 6 2" xfId="9620" xr:uid="{00000000-0005-0000-0000-000050000000}"/>
    <cellStyle name="Input cel new 2 2 2 3 5 6 2 2" xfId="19981" xr:uid="{00000000-0005-0000-0000-000050000000}"/>
    <cellStyle name="Input cel new 2 2 2 3 5 6 3" xfId="13659" xr:uid="{00000000-0005-0000-0000-000050000000}"/>
    <cellStyle name="Input cel new 2 2 2 3 5 7" xfId="4009" xr:uid="{00000000-0005-0000-0000-000050000000}"/>
    <cellStyle name="Input cel new 2 2 2 3 5 7 2" xfId="6751" xr:uid="{00000000-0005-0000-0000-000050000000}"/>
    <cellStyle name="Input cel new 2 2 2 3 5 7 2 2" xfId="17113" xr:uid="{00000000-0005-0000-0000-000050000000}"/>
    <cellStyle name="Input cel new 2 2 2 3 5 7 3" xfId="11419" xr:uid="{00000000-0005-0000-0000-000050000000}"/>
    <cellStyle name="Input cel new 2 2 2 3 5 8" xfId="5470" xr:uid="{00000000-0005-0000-0000-000050000000}"/>
    <cellStyle name="Input cel new 2 2 2 3 5 8 2" xfId="11521" xr:uid="{00000000-0005-0000-0000-000050000000}"/>
    <cellStyle name="Input cel new 2 2 2 3 5 9" xfId="10752" xr:uid="{00000000-0005-0000-0000-000050000000}"/>
    <cellStyle name="Input cel new 2 2 2 3 6" xfId="867" xr:uid="{00000000-0005-0000-0000-000050000000}"/>
    <cellStyle name="Input cel new 2 2 2 3 6 2" xfId="1790" xr:uid="{00000000-0005-0000-0000-000050000000}"/>
    <cellStyle name="Input cel new 2 2 2 3 6 2 2" xfId="7381" xr:uid="{00000000-0005-0000-0000-000050000000}"/>
    <cellStyle name="Input cel new 2 2 2 3 6 2 2 2" xfId="17743" xr:uid="{00000000-0005-0000-0000-000050000000}"/>
    <cellStyle name="Input cel new 2 2 2 3 6 2 3" xfId="10993" xr:uid="{00000000-0005-0000-0000-000050000000}"/>
    <cellStyle name="Input cel new 2 2 2 3 6 3" xfId="3030" xr:uid="{00000000-0005-0000-0000-000050000000}"/>
    <cellStyle name="Input cel new 2 2 2 3 6 3 2" xfId="8580" xr:uid="{00000000-0005-0000-0000-000050000000}"/>
    <cellStyle name="Input cel new 2 2 2 3 6 3 2 2" xfId="18942" xr:uid="{00000000-0005-0000-0000-000050000000}"/>
    <cellStyle name="Input cel new 2 2 2 3 6 3 3" xfId="13003" xr:uid="{00000000-0005-0000-0000-000050000000}"/>
    <cellStyle name="Input cel new 2 2 2 3 6 4" xfId="4374" xr:uid="{00000000-0005-0000-0000-000050000000}"/>
    <cellStyle name="Input cel new 2 2 2 3 6 4 2" xfId="9956" xr:uid="{00000000-0005-0000-0000-000050000000}"/>
    <cellStyle name="Input cel new 2 2 2 3 6 4 2 2" xfId="20316" xr:uid="{00000000-0005-0000-0000-000050000000}"/>
    <cellStyle name="Input cel new 2 2 2 3 6 4 3" xfId="15909" xr:uid="{00000000-0005-0000-0000-000050000000}"/>
    <cellStyle name="Input cel new 2 2 2 3 6 5" xfId="6543" xr:uid="{00000000-0005-0000-0000-000050000000}"/>
    <cellStyle name="Input cel new 2 2 2 3 6 5 2" xfId="16905" xr:uid="{00000000-0005-0000-0000-000050000000}"/>
    <cellStyle name="Input cel new 2 2 2 3 6 6" xfId="5804" xr:uid="{00000000-0005-0000-0000-000050000000}"/>
    <cellStyle name="Input cel new 2 2 2 3 6 6 2" xfId="15334" xr:uid="{00000000-0005-0000-0000-000050000000}"/>
    <cellStyle name="Input cel new 2 2 2 3 6 7" xfId="15313" xr:uid="{00000000-0005-0000-0000-000050000000}"/>
    <cellStyle name="Input cel new 2 2 2 3 7" xfId="1630" xr:uid="{00000000-0005-0000-0000-000050000000}"/>
    <cellStyle name="Input cel new 2 2 2 3 7 2" xfId="2871" xr:uid="{00000000-0005-0000-0000-000050000000}"/>
    <cellStyle name="Input cel new 2 2 2 3 7 2 2" xfId="8421" xr:uid="{00000000-0005-0000-0000-000050000000}"/>
    <cellStyle name="Input cel new 2 2 2 3 7 2 2 2" xfId="18783" xr:uid="{00000000-0005-0000-0000-000050000000}"/>
    <cellStyle name="Input cel new 2 2 2 3 7 2 3" xfId="14860" xr:uid="{00000000-0005-0000-0000-000050000000}"/>
    <cellStyle name="Input cel new 2 2 2 3 7 3" xfId="4221" xr:uid="{00000000-0005-0000-0000-000050000000}"/>
    <cellStyle name="Input cel new 2 2 2 3 7 3 2" xfId="9815" xr:uid="{00000000-0005-0000-0000-000050000000}"/>
    <cellStyle name="Input cel new 2 2 2 3 7 3 2 2" xfId="20176" xr:uid="{00000000-0005-0000-0000-000050000000}"/>
    <cellStyle name="Input cel new 2 2 2 3 7 3 3" xfId="14352" xr:uid="{00000000-0005-0000-0000-000050000000}"/>
    <cellStyle name="Input cel new 2 2 2 3 7 4" xfId="7247" xr:uid="{00000000-0005-0000-0000-000050000000}"/>
    <cellStyle name="Input cel new 2 2 2 3 7 4 2" xfId="17609" xr:uid="{00000000-0005-0000-0000-000050000000}"/>
    <cellStyle name="Input cel new 2 2 2 3 7 5" xfId="5665" xr:uid="{00000000-0005-0000-0000-000050000000}"/>
    <cellStyle name="Input cel new 2 2 2 3 7 5 2" xfId="12455" xr:uid="{00000000-0005-0000-0000-000050000000}"/>
    <cellStyle name="Input cel new 2 2 2 3 7 6" xfId="12874" xr:uid="{00000000-0005-0000-0000-000050000000}"/>
    <cellStyle name="Input cel new 2 2 2 3 8" xfId="1435" xr:uid="{00000000-0005-0000-0000-000050000000}"/>
    <cellStyle name="Input cel new 2 2 2 3 8 2" xfId="2678" xr:uid="{00000000-0005-0000-0000-000050000000}"/>
    <cellStyle name="Input cel new 2 2 2 3 8 2 2" xfId="8228" xr:uid="{00000000-0005-0000-0000-000050000000}"/>
    <cellStyle name="Input cel new 2 2 2 3 8 2 2 2" xfId="18590" xr:uid="{00000000-0005-0000-0000-000050000000}"/>
    <cellStyle name="Input cel new 2 2 2 3 8 2 3" xfId="14519" xr:uid="{00000000-0005-0000-0000-000050000000}"/>
    <cellStyle name="Input cel new 2 2 2 3 8 3" xfId="4033" xr:uid="{00000000-0005-0000-0000-000050000000}"/>
    <cellStyle name="Input cel new 2 2 2 3 8 3 2" xfId="9643" xr:uid="{00000000-0005-0000-0000-000050000000}"/>
    <cellStyle name="Input cel new 2 2 2 3 8 3 2 2" xfId="20004" xr:uid="{00000000-0005-0000-0000-000050000000}"/>
    <cellStyle name="Input cel new 2 2 2 3 8 3 3" xfId="14454" xr:uid="{00000000-0005-0000-0000-000050000000}"/>
    <cellStyle name="Input cel new 2 2 2 3 8 4" xfId="7071" xr:uid="{00000000-0005-0000-0000-000050000000}"/>
    <cellStyle name="Input cel new 2 2 2 3 8 4 2" xfId="17433" xr:uid="{00000000-0005-0000-0000-000050000000}"/>
    <cellStyle name="Input cel new 2 2 2 3 8 5" xfId="5493" xr:uid="{00000000-0005-0000-0000-000050000000}"/>
    <cellStyle name="Input cel new 2 2 2 3 8 5 2" xfId="12613" xr:uid="{00000000-0005-0000-0000-000050000000}"/>
    <cellStyle name="Input cel new 2 2 2 3 8 6" xfId="10550" xr:uid="{00000000-0005-0000-0000-000050000000}"/>
    <cellStyle name="Input cel new 2 2 2 3 9" xfId="1165" xr:uid="{00000000-0005-0000-0000-000050000000}"/>
    <cellStyle name="Input cel new 2 2 2 3 9 2" xfId="3645" xr:uid="{00000000-0005-0000-0000-000050000000}"/>
    <cellStyle name="Input cel new 2 2 2 3 9 2 2" xfId="9202" xr:uid="{00000000-0005-0000-0000-000050000000}"/>
    <cellStyle name="Input cel new 2 2 2 3 9 2 2 2" xfId="19563" xr:uid="{00000000-0005-0000-0000-000050000000}"/>
    <cellStyle name="Input cel new 2 2 2 3 9 2 3" xfId="12086" xr:uid="{00000000-0005-0000-0000-000050000000}"/>
    <cellStyle name="Input cel new 2 2 2 3 9 3" xfId="6805" xr:uid="{00000000-0005-0000-0000-000050000000}"/>
    <cellStyle name="Input cel new 2 2 2 3 9 3 2" xfId="17167" xr:uid="{00000000-0005-0000-0000-000050000000}"/>
    <cellStyle name="Input cel new 2 2 2 3 9 4" xfId="5043" xr:uid="{00000000-0005-0000-0000-000050000000}"/>
    <cellStyle name="Input cel new 2 2 2 3 9 4 2" xfId="10775" xr:uid="{00000000-0005-0000-0000-000050000000}"/>
    <cellStyle name="Input cel new 2 2 2 3 9 5" xfId="11109" xr:uid="{00000000-0005-0000-0000-000050000000}"/>
    <cellStyle name="Input cel new 2 2 2 4" xfId="442" xr:uid="{00000000-0005-0000-0000-000050000000}"/>
    <cellStyle name="Input cel new 2 2 2 4 2" xfId="1715" xr:uid="{00000000-0005-0000-0000-000050000000}"/>
    <cellStyle name="Input cel new 2 2 2 4 2 2" xfId="2956" xr:uid="{00000000-0005-0000-0000-000050000000}"/>
    <cellStyle name="Input cel new 2 2 2 4 2 2 2" xfId="4303" xr:uid="{00000000-0005-0000-0000-000050000000}"/>
    <cellStyle name="Input cel new 2 2 2 4 2 2 2 2" xfId="9892" xr:uid="{00000000-0005-0000-0000-000050000000}"/>
    <cellStyle name="Input cel new 2 2 2 4 2 2 2 2 2" xfId="20253" xr:uid="{00000000-0005-0000-0000-000050000000}"/>
    <cellStyle name="Input cel new 2 2 2 4 2 2 2 3" xfId="11671" xr:uid="{00000000-0005-0000-0000-000050000000}"/>
    <cellStyle name="Input cel new 2 2 2 4 2 2 3" xfId="8506" xr:uid="{00000000-0005-0000-0000-000050000000}"/>
    <cellStyle name="Input cel new 2 2 2 4 2 2 3 2" xfId="18868" xr:uid="{00000000-0005-0000-0000-000050000000}"/>
    <cellStyle name="Input cel new 2 2 2 4 2 2 4" xfId="5741" xr:uid="{00000000-0005-0000-0000-000050000000}"/>
    <cellStyle name="Input cel new 2 2 2 4 2 2 4 2" xfId="16136" xr:uid="{00000000-0005-0000-0000-000050000000}"/>
    <cellStyle name="Input cel new 2 2 2 4 2 2 5" xfId="12244" xr:uid="{00000000-0005-0000-0000-000050000000}"/>
    <cellStyle name="Input cel new 2 2 2 4 2 3" xfId="3716" xr:uid="{00000000-0005-0000-0000-000050000000}"/>
    <cellStyle name="Input cel new 2 2 2 4 2 3 2" xfId="9299" xr:uid="{00000000-0005-0000-0000-000050000000}"/>
    <cellStyle name="Input cel new 2 2 2 4 2 3 2 2" xfId="19660" xr:uid="{00000000-0005-0000-0000-000050000000}"/>
    <cellStyle name="Input cel new 2 2 2 4 2 3 3" xfId="15236" xr:uid="{00000000-0005-0000-0000-000050000000}"/>
    <cellStyle name="Input cel new 2 2 2 4 2 4" xfId="5156" xr:uid="{00000000-0005-0000-0000-000050000000}"/>
    <cellStyle name="Input cel new 2 2 2 4 2 4 2" xfId="11691" xr:uid="{00000000-0005-0000-0000-000050000000}"/>
    <cellStyle name="Input cel new 2 2 2 4 2 5" xfId="12055" xr:uid="{00000000-0005-0000-0000-000050000000}"/>
    <cellStyle name="Input cel new 2 2 2 4 3" xfId="2018" xr:uid="{00000000-0005-0000-0000-000050000000}"/>
    <cellStyle name="Input cel new 2 2 2 4 3 2" xfId="3257" xr:uid="{00000000-0005-0000-0000-000050000000}"/>
    <cellStyle name="Input cel new 2 2 2 4 3 2 2" xfId="8807" xr:uid="{00000000-0005-0000-0000-000050000000}"/>
    <cellStyle name="Input cel new 2 2 2 4 3 2 2 2" xfId="19169" xr:uid="{00000000-0005-0000-0000-000050000000}"/>
    <cellStyle name="Input cel new 2 2 2 4 3 2 3" xfId="13825" xr:uid="{00000000-0005-0000-0000-000050000000}"/>
    <cellStyle name="Input cel new 2 2 2 4 3 3" xfId="4599" xr:uid="{00000000-0005-0000-0000-000050000000}"/>
    <cellStyle name="Input cel new 2 2 2 4 3 3 2" xfId="10173" xr:uid="{00000000-0005-0000-0000-000050000000}"/>
    <cellStyle name="Input cel new 2 2 2 4 3 3 2 2" xfId="20533" xr:uid="{00000000-0005-0000-0000-000050000000}"/>
    <cellStyle name="Input cel new 2 2 2 4 3 3 3" xfId="10650" xr:uid="{00000000-0005-0000-0000-000050000000}"/>
    <cellStyle name="Input cel new 2 2 2 4 3 4" xfId="7601" xr:uid="{00000000-0005-0000-0000-000050000000}"/>
    <cellStyle name="Input cel new 2 2 2 4 3 4 2" xfId="17963" xr:uid="{00000000-0005-0000-0000-000050000000}"/>
    <cellStyle name="Input cel new 2 2 2 4 3 5" xfId="6019" xr:uid="{00000000-0005-0000-0000-000050000000}"/>
    <cellStyle name="Input cel new 2 2 2 4 3 5 2" xfId="16384" xr:uid="{00000000-0005-0000-0000-000050000000}"/>
    <cellStyle name="Input cel new 2 2 2 4 3 6" xfId="11295" xr:uid="{00000000-0005-0000-0000-000050000000}"/>
    <cellStyle name="Input cel new 2 2 2 4 4" xfId="1116" xr:uid="{00000000-0005-0000-0000-000050000000}"/>
    <cellStyle name="Input cel new 2 2 2 4 4 2" xfId="3610" xr:uid="{00000000-0005-0000-0000-000050000000}"/>
    <cellStyle name="Input cel new 2 2 2 4 4 2 2" xfId="9155" xr:uid="{00000000-0005-0000-0000-000050000000}"/>
    <cellStyle name="Input cel new 2 2 2 4 4 2 2 2" xfId="19517" xr:uid="{00000000-0005-0000-0000-000050000000}"/>
    <cellStyle name="Input cel new 2 2 2 4 4 2 3" xfId="12301" xr:uid="{00000000-0005-0000-0000-000050000000}"/>
    <cellStyle name="Input cel new 2 2 2 4 4 3" xfId="6756" xr:uid="{00000000-0005-0000-0000-000050000000}"/>
    <cellStyle name="Input cel new 2 2 2 4 4 3 2" xfId="17118" xr:uid="{00000000-0005-0000-0000-000050000000}"/>
    <cellStyle name="Input cel new 2 2 2 4 4 4" xfId="4996" xr:uid="{00000000-0005-0000-0000-000050000000}"/>
    <cellStyle name="Input cel new 2 2 2 4 4 4 2" xfId="14239" xr:uid="{00000000-0005-0000-0000-000050000000}"/>
    <cellStyle name="Input cel new 2 2 2 4 4 5" xfId="12956" xr:uid="{00000000-0005-0000-0000-000050000000}"/>
    <cellStyle name="Input cel new 2 2 2 4 5" xfId="2360" xr:uid="{00000000-0005-0000-0000-000050000000}"/>
    <cellStyle name="Input cel new 2 2 2 4 5 2" xfId="7910" xr:uid="{00000000-0005-0000-0000-000050000000}"/>
    <cellStyle name="Input cel new 2 2 2 4 5 2 2" xfId="18272" xr:uid="{00000000-0005-0000-0000-000050000000}"/>
    <cellStyle name="Input cel new 2 2 2 4 5 3" xfId="11294" xr:uid="{00000000-0005-0000-0000-000050000000}"/>
    <cellStyle name="Input cel new 2 2 2 4 6" xfId="763" xr:uid="{00000000-0005-0000-0000-000050000000}"/>
    <cellStyle name="Input cel new 2 2 2 4 6 2" xfId="6480" xr:uid="{00000000-0005-0000-0000-000050000000}"/>
    <cellStyle name="Input cel new 2 2 2 4 6 2 2" xfId="16842" xr:uid="{00000000-0005-0000-0000-000050000000}"/>
    <cellStyle name="Input cel new 2 2 2 4 6 3" xfId="14149" xr:uid="{00000000-0005-0000-0000-000050000000}"/>
    <cellStyle name="Input cel new 2 2 2 4 7" xfId="3669" xr:uid="{00000000-0005-0000-0000-000050000000}"/>
    <cellStyle name="Input cel new 2 2 2 4 7 2" xfId="12871" xr:uid="{00000000-0005-0000-0000-000050000000}"/>
    <cellStyle name="Input cel new 2 2 2 4 7 3" xfId="13927" xr:uid="{00000000-0005-0000-0000-000050000000}"/>
    <cellStyle name="Input cel new 2 2 2 4 8" xfId="5065" xr:uid="{00000000-0005-0000-0000-000050000000}"/>
    <cellStyle name="Input cel new 2 2 2 4 8 2" xfId="15817" xr:uid="{00000000-0005-0000-0000-000050000000}"/>
    <cellStyle name="Input cel new 2 2 2 4 9" xfId="12306" xr:uid="{00000000-0005-0000-0000-000050000000}"/>
    <cellStyle name="Input cel new 2 2 2 5" xfId="539" xr:uid="{00000000-0005-0000-0000-000050000000}"/>
    <cellStyle name="Input cel new 2 2 2 5 10" xfId="15999" xr:uid="{00000000-0005-0000-0000-000050000000}"/>
    <cellStyle name="Input cel new 2 2 2 5 2" xfId="1908" xr:uid="{00000000-0005-0000-0000-000050000000}"/>
    <cellStyle name="Input cel new 2 2 2 5 2 2" xfId="2226" xr:uid="{00000000-0005-0000-0000-000050000000}"/>
    <cellStyle name="Input cel new 2 2 2 5 2 2 2" xfId="3465" xr:uid="{00000000-0005-0000-0000-000050000000}"/>
    <cellStyle name="Input cel new 2 2 2 5 2 2 2 2" xfId="9015" xr:uid="{00000000-0005-0000-0000-000050000000}"/>
    <cellStyle name="Input cel new 2 2 2 5 2 2 2 2 2" xfId="19377" xr:uid="{00000000-0005-0000-0000-000050000000}"/>
    <cellStyle name="Input cel new 2 2 2 5 2 2 2 3" xfId="15837" xr:uid="{00000000-0005-0000-0000-000050000000}"/>
    <cellStyle name="Input cel new 2 2 2 5 2 2 3" xfId="4807" xr:uid="{00000000-0005-0000-0000-000050000000}"/>
    <cellStyle name="Input cel new 2 2 2 5 2 2 3 2" xfId="10367" xr:uid="{00000000-0005-0000-0000-000050000000}"/>
    <cellStyle name="Input cel new 2 2 2 5 2 2 3 2 2" xfId="20726" xr:uid="{00000000-0005-0000-0000-000050000000}"/>
    <cellStyle name="Input cel new 2 2 2 5 2 2 3 3" xfId="16085" xr:uid="{00000000-0005-0000-0000-000050000000}"/>
    <cellStyle name="Input cel new 2 2 2 5 2 2 4" xfId="7781" xr:uid="{00000000-0005-0000-0000-000050000000}"/>
    <cellStyle name="Input cel new 2 2 2 5 2 2 4 2" xfId="18143" xr:uid="{00000000-0005-0000-0000-000050000000}"/>
    <cellStyle name="Input cel new 2 2 2 5 2 2 5" xfId="6214" xr:uid="{00000000-0005-0000-0000-000050000000}"/>
    <cellStyle name="Input cel new 2 2 2 5 2 2 5 2" xfId="16577" xr:uid="{00000000-0005-0000-0000-000050000000}"/>
    <cellStyle name="Input cel new 2 2 2 5 2 2 6" xfId="14918" xr:uid="{00000000-0005-0000-0000-000050000000}"/>
    <cellStyle name="Input cel new 2 2 2 5 2 3" xfId="3148" xr:uid="{00000000-0005-0000-0000-000050000000}"/>
    <cellStyle name="Input cel new 2 2 2 5 2 3 2" xfId="8698" xr:uid="{00000000-0005-0000-0000-000050000000}"/>
    <cellStyle name="Input cel new 2 2 2 5 2 3 2 2" xfId="19060" xr:uid="{00000000-0005-0000-0000-000050000000}"/>
    <cellStyle name="Input cel new 2 2 2 5 2 3 3" xfId="12589" xr:uid="{00000000-0005-0000-0000-000050000000}"/>
    <cellStyle name="Input cel new 2 2 2 5 2 4" xfId="4491" xr:uid="{00000000-0005-0000-0000-000050000000}"/>
    <cellStyle name="Input cel new 2 2 2 5 2 4 2" xfId="10070" xr:uid="{00000000-0005-0000-0000-000050000000}"/>
    <cellStyle name="Input cel new 2 2 2 5 2 4 2 2" xfId="20430" xr:uid="{00000000-0005-0000-0000-000050000000}"/>
    <cellStyle name="Input cel new 2 2 2 5 2 4 3" xfId="15826" xr:uid="{00000000-0005-0000-0000-000050000000}"/>
    <cellStyle name="Input cel new 2 2 2 5 2 5" xfId="7496" xr:uid="{00000000-0005-0000-0000-000050000000}"/>
    <cellStyle name="Input cel new 2 2 2 5 2 5 2" xfId="17858" xr:uid="{00000000-0005-0000-0000-000050000000}"/>
    <cellStyle name="Input cel new 2 2 2 5 2 6" xfId="5916" xr:uid="{00000000-0005-0000-0000-000050000000}"/>
    <cellStyle name="Input cel new 2 2 2 5 2 6 2" xfId="16281" xr:uid="{00000000-0005-0000-0000-000050000000}"/>
    <cellStyle name="Input cel new 2 2 2 5 2 7" xfId="12310" xr:uid="{00000000-0005-0000-0000-000050000000}"/>
    <cellStyle name="Input cel new 2 2 2 5 3" xfId="1658" xr:uid="{00000000-0005-0000-0000-000050000000}"/>
    <cellStyle name="Input cel new 2 2 2 5 3 2" xfId="2899" xr:uid="{00000000-0005-0000-0000-000050000000}"/>
    <cellStyle name="Input cel new 2 2 2 5 3 2 2" xfId="8449" xr:uid="{00000000-0005-0000-0000-000050000000}"/>
    <cellStyle name="Input cel new 2 2 2 5 3 2 2 2" xfId="18811" xr:uid="{00000000-0005-0000-0000-000050000000}"/>
    <cellStyle name="Input cel new 2 2 2 5 3 2 3" xfId="13266" xr:uid="{00000000-0005-0000-0000-000050000000}"/>
    <cellStyle name="Input cel new 2 2 2 5 3 3" xfId="4249" xr:uid="{00000000-0005-0000-0000-000050000000}"/>
    <cellStyle name="Input cel new 2 2 2 5 3 3 2" xfId="9841" xr:uid="{00000000-0005-0000-0000-000050000000}"/>
    <cellStyle name="Input cel new 2 2 2 5 3 3 2 2" xfId="20202" xr:uid="{00000000-0005-0000-0000-000050000000}"/>
    <cellStyle name="Input cel new 2 2 2 5 3 3 3" xfId="15372" xr:uid="{00000000-0005-0000-0000-000050000000}"/>
    <cellStyle name="Input cel new 2 2 2 5 3 4" xfId="7273" xr:uid="{00000000-0005-0000-0000-000050000000}"/>
    <cellStyle name="Input cel new 2 2 2 5 3 4 2" xfId="17635" xr:uid="{00000000-0005-0000-0000-000050000000}"/>
    <cellStyle name="Input cel new 2 2 2 5 3 5" xfId="5691" xr:uid="{00000000-0005-0000-0000-000050000000}"/>
    <cellStyle name="Input cel new 2 2 2 5 3 5 2" xfId="13605" xr:uid="{00000000-0005-0000-0000-000050000000}"/>
    <cellStyle name="Input cel new 2 2 2 5 3 6" xfId="13139" xr:uid="{00000000-0005-0000-0000-000050000000}"/>
    <cellStyle name="Input cel new 2 2 2 5 4" xfId="1546" xr:uid="{00000000-0005-0000-0000-000050000000}"/>
    <cellStyle name="Input cel new 2 2 2 5 4 2" xfId="2787" xr:uid="{00000000-0005-0000-0000-000050000000}"/>
    <cellStyle name="Input cel new 2 2 2 5 4 2 2" xfId="8337" xr:uid="{00000000-0005-0000-0000-000050000000}"/>
    <cellStyle name="Input cel new 2 2 2 5 4 2 2 2" xfId="18699" xr:uid="{00000000-0005-0000-0000-000050000000}"/>
    <cellStyle name="Input cel new 2 2 2 5 4 2 3" xfId="13511" xr:uid="{00000000-0005-0000-0000-000050000000}"/>
    <cellStyle name="Input cel new 2 2 2 5 4 3" xfId="4138" xr:uid="{00000000-0005-0000-0000-000050000000}"/>
    <cellStyle name="Input cel new 2 2 2 5 4 3 2" xfId="9738" xr:uid="{00000000-0005-0000-0000-000050000000}"/>
    <cellStyle name="Input cel new 2 2 2 5 4 3 2 2" xfId="20099" xr:uid="{00000000-0005-0000-0000-000050000000}"/>
    <cellStyle name="Input cel new 2 2 2 5 4 3 3" xfId="13062" xr:uid="{00000000-0005-0000-0000-000050000000}"/>
    <cellStyle name="Input cel new 2 2 2 5 4 4" xfId="7169" xr:uid="{00000000-0005-0000-0000-000050000000}"/>
    <cellStyle name="Input cel new 2 2 2 5 4 4 2" xfId="17531" xr:uid="{00000000-0005-0000-0000-000050000000}"/>
    <cellStyle name="Input cel new 2 2 2 5 4 5" xfId="5588" xr:uid="{00000000-0005-0000-0000-000050000000}"/>
    <cellStyle name="Input cel new 2 2 2 5 4 5 2" xfId="13686" xr:uid="{00000000-0005-0000-0000-000050000000}"/>
    <cellStyle name="Input cel new 2 2 2 5 4 6" xfId="15979" xr:uid="{00000000-0005-0000-0000-000050000000}"/>
    <cellStyle name="Input cel new 2 2 2 5 5" xfId="1300" xr:uid="{00000000-0005-0000-0000-000050000000}"/>
    <cellStyle name="Input cel new 2 2 2 5 5 2" xfId="3898" xr:uid="{00000000-0005-0000-0000-000050000000}"/>
    <cellStyle name="Input cel new 2 2 2 5 5 2 2" xfId="9510" xr:uid="{00000000-0005-0000-0000-000050000000}"/>
    <cellStyle name="Input cel new 2 2 2 5 5 2 2 2" xfId="19871" xr:uid="{00000000-0005-0000-0000-000050000000}"/>
    <cellStyle name="Input cel new 2 2 2 5 5 2 3" xfId="14340" xr:uid="{00000000-0005-0000-0000-000050000000}"/>
    <cellStyle name="Input cel new 2 2 2 5 5 3" xfId="6938" xr:uid="{00000000-0005-0000-0000-000050000000}"/>
    <cellStyle name="Input cel new 2 2 2 5 5 3 2" xfId="17300" xr:uid="{00000000-0005-0000-0000-000050000000}"/>
    <cellStyle name="Input cel new 2 2 2 5 5 4" xfId="5364" xr:uid="{00000000-0005-0000-0000-000050000000}"/>
    <cellStyle name="Input cel new 2 2 2 5 5 4 2" xfId="11399" xr:uid="{00000000-0005-0000-0000-000050000000}"/>
    <cellStyle name="Input cel new 2 2 2 5 5 5" xfId="11982" xr:uid="{00000000-0005-0000-0000-000050000000}"/>
    <cellStyle name="Input cel new 2 2 2 5 6" xfId="2543" xr:uid="{00000000-0005-0000-0000-000050000000}"/>
    <cellStyle name="Input cel new 2 2 2 5 6 2" xfId="8093" xr:uid="{00000000-0005-0000-0000-000050000000}"/>
    <cellStyle name="Input cel new 2 2 2 5 6 2 2" xfId="18455" xr:uid="{00000000-0005-0000-0000-000050000000}"/>
    <cellStyle name="Input cel new 2 2 2 5 6 3" xfId="13634" xr:uid="{00000000-0005-0000-0000-000050000000}"/>
    <cellStyle name="Input cel new 2 2 2 5 7" xfId="1000" xr:uid="{00000000-0005-0000-0000-000050000000}"/>
    <cellStyle name="Input cel new 2 2 2 5 7 2" xfId="9286" xr:uid="{00000000-0005-0000-0000-000050000000}"/>
    <cellStyle name="Input cel new 2 2 2 5 7 2 2" xfId="19647" xr:uid="{00000000-0005-0000-0000-000050000000}"/>
    <cellStyle name="Input cel new 2 2 2 5 7 3" xfId="14151" xr:uid="{00000000-0005-0000-0000-000050000000}"/>
    <cellStyle name="Input cel new 2 2 2 5 8" xfId="3704" xr:uid="{00000000-0005-0000-0000-000050000000}"/>
    <cellStyle name="Input cel new 2 2 2 5 8 2" xfId="10785" xr:uid="{00000000-0005-0000-0000-000050000000}"/>
    <cellStyle name="Input cel new 2 2 2 5 8 3" xfId="13958" xr:uid="{00000000-0005-0000-0000-000050000000}"/>
    <cellStyle name="Input cel new 2 2 2 5 9" xfId="5143" xr:uid="{00000000-0005-0000-0000-000050000000}"/>
    <cellStyle name="Input cel new 2 2 2 5 9 2" xfId="11751" xr:uid="{00000000-0005-0000-0000-000050000000}"/>
    <cellStyle name="Input cel new 2 2 2 6" xfId="602" xr:uid="{00000000-0005-0000-0000-000050000000}"/>
    <cellStyle name="Input cel new 2 2 2 6 2" xfId="2289" xr:uid="{00000000-0005-0000-0000-000050000000}"/>
    <cellStyle name="Input cel new 2 2 2 6 2 2" xfId="3528" xr:uid="{00000000-0005-0000-0000-000050000000}"/>
    <cellStyle name="Input cel new 2 2 2 6 2 2 2" xfId="9078" xr:uid="{00000000-0005-0000-0000-000050000000}"/>
    <cellStyle name="Input cel new 2 2 2 6 2 2 2 2" xfId="19440" xr:uid="{00000000-0005-0000-0000-000050000000}"/>
    <cellStyle name="Input cel new 2 2 2 6 2 2 3" xfId="11189" xr:uid="{00000000-0005-0000-0000-000050000000}"/>
    <cellStyle name="Input cel new 2 2 2 6 2 3" xfId="4870" xr:uid="{00000000-0005-0000-0000-000050000000}"/>
    <cellStyle name="Input cel new 2 2 2 6 2 3 2" xfId="10426" xr:uid="{00000000-0005-0000-0000-000050000000}"/>
    <cellStyle name="Input cel new 2 2 2 6 2 3 2 2" xfId="20785" xr:uid="{00000000-0005-0000-0000-000050000000}"/>
    <cellStyle name="Input cel new 2 2 2 6 2 3 3" xfId="11496" xr:uid="{00000000-0005-0000-0000-000050000000}"/>
    <cellStyle name="Input cel new 2 2 2 6 2 4" xfId="7840" xr:uid="{00000000-0005-0000-0000-000050000000}"/>
    <cellStyle name="Input cel new 2 2 2 6 2 4 2" xfId="18202" xr:uid="{00000000-0005-0000-0000-000050000000}"/>
    <cellStyle name="Input cel new 2 2 2 6 2 5" xfId="6273" xr:uid="{00000000-0005-0000-0000-000050000000}"/>
    <cellStyle name="Input cel new 2 2 2 6 2 5 2" xfId="16636" xr:uid="{00000000-0005-0000-0000-000050000000}"/>
    <cellStyle name="Input cel new 2 2 2 6 2 6" xfId="12129" xr:uid="{00000000-0005-0000-0000-000050000000}"/>
    <cellStyle name="Input cel new 2 2 2 6 3" xfId="1583" xr:uid="{00000000-0005-0000-0000-000050000000}"/>
    <cellStyle name="Input cel new 2 2 2 6 3 2" xfId="2824" xr:uid="{00000000-0005-0000-0000-000050000000}"/>
    <cellStyle name="Input cel new 2 2 2 6 3 2 2" xfId="8374" xr:uid="{00000000-0005-0000-0000-000050000000}"/>
    <cellStyle name="Input cel new 2 2 2 6 3 2 2 2" xfId="18736" xr:uid="{00000000-0005-0000-0000-000050000000}"/>
    <cellStyle name="Input cel new 2 2 2 6 3 2 3" xfId="11241" xr:uid="{00000000-0005-0000-0000-000050000000}"/>
    <cellStyle name="Input cel new 2 2 2 6 3 3" xfId="4174" xr:uid="{00000000-0005-0000-0000-000050000000}"/>
    <cellStyle name="Input cel new 2 2 2 6 3 3 2" xfId="9771" xr:uid="{00000000-0005-0000-0000-000050000000}"/>
    <cellStyle name="Input cel new 2 2 2 6 3 3 2 2" xfId="20132" xr:uid="{00000000-0005-0000-0000-000050000000}"/>
    <cellStyle name="Input cel new 2 2 2 6 3 3 3" xfId="11665" xr:uid="{00000000-0005-0000-0000-000050000000}"/>
    <cellStyle name="Input cel new 2 2 2 6 3 4" xfId="7204" xr:uid="{00000000-0005-0000-0000-000050000000}"/>
    <cellStyle name="Input cel new 2 2 2 6 3 4 2" xfId="17566" xr:uid="{00000000-0005-0000-0000-000050000000}"/>
    <cellStyle name="Input cel new 2 2 2 6 3 5" xfId="5621" xr:uid="{00000000-0005-0000-0000-000050000000}"/>
    <cellStyle name="Input cel new 2 2 2 6 3 5 2" xfId="10929" xr:uid="{00000000-0005-0000-0000-000050000000}"/>
    <cellStyle name="Input cel new 2 2 2 6 3 6" xfId="14462" xr:uid="{00000000-0005-0000-0000-000050000000}"/>
    <cellStyle name="Input cel new 2 2 2 6 4" xfId="1363" xr:uid="{00000000-0005-0000-0000-000050000000}"/>
    <cellStyle name="Input cel new 2 2 2 6 4 2" xfId="7000" xr:uid="{00000000-0005-0000-0000-000050000000}"/>
    <cellStyle name="Input cel new 2 2 2 6 4 2 2" xfId="17362" xr:uid="{00000000-0005-0000-0000-000050000000}"/>
    <cellStyle name="Input cel new 2 2 2 6 4 3" xfId="14940" xr:uid="{00000000-0005-0000-0000-000050000000}"/>
    <cellStyle name="Input cel new 2 2 2 6 5" xfId="2606" xr:uid="{00000000-0005-0000-0000-000050000000}"/>
    <cellStyle name="Input cel new 2 2 2 6 5 2" xfId="8156" xr:uid="{00000000-0005-0000-0000-000050000000}"/>
    <cellStyle name="Input cel new 2 2 2 6 5 2 2" xfId="18518" xr:uid="{00000000-0005-0000-0000-000050000000}"/>
    <cellStyle name="Input cel new 2 2 2 6 5 3" xfId="15739" xr:uid="{00000000-0005-0000-0000-000050000000}"/>
    <cellStyle name="Input cel new 2 2 2 6 6" xfId="1063" xr:uid="{00000000-0005-0000-0000-000050000000}"/>
    <cellStyle name="Input cel new 2 2 2 6 6 2" xfId="9572" xr:uid="{00000000-0005-0000-0000-000050000000}"/>
    <cellStyle name="Input cel new 2 2 2 6 6 2 2" xfId="19933" xr:uid="{00000000-0005-0000-0000-000050000000}"/>
    <cellStyle name="Input cel new 2 2 2 6 6 3" xfId="13053" xr:uid="{00000000-0005-0000-0000-000050000000}"/>
    <cellStyle name="Input cel new 2 2 2 6 7" xfId="3961" xr:uid="{00000000-0005-0000-0000-000050000000}"/>
    <cellStyle name="Input cel new 2 2 2 6 7 2" xfId="6704" xr:uid="{00000000-0005-0000-0000-000050000000}"/>
    <cellStyle name="Input cel new 2 2 2 6 7 2 2" xfId="17066" xr:uid="{00000000-0005-0000-0000-000050000000}"/>
    <cellStyle name="Input cel new 2 2 2 6 7 3" xfId="11677" xr:uid="{00000000-0005-0000-0000-000050000000}"/>
    <cellStyle name="Input cel new 2 2 2 6 8" xfId="5423" xr:uid="{00000000-0005-0000-0000-000050000000}"/>
    <cellStyle name="Input cel new 2 2 2 6 8 2" xfId="13128" xr:uid="{00000000-0005-0000-0000-000050000000}"/>
    <cellStyle name="Input cel new 2 2 2 6 9" xfId="11279" xr:uid="{00000000-0005-0000-0000-000050000000}"/>
    <cellStyle name="Input cel new 2 2 2 7" xfId="831" xr:uid="{00000000-0005-0000-0000-000050000000}"/>
    <cellStyle name="Input cel new 2 2 2 7 2" xfId="2023" xr:uid="{00000000-0005-0000-0000-000050000000}"/>
    <cellStyle name="Input cel new 2 2 2 7 2 2" xfId="3262" xr:uid="{00000000-0005-0000-0000-000050000000}"/>
    <cellStyle name="Input cel new 2 2 2 7 2 2 2" xfId="8812" xr:uid="{00000000-0005-0000-0000-000050000000}"/>
    <cellStyle name="Input cel new 2 2 2 7 2 2 2 2" xfId="19174" xr:uid="{00000000-0005-0000-0000-000050000000}"/>
    <cellStyle name="Input cel new 2 2 2 7 2 2 3" xfId="12908" xr:uid="{00000000-0005-0000-0000-000050000000}"/>
    <cellStyle name="Input cel new 2 2 2 7 2 3" xfId="4604" xr:uid="{00000000-0005-0000-0000-000050000000}"/>
    <cellStyle name="Input cel new 2 2 2 7 2 3 2" xfId="10177" xr:uid="{00000000-0005-0000-0000-000050000000}"/>
    <cellStyle name="Input cel new 2 2 2 7 2 3 2 2" xfId="20537" xr:uid="{00000000-0005-0000-0000-000050000000}"/>
    <cellStyle name="Input cel new 2 2 2 7 2 3 3" xfId="13086" xr:uid="{00000000-0005-0000-0000-000050000000}"/>
    <cellStyle name="Input cel new 2 2 2 7 2 4" xfId="7605" xr:uid="{00000000-0005-0000-0000-000050000000}"/>
    <cellStyle name="Input cel new 2 2 2 7 2 4 2" xfId="17967" xr:uid="{00000000-0005-0000-0000-000050000000}"/>
    <cellStyle name="Input cel new 2 2 2 7 2 5" xfId="6023" xr:uid="{00000000-0005-0000-0000-000050000000}"/>
    <cellStyle name="Input cel new 2 2 2 7 2 5 2" xfId="16388" xr:uid="{00000000-0005-0000-0000-000050000000}"/>
    <cellStyle name="Input cel new 2 2 2 7 2 6" xfId="15866" xr:uid="{00000000-0005-0000-0000-000050000000}"/>
    <cellStyle name="Input cel new 2 2 2 7 3" xfId="1763" xr:uid="{00000000-0005-0000-0000-000050000000}"/>
    <cellStyle name="Input cel new 2 2 2 7 3 2" xfId="7365" xr:uid="{00000000-0005-0000-0000-000050000000}"/>
    <cellStyle name="Input cel new 2 2 2 7 3 2 2" xfId="17727" xr:uid="{00000000-0005-0000-0000-000050000000}"/>
    <cellStyle name="Input cel new 2 2 2 7 3 3" xfId="12171" xr:uid="{00000000-0005-0000-0000-000050000000}"/>
    <cellStyle name="Input cel new 2 2 2 7 4" xfId="3003" xr:uid="{00000000-0005-0000-0000-000050000000}"/>
    <cellStyle name="Input cel new 2 2 2 7 4 2" xfId="8553" xr:uid="{00000000-0005-0000-0000-000050000000}"/>
    <cellStyle name="Input cel new 2 2 2 7 4 2 2" xfId="18915" xr:uid="{00000000-0005-0000-0000-000050000000}"/>
    <cellStyle name="Input cel new 2 2 2 7 4 3" xfId="13436" xr:uid="{00000000-0005-0000-0000-000050000000}"/>
    <cellStyle name="Input cel new 2 2 2 7 5" xfId="4347" xr:uid="{00000000-0005-0000-0000-000050000000}"/>
    <cellStyle name="Input cel new 2 2 2 7 5 2" xfId="9931" xr:uid="{00000000-0005-0000-0000-000050000000}"/>
    <cellStyle name="Input cel new 2 2 2 7 5 2 2" xfId="20292" xr:uid="{00000000-0005-0000-0000-000050000000}"/>
    <cellStyle name="Input cel new 2 2 2 7 5 3" xfId="15046" xr:uid="{00000000-0005-0000-0000-000050000000}"/>
    <cellStyle name="Input cel new 2 2 2 7 6" xfId="6510" xr:uid="{00000000-0005-0000-0000-000050000000}"/>
    <cellStyle name="Input cel new 2 2 2 7 6 2" xfId="16872" xr:uid="{00000000-0005-0000-0000-000050000000}"/>
    <cellStyle name="Input cel new 2 2 2 7 7" xfId="5780" xr:uid="{00000000-0005-0000-0000-000050000000}"/>
    <cellStyle name="Input cel new 2 2 2 7 7 2" xfId="11207" xr:uid="{00000000-0005-0000-0000-000050000000}"/>
    <cellStyle name="Input cel new 2 2 2 7 8" xfId="13225" xr:uid="{00000000-0005-0000-0000-000050000000}"/>
    <cellStyle name="Input cel new 2 2 2 8" xfId="770" xr:uid="{00000000-0005-0000-0000-000050000000}"/>
    <cellStyle name="Input cel new 2 2 2 8 2" xfId="3776" xr:uid="{00000000-0005-0000-0000-000050000000}"/>
    <cellStyle name="Input cel new 2 2 2 8 2 2" xfId="9390" xr:uid="{00000000-0005-0000-0000-000050000000}"/>
    <cellStyle name="Input cel new 2 2 2 8 2 2 2" xfId="19751" xr:uid="{00000000-0005-0000-0000-000050000000}"/>
    <cellStyle name="Input cel new 2 2 2 8 2 3" xfId="11994" xr:uid="{00000000-0005-0000-0000-000050000000}"/>
    <cellStyle name="Input cel new 2 2 2 8 3" xfId="6487" xr:uid="{00000000-0005-0000-0000-000050000000}"/>
    <cellStyle name="Input cel new 2 2 2 8 3 2" xfId="16849" xr:uid="{00000000-0005-0000-0000-000050000000}"/>
    <cellStyle name="Input cel new 2 2 2 8 4" xfId="5246" xr:uid="{00000000-0005-0000-0000-000050000000}"/>
    <cellStyle name="Input cel new 2 2 2 8 4 2" xfId="13684" xr:uid="{00000000-0005-0000-0000-000050000000}"/>
    <cellStyle name="Input cel new 2 2 2 8 5" xfId="12281" xr:uid="{00000000-0005-0000-0000-000050000000}"/>
    <cellStyle name="Input cel new 2 2 2 9" xfId="778" xr:uid="{00000000-0005-0000-0000-000050000000}"/>
    <cellStyle name="Input cel new 2 2 2 9 2" xfId="6490" xr:uid="{00000000-0005-0000-0000-000050000000}"/>
    <cellStyle name="Input cel new 2 2 2 9 2 2" xfId="16852" xr:uid="{00000000-0005-0000-0000-000050000000}"/>
    <cellStyle name="Input cel new 2 2 2 9 3" xfId="12820" xr:uid="{00000000-0005-0000-0000-000050000000}"/>
    <cellStyle name="Input cel new 2 2 3" xfId="231" xr:uid="{00000000-0005-0000-0000-00004F000000}"/>
    <cellStyle name="Input cel new 2 2 3 10" xfId="4948" xr:uid="{00000000-0005-0000-0000-00004F000000}"/>
    <cellStyle name="Input cel new 2 2 3 10 2" xfId="13874" xr:uid="{00000000-0005-0000-0000-00004F000000}"/>
    <cellStyle name="Input cel new 2 2 3 10 3" xfId="15129" xr:uid="{00000000-0005-0000-0000-00004F000000}"/>
    <cellStyle name="Input cel new 2 2 3 2" xfId="285" xr:uid="{00000000-0005-0000-0000-00004F000000}"/>
    <cellStyle name="Input cel new 2 2 3 2 10" xfId="824" xr:uid="{00000000-0005-0000-0000-00004F000000}"/>
    <cellStyle name="Input cel new 2 2 3 2 10 2" xfId="6504" xr:uid="{00000000-0005-0000-0000-00004F000000}"/>
    <cellStyle name="Input cel new 2 2 3 2 10 2 2" xfId="16866" xr:uid="{00000000-0005-0000-0000-00004F000000}"/>
    <cellStyle name="Input cel new 2 2 3 2 10 3" xfId="11102" xr:uid="{00000000-0005-0000-0000-00004F000000}"/>
    <cellStyle name="Input cel new 2 2 3 2 11" xfId="9256" xr:uid="{00000000-0005-0000-0000-00004F000000}"/>
    <cellStyle name="Input cel new 2 2 3 2 11 2" xfId="19617" xr:uid="{00000000-0005-0000-0000-00004F000000}"/>
    <cellStyle name="Input cel new 2 2 3 2 12" xfId="5109" xr:uid="{00000000-0005-0000-0000-00004F000000}"/>
    <cellStyle name="Input cel new 2 2 3 2 12 2" xfId="12154" xr:uid="{00000000-0005-0000-0000-00004F000000}"/>
    <cellStyle name="Input cel new 2 2 3 2 13" xfId="10723" xr:uid="{00000000-0005-0000-0000-00004F000000}"/>
    <cellStyle name="Input cel new 2 2 3 2 2" xfId="355" xr:uid="{00000000-0005-0000-0000-00004F000000}"/>
    <cellStyle name="Input cel new 2 2 3 2 2 10" xfId="11156" xr:uid="{00000000-0005-0000-0000-00004F000000}"/>
    <cellStyle name="Input cel new 2 2 3 2 2 2" xfId="1880" xr:uid="{00000000-0005-0000-0000-00004F000000}"/>
    <cellStyle name="Input cel new 2 2 3 2 2 2 2" xfId="2195" xr:uid="{00000000-0005-0000-0000-00004F000000}"/>
    <cellStyle name="Input cel new 2 2 3 2 2 2 2 2" xfId="3434" xr:uid="{00000000-0005-0000-0000-00004F000000}"/>
    <cellStyle name="Input cel new 2 2 3 2 2 2 2 2 2" xfId="8984" xr:uid="{00000000-0005-0000-0000-00004F000000}"/>
    <cellStyle name="Input cel new 2 2 3 2 2 2 2 2 2 2" xfId="19346" xr:uid="{00000000-0005-0000-0000-00004F000000}"/>
    <cellStyle name="Input cel new 2 2 3 2 2 2 2 2 3" xfId="15290" xr:uid="{00000000-0005-0000-0000-00004F000000}"/>
    <cellStyle name="Input cel new 2 2 3 2 2 2 2 3" xfId="4776" xr:uid="{00000000-0005-0000-0000-00004F000000}"/>
    <cellStyle name="Input cel new 2 2 3 2 2 2 2 3 2" xfId="10338" xr:uid="{00000000-0005-0000-0000-00004F000000}"/>
    <cellStyle name="Input cel new 2 2 3 2 2 2 2 3 2 2" xfId="20697" xr:uid="{00000000-0005-0000-0000-00004F000000}"/>
    <cellStyle name="Input cel new 2 2 3 2 2 2 2 3 3" xfId="11831" xr:uid="{00000000-0005-0000-0000-00004F000000}"/>
    <cellStyle name="Input cel new 2 2 3 2 2 2 2 4" xfId="7752" xr:uid="{00000000-0005-0000-0000-00004F000000}"/>
    <cellStyle name="Input cel new 2 2 3 2 2 2 2 4 2" xfId="18114" xr:uid="{00000000-0005-0000-0000-00004F000000}"/>
    <cellStyle name="Input cel new 2 2 3 2 2 2 2 5" xfId="6185" xr:uid="{00000000-0005-0000-0000-00004F000000}"/>
    <cellStyle name="Input cel new 2 2 3 2 2 2 2 5 2" xfId="16548" xr:uid="{00000000-0005-0000-0000-00004F000000}"/>
    <cellStyle name="Input cel new 2 2 3 2 2 2 2 6" xfId="12712" xr:uid="{00000000-0005-0000-0000-00004F000000}"/>
    <cellStyle name="Input cel new 2 2 3 2 2 2 3" xfId="3120" xr:uid="{00000000-0005-0000-0000-00004F000000}"/>
    <cellStyle name="Input cel new 2 2 3 2 2 2 3 2" xfId="8670" xr:uid="{00000000-0005-0000-0000-00004F000000}"/>
    <cellStyle name="Input cel new 2 2 3 2 2 2 3 2 2" xfId="19032" xr:uid="{00000000-0005-0000-0000-00004F000000}"/>
    <cellStyle name="Input cel new 2 2 3 2 2 2 3 3" xfId="14601" xr:uid="{00000000-0005-0000-0000-00004F000000}"/>
    <cellStyle name="Input cel new 2 2 3 2 2 2 4" xfId="4463" xr:uid="{00000000-0005-0000-0000-00004F000000}"/>
    <cellStyle name="Input cel new 2 2 3 2 2 2 4 2" xfId="10042" xr:uid="{00000000-0005-0000-0000-00004F000000}"/>
    <cellStyle name="Input cel new 2 2 3 2 2 2 4 2 2" xfId="20402" xr:uid="{00000000-0005-0000-0000-00004F000000}"/>
    <cellStyle name="Input cel new 2 2 3 2 2 2 4 3" xfId="12418" xr:uid="{00000000-0005-0000-0000-00004F000000}"/>
    <cellStyle name="Input cel new 2 2 3 2 2 2 5" xfId="7468" xr:uid="{00000000-0005-0000-0000-00004F000000}"/>
    <cellStyle name="Input cel new 2 2 3 2 2 2 5 2" xfId="17830" xr:uid="{00000000-0005-0000-0000-00004F000000}"/>
    <cellStyle name="Input cel new 2 2 3 2 2 2 6" xfId="5890" xr:uid="{00000000-0005-0000-0000-00004F000000}"/>
    <cellStyle name="Input cel new 2 2 3 2 2 2 6 2" xfId="10665" xr:uid="{00000000-0005-0000-0000-00004F000000}"/>
    <cellStyle name="Input cel new 2 2 3 2 2 2 7" xfId="14638" xr:uid="{00000000-0005-0000-0000-00004F000000}"/>
    <cellStyle name="Input cel new 2 2 3 2 2 3" xfId="2061" xr:uid="{00000000-0005-0000-0000-00004F000000}"/>
    <cellStyle name="Input cel new 2 2 3 2 2 3 2" xfId="3300" xr:uid="{00000000-0005-0000-0000-00004F000000}"/>
    <cellStyle name="Input cel new 2 2 3 2 2 3 2 2" xfId="8850" xr:uid="{00000000-0005-0000-0000-00004F000000}"/>
    <cellStyle name="Input cel new 2 2 3 2 2 3 2 2 2" xfId="19212" xr:uid="{00000000-0005-0000-0000-00004F000000}"/>
    <cellStyle name="Input cel new 2 2 3 2 2 3 2 3" xfId="15219" xr:uid="{00000000-0005-0000-0000-00004F000000}"/>
    <cellStyle name="Input cel new 2 2 3 2 2 3 3" xfId="4642" xr:uid="{00000000-0005-0000-0000-00004F000000}"/>
    <cellStyle name="Input cel new 2 2 3 2 2 3 3 2" xfId="10213" xr:uid="{00000000-0005-0000-0000-00004F000000}"/>
    <cellStyle name="Input cel new 2 2 3 2 2 3 3 2 2" xfId="20573" xr:uid="{00000000-0005-0000-0000-00004F000000}"/>
    <cellStyle name="Input cel new 2 2 3 2 2 3 3 3" xfId="15714" xr:uid="{00000000-0005-0000-0000-00004F000000}"/>
    <cellStyle name="Input cel new 2 2 3 2 2 3 4" xfId="7641" xr:uid="{00000000-0005-0000-0000-00004F000000}"/>
    <cellStyle name="Input cel new 2 2 3 2 2 3 4 2" xfId="18003" xr:uid="{00000000-0005-0000-0000-00004F000000}"/>
    <cellStyle name="Input cel new 2 2 3 2 2 3 5" xfId="6060" xr:uid="{00000000-0005-0000-0000-00004F000000}"/>
    <cellStyle name="Input cel new 2 2 3 2 2 3 5 2" xfId="16424" xr:uid="{00000000-0005-0000-0000-00004F000000}"/>
    <cellStyle name="Input cel new 2 2 3 2 2 3 6" xfId="10974" xr:uid="{00000000-0005-0000-0000-00004F000000}"/>
    <cellStyle name="Input cel new 2 2 3 2 2 4" xfId="1653" xr:uid="{00000000-0005-0000-0000-00004F000000}"/>
    <cellStyle name="Input cel new 2 2 3 2 2 4 2" xfId="2894" xr:uid="{00000000-0005-0000-0000-00004F000000}"/>
    <cellStyle name="Input cel new 2 2 3 2 2 4 2 2" xfId="8444" xr:uid="{00000000-0005-0000-0000-00004F000000}"/>
    <cellStyle name="Input cel new 2 2 3 2 2 4 2 2 2" xfId="18806" xr:uid="{00000000-0005-0000-0000-00004F000000}"/>
    <cellStyle name="Input cel new 2 2 3 2 2 4 2 3" xfId="14323" xr:uid="{00000000-0005-0000-0000-00004F000000}"/>
    <cellStyle name="Input cel new 2 2 3 2 2 4 3" xfId="4244" xr:uid="{00000000-0005-0000-0000-00004F000000}"/>
    <cellStyle name="Input cel new 2 2 3 2 2 4 3 2" xfId="9836" xr:uid="{00000000-0005-0000-0000-00004F000000}"/>
    <cellStyle name="Input cel new 2 2 3 2 2 4 3 2 2" xfId="20197" xr:uid="{00000000-0005-0000-0000-00004F000000}"/>
    <cellStyle name="Input cel new 2 2 3 2 2 4 3 3" xfId="16181" xr:uid="{00000000-0005-0000-0000-00004F000000}"/>
    <cellStyle name="Input cel new 2 2 3 2 2 4 4" xfId="7268" xr:uid="{00000000-0005-0000-0000-00004F000000}"/>
    <cellStyle name="Input cel new 2 2 3 2 2 4 4 2" xfId="17630" xr:uid="{00000000-0005-0000-0000-00004F000000}"/>
    <cellStyle name="Input cel new 2 2 3 2 2 4 5" xfId="5686" xr:uid="{00000000-0005-0000-0000-00004F000000}"/>
    <cellStyle name="Input cel new 2 2 3 2 2 4 5 2" xfId="14330" xr:uid="{00000000-0005-0000-0000-00004F000000}"/>
    <cellStyle name="Input cel new 2 2 3 2 2 4 6" xfId="15311" xr:uid="{00000000-0005-0000-0000-00004F000000}"/>
    <cellStyle name="Input cel new 2 2 3 2 2 5" xfId="1269" xr:uid="{00000000-0005-0000-0000-00004F000000}"/>
    <cellStyle name="Input cel new 2 2 3 2 2 5 2" xfId="3867" xr:uid="{00000000-0005-0000-0000-00004F000000}"/>
    <cellStyle name="Input cel new 2 2 3 2 2 5 2 2" xfId="9481" xr:uid="{00000000-0005-0000-0000-00004F000000}"/>
    <cellStyle name="Input cel new 2 2 3 2 2 5 2 2 2" xfId="19842" xr:uid="{00000000-0005-0000-0000-00004F000000}"/>
    <cellStyle name="Input cel new 2 2 3 2 2 5 2 3" xfId="12492" xr:uid="{00000000-0005-0000-0000-00004F000000}"/>
    <cellStyle name="Input cel new 2 2 3 2 2 5 3" xfId="6909" xr:uid="{00000000-0005-0000-0000-00004F000000}"/>
    <cellStyle name="Input cel new 2 2 3 2 2 5 3 2" xfId="17271" xr:uid="{00000000-0005-0000-0000-00004F000000}"/>
    <cellStyle name="Input cel new 2 2 3 2 2 5 4" xfId="5335" xr:uid="{00000000-0005-0000-0000-00004F000000}"/>
    <cellStyle name="Input cel new 2 2 3 2 2 5 4 2" xfId="13670" xr:uid="{00000000-0005-0000-0000-00004F000000}"/>
    <cellStyle name="Input cel new 2 2 3 2 2 5 5" xfId="12602" xr:uid="{00000000-0005-0000-0000-00004F000000}"/>
    <cellStyle name="Input cel new 2 2 3 2 2 6" xfId="2512" xr:uid="{00000000-0005-0000-0000-00004F000000}"/>
    <cellStyle name="Input cel new 2 2 3 2 2 6 2" xfId="8062" xr:uid="{00000000-0005-0000-0000-00004F000000}"/>
    <cellStyle name="Input cel new 2 2 3 2 2 6 2 2" xfId="18424" xr:uid="{00000000-0005-0000-0000-00004F000000}"/>
    <cellStyle name="Input cel new 2 2 3 2 2 6 3" xfId="10825" xr:uid="{00000000-0005-0000-0000-00004F000000}"/>
    <cellStyle name="Input cel new 2 2 3 2 2 7" xfId="969" xr:uid="{00000000-0005-0000-0000-00004F000000}"/>
    <cellStyle name="Input cel new 2 2 3 2 2 7 2" xfId="9345" xr:uid="{00000000-0005-0000-0000-00004F000000}"/>
    <cellStyle name="Input cel new 2 2 3 2 2 7 2 2" xfId="19706" xr:uid="{00000000-0005-0000-0000-00004F000000}"/>
    <cellStyle name="Input cel new 2 2 3 2 2 7 3" xfId="10861" xr:uid="{00000000-0005-0000-0000-00004F000000}"/>
    <cellStyle name="Input cel new 2 2 3 2 2 8" xfId="3743" xr:uid="{00000000-0005-0000-0000-00004F000000}"/>
    <cellStyle name="Input cel new 2 2 3 2 2 8 2" xfId="15033" xr:uid="{00000000-0005-0000-0000-00004F000000}"/>
    <cellStyle name="Input cel new 2 2 3 2 2 8 3" xfId="13997" xr:uid="{00000000-0005-0000-0000-00004F000000}"/>
    <cellStyle name="Input cel new 2 2 3 2 2 9" xfId="5202" xr:uid="{00000000-0005-0000-0000-00004F000000}"/>
    <cellStyle name="Input cel new 2 2 3 2 2 9 2" xfId="14345" xr:uid="{00000000-0005-0000-0000-00004F000000}"/>
    <cellStyle name="Input cel new 2 2 3 2 3" xfId="572" xr:uid="{00000000-0005-0000-0000-00004F000000}"/>
    <cellStyle name="Input cel new 2 2 3 2 3 2" xfId="2259" xr:uid="{00000000-0005-0000-0000-00004F000000}"/>
    <cellStyle name="Input cel new 2 2 3 2 3 2 2" xfId="3498" xr:uid="{00000000-0005-0000-0000-00004F000000}"/>
    <cellStyle name="Input cel new 2 2 3 2 3 2 2 2" xfId="9048" xr:uid="{00000000-0005-0000-0000-00004F000000}"/>
    <cellStyle name="Input cel new 2 2 3 2 3 2 2 2 2" xfId="19410" xr:uid="{00000000-0005-0000-0000-00004F000000}"/>
    <cellStyle name="Input cel new 2 2 3 2 3 2 2 3" xfId="11980" xr:uid="{00000000-0005-0000-0000-00004F000000}"/>
    <cellStyle name="Input cel new 2 2 3 2 3 2 3" xfId="4840" xr:uid="{00000000-0005-0000-0000-00004F000000}"/>
    <cellStyle name="Input cel new 2 2 3 2 3 2 3 2" xfId="10398" xr:uid="{00000000-0005-0000-0000-00004F000000}"/>
    <cellStyle name="Input cel new 2 2 3 2 3 2 3 2 2" xfId="20757" xr:uid="{00000000-0005-0000-0000-00004F000000}"/>
    <cellStyle name="Input cel new 2 2 3 2 3 2 3 3" xfId="13152" xr:uid="{00000000-0005-0000-0000-00004F000000}"/>
    <cellStyle name="Input cel new 2 2 3 2 3 2 4" xfId="7812" xr:uid="{00000000-0005-0000-0000-00004F000000}"/>
    <cellStyle name="Input cel new 2 2 3 2 3 2 4 2" xfId="18174" xr:uid="{00000000-0005-0000-0000-00004F000000}"/>
    <cellStyle name="Input cel new 2 2 3 2 3 2 5" xfId="6245" xr:uid="{00000000-0005-0000-0000-00004F000000}"/>
    <cellStyle name="Input cel new 2 2 3 2 3 2 5 2" xfId="16608" xr:uid="{00000000-0005-0000-0000-00004F000000}"/>
    <cellStyle name="Input cel new 2 2 3 2 3 2 6" xfId="14107" xr:uid="{00000000-0005-0000-0000-00004F000000}"/>
    <cellStyle name="Input cel new 2 2 3 2 3 3" xfId="1941" xr:uid="{00000000-0005-0000-0000-00004F000000}"/>
    <cellStyle name="Input cel new 2 2 3 2 3 3 2" xfId="3181" xr:uid="{00000000-0005-0000-0000-00004F000000}"/>
    <cellStyle name="Input cel new 2 2 3 2 3 3 2 2" xfId="8731" xr:uid="{00000000-0005-0000-0000-00004F000000}"/>
    <cellStyle name="Input cel new 2 2 3 2 3 3 2 2 2" xfId="19093" xr:uid="{00000000-0005-0000-0000-00004F000000}"/>
    <cellStyle name="Input cel new 2 2 3 2 3 3 2 3" xfId="14544" xr:uid="{00000000-0005-0000-0000-00004F000000}"/>
    <cellStyle name="Input cel new 2 2 3 2 3 3 3" xfId="4524" xr:uid="{00000000-0005-0000-0000-00004F000000}"/>
    <cellStyle name="Input cel new 2 2 3 2 3 3 3 2" xfId="10101" xr:uid="{00000000-0005-0000-0000-00004F000000}"/>
    <cellStyle name="Input cel new 2 2 3 2 3 3 3 2 2" xfId="20461" xr:uid="{00000000-0005-0000-0000-00004F000000}"/>
    <cellStyle name="Input cel new 2 2 3 2 3 3 3 3" xfId="12521" xr:uid="{00000000-0005-0000-0000-00004F000000}"/>
    <cellStyle name="Input cel new 2 2 3 2 3 3 4" xfId="7528" xr:uid="{00000000-0005-0000-0000-00004F000000}"/>
    <cellStyle name="Input cel new 2 2 3 2 3 3 4 2" xfId="17890" xr:uid="{00000000-0005-0000-0000-00004F000000}"/>
    <cellStyle name="Input cel new 2 2 3 2 3 3 5" xfId="5947" xr:uid="{00000000-0005-0000-0000-00004F000000}"/>
    <cellStyle name="Input cel new 2 2 3 2 3 3 5 2" xfId="16312" xr:uid="{00000000-0005-0000-0000-00004F000000}"/>
    <cellStyle name="Input cel new 2 2 3 2 3 3 6" xfId="15195" xr:uid="{00000000-0005-0000-0000-00004F000000}"/>
    <cellStyle name="Input cel new 2 2 3 2 3 4" xfId="1333" xr:uid="{00000000-0005-0000-0000-00004F000000}"/>
    <cellStyle name="Input cel new 2 2 3 2 3 4 2" xfId="6970" xr:uid="{00000000-0005-0000-0000-00004F000000}"/>
    <cellStyle name="Input cel new 2 2 3 2 3 4 2 2" xfId="17332" xr:uid="{00000000-0005-0000-0000-00004F000000}"/>
    <cellStyle name="Input cel new 2 2 3 2 3 4 3" xfId="14757" xr:uid="{00000000-0005-0000-0000-00004F000000}"/>
    <cellStyle name="Input cel new 2 2 3 2 3 5" xfId="2576" xr:uid="{00000000-0005-0000-0000-00004F000000}"/>
    <cellStyle name="Input cel new 2 2 3 2 3 5 2" xfId="8126" xr:uid="{00000000-0005-0000-0000-00004F000000}"/>
    <cellStyle name="Input cel new 2 2 3 2 3 5 2 2" xfId="18488" xr:uid="{00000000-0005-0000-0000-00004F000000}"/>
    <cellStyle name="Input cel new 2 2 3 2 3 5 3" xfId="15082" xr:uid="{00000000-0005-0000-0000-00004F000000}"/>
    <cellStyle name="Input cel new 2 2 3 2 3 6" xfId="1033" xr:uid="{00000000-0005-0000-0000-00004F000000}"/>
    <cellStyle name="Input cel new 2 2 3 2 3 6 2" xfId="9542" xr:uid="{00000000-0005-0000-0000-00004F000000}"/>
    <cellStyle name="Input cel new 2 2 3 2 3 6 2 2" xfId="19903" xr:uid="{00000000-0005-0000-0000-00004F000000}"/>
    <cellStyle name="Input cel new 2 2 3 2 3 6 3" xfId="13110" xr:uid="{00000000-0005-0000-0000-00004F000000}"/>
    <cellStyle name="Input cel new 2 2 3 2 3 7" xfId="3931" xr:uid="{00000000-0005-0000-0000-00004F000000}"/>
    <cellStyle name="Input cel new 2 2 3 2 3 7 2" xfId="6676" xr:uid="{00000000-0005-0000-0000-00004F000000}"/>
    <cellStyle name="Input cel new 2 2 3 2 3 7 2 2" xfId="17038" xr:uid="{00000000-0005-0000-0000-00004F000000}"/>
    <cellStyle name="Input cel new 2 2 3 2 3 7 3" xfId="14230" xr:uid="{00000000-0005-0000-0000-00004F000000}"/>
    <cellStyle name="Input cel new 2 2 3 2 3 8" xfId="5395" xr:uid="{00000000-0005-0000-0000-00004F000000}"/>
    <cellStyle name="Input cel new 2 2 3 2 3 8 2" xfId="14501" xr:uid="{00000000-0005-0000-0000-00004F000000}"/>
    <cellStyle name="Input cel new 2 2 3 2 3 9" xfId="11182" xr:uid="{00000000-0005-0000-0000-00004F000000}"/>
    <cellStyle name="Input cel new 2 2 3 2 4" xfId="634" xr:uid="{00000000-0005-0000-0000-00004F000000}"/>
    <cellStyle name="Input cel new 2 2 3 2 4 2" xfId="2321" xr:uid="{00000000-0005-0000-0000-00004F000000}"/>
    <cellStyle name="Input cel new 2 2 3 2 4 2 2" xfId="3560" xr:uid="{00000000-0005-0000-0000-00004F000000}"/>
    <cellStyle name="Input cel new 2 2 3 2 4 2 2 2" xfId="9110" xr:uid="{00000000-0005-0000-0000-00004F000000}"/>
    <cellStyle name="Input cel new 2 2 3 2 4 2 2 2 2" xfId="19472" xr:uid="{00000000-0005-0000-0000-00004F000000}"/>
    <cellStyle name="Input cel new 2 2 3 2 4 2 2 3" xfId="13966" xr:uid="{00000000-0005-0000-0000-00004F000000}"/>
    <cellStyle name="Input cel new 2 2 3 2 4 2 3" xfId="4902" xr:uid="{00000000-0005-0000-0000-00004F000000}"/>
    <cellStyle name="Input cel new 2 2 3 2 4 2 3 2" xfId="10457" xr:uid="{00000000-0005-0000-0000-00004F000000}"/>
    <cellStyle name="Input cel new 2 2 3 2 4 2 3 2 2" xfId="20816" xr:uid="{00000000-0005-0000-0000-00004F000000}"/>
    <cellStyle name="Input cel new 2 2 3 2 4 2 3 3" xfId="12013" xr:uid="{00000000-0005-0000-0000-00004F000000}"/>
    <cellStyle name="Input cel new 2 2 3 2 4 2 4" xfId="7871" xr:uid="{00000000-0005-0000-0000-00004F000000}"/>
    <cellStyle name="Input cel new 2 2 3 2 4 2 4 2" xfId="18233" xr:uid="{00000000-0005-0000-0000-00004F000000}"/>
    <cellStyle name="Input cel new 2 2 3 2 4 2 5" xfId="6304" xr:uid="{00000000-0005-0000-0000-00004F000000}"/>
    <cellStyle name="Input cel new 2 2 3 2 4 2 5 2" xfId="16667" xr:uid="{00000000-0005-0000-0000-00004F000000}"/>
    <cellStyle name="Input cel new 2 2 3 2 4 2 6" xfId="15764" xr:uid="{00000000-0005-0000-0000-00004F000000}"/>
    <cellStyle name="Input cel new 2 2 3 2 4 3" xfId="1999" xr:uid="{00000000-0005-0000-0000-00004F000000}"/>
    <cellStyle name="Input cel new 2 2 3 2 4 3 2" xfId="3238" xr:uid="{00000000-0005-0000-0000-00004F000000}"/>
    <cellStyle name="Input cel new 2 2 3 2 4 3 2 2" xfId="8788" xr:uid="{00000000-0005-0000-0000-00004F000000}"/>
    <cellStyle name="Input cel new 2 2 3 2 4 3 2 2 2" xfId="19150" xr:uid="{00000000-0005-0000-0000-00004F000000}"/>
    <cellStyle name="Input cel new 2 2 3 2 4 3 2 3" xfId="15274" xr:uid="{00000000-0005-0000-0000-00004F000000}"/>
    <cellStyle name="Input cel new 2 2 3 2 4 3 3" xfId="4580" xr:uid="{00000000-0005-0000-0000-00004F000000}"/>
    <cellStyle name="Input cel new 2 2 3 2 4 3 3 2" xfId="10154" xr:uid="{00000000-0005-0000-0000-00004F000000}"/>
    <cellStyle name="Input cel new 2 2 3 2 4 3 3 2 2" xfId="20514" xr:uid="{00000000-0005-0000-0000-00004F000000}"/>
    <cellStyle name="Input cel new 2 2 3 2 4 3 3 3" xfId="10633" xr:uid="{00000000-0005-0000-0000-00004F000000}"/>
    <cellStyle name="Input cel new 2 2 3 2 4 3 4" xfId="7582" xr:uid="{00000000-0005-0000-0000-00004F000000}"/>
    <cellStyle name="Input cel new 2 2 3 2 4 3 4 2" xfId="17944" xr:uid="{00000000-0005-0000-0000-00004F000000}"/>
    <cellStyle name="Input cel new 2 2 3 2 4 3 5" xfId="6000" xr:uid="{00000000-0005-0000-0000-00004F000000}"/>
    <cellStyle name="Input cel new 2 2 3 2 4 3 5 2" xfId="16365" xr:uid="{00000000-0005-0000-0000-00004F000000}"/>
    <cellStyle name="Input cel new 2 2 3 2 4 3 6" xfId="14568" xr:uid="{00000000-0005-0000-0000-00004F000000}"/>
    <cellStyle name="Input cel new 2 2 3 2 4 4" xfId="1395" xr:uid="{00000000-0005-0000-0000-00004F000000}"/>
    <cellStyle name="Input cel new 2 2 3 2 4 4 2" xfId="7032" xr:uid="{00000000-0005-0000-0000-00004F000000}"/>
    <cellStyle name="Input cel new 2 2 3 2 4 4 2 2" xfId="17394" xr:uid="{00000000-0005-0000-0000-00004F000000}"/>
    <cellStyle name="Input cel new 2 2 3 2 4 4 3" xfId="11179" xr:uid="{00000000-0005-0000-0000-00004F000000}"/>
    <cellStyle name="Input cel new 2 2 3 2 4 5" xfId="2638" xr:uid="{00000000-0005-0000-0000-00004F000000}"/>
    <cellStyle name="Input cel new 2 2 3 2 4 5 2" xfId="8188" xr:uid="{00000000-0005-0000-0000-00004F000000}"/>
    <cellStyle name="Input cel new 2 2 3 2 4 5 2 2" xfId="18550" xr:uid="{00000000-0005-0000-0000-00004F000000}"/>
    <cellStyle name="Input cel new 2 2 3 2 4 5 3" xfId="13138" xr:uid="{00000000-0005-0000-0000-00004F000000}"/>
    <cellStyle name="Input cel new 2 2 3 2 4 6" xfId="1095" xr:uid="{00000000-0005-0000-0000-00004F000000}"/>
    <cellStyle name="Input cel new 2 2 3 2 4 6 2" xfId="9604" xr:uid="{00000000-0005-0000-0000-00004F000000}"/>
    <cellStyle name="Input cel new 2 2 3 2 4 6 2 2" xfId="19965" xr:uid="{00000000-0005-0000-0000-00004F000000}"/>
    <cellStyle name="Input cel new 2 2 3 2 4 6 3" xfId="13191" xr:uid="{00000000-0005-0000-0000-00004F000000}"/>
    <cellStyle name="Input cel new 2 2 3 2 4 7" xfId="3993" xr:uid="{00000000-0005-0000-0000-00004F000000}"/>
    <cellStyle name="Input cel new 2 2 3 2 4 7 2" xfId="6735" xr:uid="{00000000-0005-0000-0000-00004F000000}"/>
    <cellStyle name="Input cel new 2 2 3 2 4 7 2 2" xfId="17097" xr:uid="{00000000-0005-0000-0000-00004F000000}"/>
    <cellStyle name="Input cel new 2 2 3 2 4 7 3" xfId="13047" xr:uid="{00000000-0005-0000-0000-00004F000000}"/>
    <cellStyle name="Input cel new 2 2 3 2 4 8" xfId="5454" xr:uid="{00000000-0005-0000-0000-00004F000000}"/>
    <cellStyle name="Input cel new 2 2 3 2 4 8 2" xfId="13880" xr:uid="{00000000-0005-0000-0000-00004F000000}"/>
    <cellStyle name="Input cel new 2 2 3 2 4 9" xfId="14350" xr:uid="{00000000-0005-0000-0000-00004F000000}"/>
    <cellStyle name="Input cel new 2 2 3 2 5" xfId="920" xr:uid="{00000000-0005-0000-0000-00004F000000}"/>
    <cellStyle name="Input cel new 2 2 3 2 5 2" xfId="2155" xr:uid="{00000000-0005-0000-0000-00004F000000}"/>
    <cellStyle name="Input cel new 2 2 3 2 5 2 2" xfId="3394" xr:uid="{00000000-0005-0000-0000-00004F000000}"/>
    <cellStyle name="Input cel new 2 2 3 2 5 2 2 2" xfId="8944" xr:uid="{00000000-0005-0000-0000-00004F000000}"/>
    <cellStyle name="Input cel new 2 2 3 2 5 2 2 2 2" xfId="19306" xr:uid="{00000000-0005-0000-0000-00004F000000}"/>
    <cellStyle name="Input cel new 2 2 3 2 5 2 2 3" xfId="11759" xr:uid="{00000000-0005-0000-0000-00004F000000}"/>
    <cellStyle name="Input cel new 2 2 3 2 5 2 3" xfId="4736" xr:uid="{00000000-0005-0000-0000-00004F000000}"/>
    <cellStyle name="Input cel new 2 2 3 2 5 2 3 2" xfId="10299" xr:uid="{00000000-0005-0000-0000-00004F000000}"/>
    <cellStyle name="Input cel new 2 2 3 2 5 2 3 2 2" xfId="20658" xr:uid="{00000000-0005-0000-0000-00004F000000}"/>
    <cellStyle name="Input cel new 2 2 3 2 5 2 3 3" xfId="14136" xr:uid="{00000000-0005-0000-0000-00004F000000}"/>
    <cellStyle name="Input cel new 2 2 3 2 5 2 4" xfId="7713" xr:uid="{00000000-0005-0000-0000-00004F000000}"/>
    <cellStyle name="Input cel new 2 2 3 2 5 2 4 2" xfId="18075" xr:uid="{00000000-0005-0000-0000-00004F000000}"/>
    <cellStyle name="Input cel new 2 2 3 2 5 2 5" xfId="6146" xr:uid="{00000000-0005-0000-0000-00004F000000}"/>
    <cellStyle name="Input cel new 2 2 3 2 5 2 5 2" xfId="16509" xr:uid="{00000000-0005-0000-0000-00004F000000}"/>
    <cellStyle name="Input cel new 2 2 3 2 5 2 6" xfId="14819" xr:uid="{00000000-0005-0000-0000-00004F000000}"/>
    <cellStyle name="Input cel new 2 2 3 2 5 3" xfId="1842" xr:uid="{00000000-0005-0000-0000-00004F000000}"/>
    <cellStyle name="Input cel new 2 2 3 2 5 3 2" xfId="7432" xr:uid="{00000000-0005-0000-0000-00004F000000}"/>
    <cellStyle name="Input cel new 2 2 3 2 5 3 2 2" xfId="17794" xr:uid="{00000000-0005-0000-0000-00004F000000}"/>
    <cellStyle name="Input cel new 2 2 3 2 5 3 3" xfId="15517" xr:uid="{00000000-0005-0000-0000-00004F000000}"/>
    <cellStyle name="Input cel new 2 2 3 2 5 4" xfId="3082" xr:uid="{00000000-0005-0000-0000-00004F000000}"/>
    <cellStyle name="Input cel new 2 2 3 2 5 4 2" xfId="8632" xr:uid="{00000000-0005-0000-0000-00004F000000}"/>
    <cellStyle name="Input cel new 2 2 3 2 5 4 2 2" xfId="18994" xr:uid="{00000000-0005-0000-0000-00004F000000}"/>
    <cellStyle name="Input cel new 2 2 3 2 5 4 3" xfId="12266" xr:uid="{00000000-0005-0000-0000-00004F000000}"/>
    <cellStyle name="Input cel new 2 2 3 2 5 5" xfId="4426" xr:uid="{00000000-0005-0000-0000-00004F000000}"/>
    <cellStyle name="Input cel new 2 2 3 2 5 5 2" xfId="10007" xr:uid="{00000000-0005-0000-0000-00004F000000}"/>
    <cellStyle name="Input cel new 2 2 3 2 5 5 2 2" xfId="20367" xr:uid="{00000000-0005-0000-0000-00004F000000}"/>
    <cellStyle name="Input cel new 2 2 3 2 5 5 3" xfId="15034" xr:uid="{00000000-0005-0000-0000-00004F000000}"/>
    <cellStyle name="Input cel new 2 2 3 2 5 6" xfId="6594" xr:uid="{00000000-0005-0000-0000-00004F000000}"/>
    <cellStyle name="Input cel new 2 2 3 2 5 6 2" xfId="16956" xr:uid="{00000000-0005-0000-0000-00004F000000}"/>
    <cellStyle name="Input cel new 2 2 3 2 5 7" xfId="5855" xr:uid="{00000000-0005-0000-0000-00004F000000}"/>
    <cellStyle name="Input cel new 2 2 3 2 5 7 2" xfId="11225" xr:uid="{00000000-0005-0000-0000-00004F000000}"/>
    <cellStyle name="Input cel new 2 2 3 2 5 8" xfId="11748" xr:uid="{00000000-0005-0000-0000-00004F000000}"/>
    <cellStyle name="Input cel new 2 2 3 2 6" xfId="1863" xr:uid="{00000000-0005-0000-0000-00004F000000}"/>
    <cellStyle name="Input cel new 2 2 3 2 6 2" xfId="3103" xr:uid="{00000000-0005-0000-0000-00004F000000}"/>
    <cellStyle name="Input cel new 2 2 3 2 6 2 2" xfId="8653" xr:uid="{00000000-0005-0000-0000-00004F000000}"/>
    <cellStyle name="Input cel new 2 2 3 2 6 2 2 2" xfId="19015" xr:uid="{00000000-0005-0000-0000-00004F000000}"/>
    <cellStyle name="Input cel new 2 2 3 2 6 2 3" xfId="13672" xr:uid="{00000000-0005-0000-0000-00004F000000}"/>
    <cellStyle name="Input cel new 2 2 3 2 6 3" xfId="4447" xr:uid="{00000000-0005-0000-0000-00004F000000}"/>
    <cellStyle name="Input cel new 2 2 3 2 6 3 2" xfId="10028" xr:uid="{00000000-0005-0000-0000-00004F000000}"/>
    <cellStyle name="Input cel new 2 2 3 2 6 3 2 2" xfId="20388" xr:uid="{00000000-0005-0000-0000-00004F000000}"/>
    <cellStyle name="Input cel new 2 2 3 2 6 3 3" xfId="13716" xr:uid="{00000000-0005-0000-0000-00004F000000}"/>
    <cellStyle name="Input cel new 2 2 3 2 6 4" xfId="7453" xr:uid="{00000000-0005-0000-0000-00004F000000}"/>
    <cellStyle name="Input cel new 2 2 3 2 6 4 2" xfId="17815" xr:uid="{00000000-0005-0000-0000-00004F000000}"/>
    <cellStyle name="Input cel new 2 2 3 2 6 5" xfId="5876" xr:uid="{00000000-0005-0000-0000-00004F000000}"/>
    <cellStyle name="Input cel new 2 2 3 2 6 5 2" xfId="15961" xr:uid="{00000000-0005-0000-0000-00004F000000}"/>
    <cellStyle name="Input cel new 2 2 3 2 6 6" xfId="14889" xr:uid="{00000000-0005-0000-0000-00004F000000}"/>
    <cellStyle name="Input cel new 2 2 3 2 7" xfId="1486" xr:uid="{00000000-0005-0000-0000-00004F000000}"/>
    <cellStyle name="Input cel new 2 2 3 2 7 2" xfId="2728" xr:uid="{00000000-0005-0000-0000-00004F000000}"/>
    <cellStyle name="Input cel new 2 2 3 2 7 2 2" xfId="8278" xr:uid="{00000000-0005-0000-0000-00004F000000}"/>
    <cellStyle name="Input cel new 2 2 3 2 7 2 2 2" xfId="18640" xr:uid="{00000000-0005-0000-0000-00004F000000}"/>
    <cellStyle name="Input cel new 2 2 3 2 7 2 3" xfId="15658" xr:uid="{00000000-0005-0000-0000-00004F000000}"/>
    <cellStyle name="Input cel new 2 2 3 2 7 3" xfId="4082" xr:uid="{00000000-0005-0000-0000-00004F000000}"/>
    <cellStyle name="Input cel new 2 2 3 2 7 3 2" xfId="9688" xr:uid="{00000000-0005-0000-0000-00004F000000}"/>
    <cellStyle name="Input cel new 2 2 3 2 7 3 2 2" xfId="20049" xr:uid="{00000000-0005-0000-0000-00004F000000}"/>
    <cellStyle name="Input cel new 2 2 3 2 7 3 3" xfId="12320" xr:uid="{00000000-0005-0000-0000-00004F000000}"/>
    <cellStyle name="Input cel new 2 2 3 2 7 4" xfId="7116" xr:uid="{00000000-0005-0000-0000-00004F000000}"/>
    <cellStyle name="Input cel new 2 2 3 2 7 4 2" xfId="17478" xr:uid="{00000000-0005-0000-0000-00004F000000}"/>
    <cellStyle name="Input cel new 2 2 3 2 7 5" xfId="5538" xr:uid="{00000000-0005-0000-0000-00004F000000}"/>
    <cellStyle name="Input cel new 2 2 3 2 7 5 2" xfId="10840" xr:uid="{00000000-0005-0000-0000-00004F000000}"/>
    <cellStyle name="Input cel new 2 2 3 2 7 6" xfId="10711" xr:uid="{00000000-0005-0000-0000-00004F000000}"/>
    <cellStyle name="Input cel new 2 2 3 2 8" xfId="1221" xr:uid="{00000000-0005-0000-0000-00004F000000}"/>
    <cellStyle name="Input cel new 2 2 3 2 8 2" xfId="3819" xr:uid="{00000000-0005-0000-0000-00004F000000}"/>
    <cellStyle name="Input cel new 2 2 3 2 8 2 2" xfId="9433" xr:uid="{00000000-0005-0000-0000-00004F000000}"/>
    <cellStyle name="Input cel new 2 2 3 2 8 2 2 2" xfId="19794" xr:uid="{00000000-0005-0000-0000-00004F000000}"/>
    <cellStyle name="Input cel new 2 2 3 2 8 2 3" xfId="12885" xr:uid="{00000000-0005-0000-0000-00004F000000}"/>
    <cellStyle name="Input cel new 2 2 3 2 8 3" xfId="6861" xr:uid="{00000000-0005-0000-0000-00004F000000}"/>
    <cellStyle name="Input cel new 2 2 3 2 8 3 2" xfId="17223" xr:uid="{00000000-0005-0000-0000-00004F000000}"/>
    <cellStyle name="Input cel new 2 2 3 2 8 4" xfId="5288" xr:uid="{00000000-0005-0000-0000-00004F000000}"/>
    <cellStyle name="Input cel new 2 2 3 2 8 4 2" xfId="11908" xr:uid="{00000000-0005-0000-0000-00004F000000}"/>
    <cellStyle name="Input cel new 2 2 3 2 8 5" xfId="14588" xr:uid="{00000000-0005-0000-0000-00004F000000}"/>
    <cellStyle name="Input cel new 2 2 3 2 9" xfId="2464" xr:uid="{00000000-0005-0000-0000-00004F000000}"/>
    <cellStyle name="Input cel new 2 2 3 2 9 2" xfId="8014" xr:uid="{00000000-0005-0000-0000-00004F000000}"/>
    <cellStyle name="Input cel new 2 2 3 2 9 2 2" xfId="18376" xr:uid="{00000000-0005-0000-0000-00004F000000}"/>
    <cellStyle name="Input cel new 2 2 3 2 9 3" xfId="12293" xr:uid="{00000000-0005-0000-0000-00004F000000}"/>
    <cellStyle name="Input cel new 2 2 3 3" xfId="436" xr:uid="{00000000-0005-0000-0000-00004F000000}"/>
    <cellStyle name="Input cel new 2 2 3 3 2" xfId="2119" xr:uid="{00000000-0005-0000-0000-00004F000000}"/>
    <cellStyle name="Input cel new 2 2 3 3 2 2" xfId="3358" xr:uid="{00000000-0005-0000-0000-00004F000000}"/>
    <cellStyle name="Input cel new 2 2 3 3 2 2 2" xfId="4700" xr:uid="{00000000-0005-0000-0000-00004F000000}"/>
    <cellStyle name="Input cel new 2 2 3 3 2 2 2 2" xfId="10265" xr:uid="{00000000-0005-0000-0000-00004F000000}"/>
    <cellStyle name="Input cel new 2 2 3 3 2 2 2 2 2" xfId="20624" xr:uid="{00000000-0005-0000-0000-00004F000000}"/>
    <cellStyle name="Input cel new 2 2 3 3 2 2 2 3" xfId="11251" xr:uid="{00000000-0005-0000-0000-00004F000000}"/>
    <cellStyle name="Input cel new 2 2 3 3 2 2 3" xfId="8908" xr:uid="{00000000-0005-0000-0000-00004F000000}"/>
    <cellStyle name="Input cel new 2 2 3 3 2 2 3 2" xfId="19270" xr:uid="{00000000-0005-0000-0000-00004F000000}"/>
    <cellStyle name="Input cel new 2 2 3 3 2 2 4" xfId="6112" xr:uid="{00000000-0005-0000-0000-00004F000000}"/>
    <cellStyle name="Input cel new 2 2 3 3 2 2 4 2" xfId="16475" xr:uid="{00000000-0005-0000-0000-00004F000000}"/>
    <cellStyle name="Input cel new 2 2 3 3 2 2 5" xfId="14522" xr:uid="{00000000-0005-0000-0000-00004F000000}"/>
    <cellStyle name="Input cel new 2 2 3 3 2 3" xfId="3715" xr:uid="{00000000-0005-0000-0000-00004F000000}"/>
    <cellStyle name="Input cel new 2 2 3 3 2 3 2" xfId="9298" xr:uid="{00000000-0005-0000-0000-00004F000000}"/>
    <cellStyle name="Input cel new 2 2 3 3 2 3 2 2" xfId="19659" xr:uid="{00000000-0005-0000-0000-00004F000000}"/>
    <cellStyle name="Input cel new 2 2 3 3 2 3 3" xfId="11868" xr:uid="{00000000-0005-0000-0000-00004F000000}"/>
    <cellStyle name="Input cel new 2 2 3 3 2 4" xfId="5155" xr:uid="{00000000-0005-0000-0000-00004F000000}"/>
    <cellStyle name="Input cel new 2 2 3 3 2 4 2" xfId="12856" xr:uid="{00000000-0005-0000-0000-00004F000000}"/>
    <cellStyle name="Input cel new 2 2 3 3 2 5" xfId="15782" xr:uid="{00000000-0005-0000-0000-00004F000000}"/>
    <cellStyle name="Input cel new 2 2 3 3 3" xfId="1695" xr:uid="{00000000-0005-0000-0000-00004F000000}"/>
    <cellStyle name="Input cel new 2 2 3 3 3 2" xfId="2936" xr:uid="{00000000-0005-0000-0000-00004F000000}"/>
    <cellStyle name="Input cel new 2 2 3 3 3 2 2" xfId="8486" xr:uid="{00000000-0005-0000-0000-00004F000000}"/>
    <cellStyle name="Input cel new 2 2 3 3 3 2 2 2" xfId="18848" xr:uid="{00000000-0005-0000-0000-00004F000000}"/>
    <cellStyle name="Input cel new 2 2 3 3 3 2 3" xfId="11386" xr:uid="{00000000-0005-0000-0000-00004F000000}"/>
    <cellStyle name="Input cel new 2 2 3 3 3 3" xfId="4286" xr:uid="{00000000-0005-0000-0000-00004F000000}"/>
    <cellStyle name="Input cel new 2 2 3 3 3 3 2" xfId="9876" xr:uid="{00000000-0005-0000-0000-00004F000000}"/>
    <cellStyle name="Input cel new 2 2 3 3 3 3 2 2" xfId="20237" xr:uid="{00000000-0005-0000-0000-00004F000000}"/>
    <cellStyle name="Input cel new 2 2 3 3 3 3 3" xfId="14165" xr:uid="{00000000-0005-0000-0000-00004F000000}"/>
    <cellStyle name="Input cel new 2 2 3 3 3 4" xfId="7307" xr:uid="{00000000-0005-0000-0000-00004F000000}"/>
    <cellStyle name="Input cel new 2 2 3 3 3 4 2" xfId="17669" xr:uid="{00000000-0005-0000-0000-00004F000000}"/>
    <cellStyle name="Input cel new 2 2 3 3 3 5" xfId="5726" xr:uid="{00000000-0005-0000-0000-00004F000000}"/>
    <cellStyle name="Input cel new 2 2 3 3 3 5 2" xfId="13244" xr:uid="{00000000-0005-0000-0000-00004F000000}"/>
    <cellStyle name="Input cel new 2 2 3 3 3 6" xfId="14189" xr:uid="{00000000-0005-0000-0000-00004F000000}"/>
    <cellStyle name="Input cel new 2 2 3 3 4" xfId="1153" xr:uid="{00000000-0005-0000-0000-00004F000000}"/>
    <cellStyle name="Input cel new 2 2 3 3 4 2" xfId="3607" xr:uid="{00000000-0005-0000-0000-00004F000000}"/>
    <cellStyle name="Input cel new 2 2 3 3 4 2 2" xfId="9152" xr:uid="{00000000-0005-0000-0000-00004F000000}"/>
    <cellStyle name="Input cel new 2 2 3 3 4 2 2 2" xfId="19514" xr:uid="{00000000-0005-0000-0000-00004F000000}"/>
    <cellStyle name="Input cel new 2 2 3 3 4 2 3" xfId="15789" xr:uid="{00000000-0005-0000-0000-00004F000000}"/>
    <cellStyle name="Input cel new 2 2 3 3 4 3" xfId="6793" xr:uid="{00000000-0005-0000-0000-00004F000000}"/>
    <cellStyle name="Input cel new 2 2 3 3 4 3 2" xfId="17155" xr:uid="{00000000-0005-0000-0000-00004F000000}"/>
    <cellStyle name="Input cel new 2 2 3 3 4 4" xfId="4993" xr:uid="{00000000-0005-0000-0000-00004F000000}"/>
    <cellStyle name="Input cel new 2 2 3 3 4 4 2" xfId="13669" xr:uid="{00000000-0005-0000-0000-00004F000000}"/>
    <cellStyle name="Input cel new 2 2 3 3 4 5" xfId="16009" xr:uid="{00000000-0005-0000-0000-00004F000000}"/>
    <cellStyle name="Input cel new 2 2 3 3 5" xfId="2396" xr:uid="{00000000-0005-0000-0000-00004F000000}"/>
    <cellStyle name="Input cel new 2 2 3 3 5 2" xfId="7946" xr:uid="{00000000-0005-0000-0000-00004F000000}"/>
    <cellStyle name="Input cel new 2 2 3 3 5 2 2" xfId="18308" xr:uid="{00000000-0005-0000-0000-00004F000000}"/>
    <cellStyle name="Input cel new 2 2 3 3 5 3" xfId="14978" xr:uid="{00000000-0005-0000-0000-00004F000000}"/>
    <cellStyle name="Input cel new 2 2 3 3 6" xfId="722" xr:uid="{00000000-0005-0000-0000-00004F000000}"/>
    <cellStyle name="Input cel new 2 2 3 3 6 2" xfId="9223" xr:uid="{00000000-0005-0000-0000-00004F000000}"/>
    <cellStyle name="Input cel new 2 2 3 3 6 2 2" xfId="19584" xr:uid="{00000000-0005-0000-0000-00004F000000}"/>
    <cellStyle name="Input cel new 2 2 3 3 6 3" xfId="11986" xr:uid="{00000000-0005-0000-0000-00004F000000}"/>
    <cellStyle name="Input cel new 2 2 3 3 7" xfId="3668" xr:uid="{00000000-0005-0000-0000-00004F000000}"/>
    <cellStyle name="Input cel new 2 2 3 3 7 2" xfId="11417" xr:uid="{00000000-0005-0000-0000-00004F000000}"/>
    <cellStyle name="Input cel new 2 2 3 3 7 3" xfId="13926" xr:uid="{00000000-0005-0000-0000-00004F000000}"/>
    <cellStyle name="Input cel new 2 2 3 3 8" xfId="5064" xr:uid="{00000000-0005-0000-0000-00004F000000}"/>
    <cellStyle name="Input cel new 2 2 3 3 8 2" xfId="11763" xr:uid="{00000000-0005-0000-0000-00004F000000}"/>
    <cellStyle name="Input cel new 2 2 3 3 9" xfId="11452" xr:uid="{00000000-0005-0000-0000-00004F000000}"/>
    <cellStyle name="Input cel new 2 2 3 4" xfId="471" xr:uid="{00000000-0005-0000-0000-00004F000000}"/>
    <cellStyle name="Input cel new 2 2 3 4 2" xfId="3336" xr:uid="{00000000-0005-0000-0000-00004F000000}"/>
    <cellStyle name="Input cel new 2 2 3 4 2 2" xfId="4678" xr:uid="{00000000-0005-0000-0000-00004F000000}"/>
    <cellStyle name="Input cel new 2 2 3 4 2 2 2" xfId="10244" xr:uid="{00000000-0005-0000-0000-00004F000000}"/>
    <cellStyle name="Input cel new 2 2 3 4 2 2 2 2" xfId="20604" xr:uid="{00000000-0005-0000-0000-00004F000000}"/>
    <cellStyle name="Input cel new 2 2 3 4 2 2 3" xfId="13759" xr:uid="{00000000-0005-0000-0000-00004F000000}"/>
    <cellStyle name="Input cel new 2 2 3 4 2 3" xfId="8886" xr:uid="{00000000-0005-0000-0000-00004F000000}"/>
    <cellStyle name="Input cel new 2 2 3 4 2 3 2" xfId="19248" xr:uid="{00000000-0005-0000-0000-00004F000000}"/>
    <cellStyle name="Input cel new 2 2 3 4 2 4" xfId="6091" xr:uid="{00000000-0005-0000-0000-00004F000000}"/>
    <cellStyle name="Input cel new 2 2 3 4 2 4 2" xfId="16455" xr:uid="{00000000-0005-0000-0000-00004F000000}"/>
    <cellStyle name="Input cel new 2 2 3 4 2 5" xfId="13207" xr:uid="{00000000-0005-0000-0000-00004F000000}"/>
    <cellStyle name="Input cel new 2 2 3 4 3" xfId="2097" xr:uid="{00000000-0005-0000-0000-00004F000000}"/>
    <cellStyle name="Input cel new 2 2 3 4 3 2" xfId="9193" xr:uid="{00000000-0005-0000-0000-00004F000000}"/>
    <cellStyle name="Input cel new 2 2 3 4 3 2 2" xfId="19554" xr:uid="{00000000-0005-0000-0000-00004F000000}"/>
    <cellStyle name="Input cel new 2 2 3 4 3 3" xfId="15259" xr:uid="{00000000-0005-0000-0000-00004F000000}"/>
    <cellStyle name="Input cel new 2 2 3 4 4" xfId="7668" xr:uid="{00000000-0005-0000-0000-00004F000000}"/>
    <cellStyle name="Input cel new 2 2 3 4 4 2" xfId="18030" xr:uid="{00000000-0005-0000-0000-00004F000000}"/>
    <cellStyle name="Input cel new 2 2 3 4 5" xfId="5034" xr:uid="{00000000-0005-0000-0000-00004F000000}"/>
    <cellStyle name="Input cel new 2 2 3 4 5 2" xfId="12426" xr:uid="{00000000-0005-0000-0000-00004F000000}"/>
    <cellStyle name="Input cel new 2 2 3 4 6" xfId="15381" xr:uid="{00000000-0005-0000-0000-00004F000000}"/>
    <cellStyle name="Input cel new 2 2 3 5" xfId="1753" xr:uid="{00000000-0005-0000-0000-00004F000000}"/>
    <cellStyle name="Input cel new 2 2 3 5 2" xfId="2993" xr:uid="{00000000-0005-0000-0000-00004F000000}"/>
    <cellStyle name="Input cel new 2 2 3 5 2 2" xfId="8543" xr:uid="{00000000-0005-0000-0000-00004F000000}"/>
    <cellStyle name="Input cel new 2 2 3 5 2 2 2" xfId="18905" xr:uid="{00000000-0005-0000-0000-00004F000000}"/>
    <cellStyle name="Input cel new 2 2 3 5 2 3" xfId="15538" xr:uid="{00000000-0005-0000-0000-00004F000000}"/>
    <cellStyle name="Input cel new 2 2 3 5 3" xfId="3581" xr:uid="{00000000-0005-0000-0000-00004F000000}"/>
    <cellStyle name="Input cel new 2 2 3 5 3 2" xfId="6374" xr:uid="{00000000-0005-0000-0000-00004F000000}"/>
    <cellStyle name="Input cel new 2 2 3 5 3 2 2" xfId="16737" xr:uid="{00000000-0005-0000-0000-00004F000000}"/>
    <cellStyle name="Input cel new 2 2 3 5 3 3" xfId="15266" xr:uid="{00000000-0005-0000-0000-00004F000000}"/>
    <cellStyle name="Input cel new 2 2 3 5 4" xfId="7356" xr:uid="{00000000-0005-0000-0000-00004F000000}"/>
    <cellStyle name="Input cel new 2 2 3 5 4 2" xfId="17718" xr:uid="{00000000-0005-0000-0000-00004F000000}"/>
    <cellStyle name="Input cel new 2 2 3 5 5" xfId="4969" xr:uid="{00000000-0005-0000-0000-00004F000000}"/>
    <cellStyle name="Input cel new 2 2 3 5 5 2" xfId="13601" xr:uid="{00000000-0005-0000-0000-00004F000000}"/>
    <cellStyle name="Input cel new 2 2 3 5 6" xfId="15336" xr:uid="{00000000-0005-0000-0000-00004F000000}"/>
    <cellStyle name="Input cel new 2 2 3 6" xfId="1131" xr:uid="{00000000-0005-0000-0000-00004F000000}"/>
    <cellStyle name="Input cel new 2 2 3 6 2" xfId="6771" xr:uid="{00000000-0005-0000-0000-00004F000000}"/>
    <cellStyle name="Input cel new 2 2 3 6 2 2" xfId="17133" xr:uid="{00000000-0005-0000-0000-00004F000000}"/>
    <cellStyle name="Input cel new 2 2 3 6 3" xfId="15786" xr:uid="{00000000-0005-0000-0000-00004F000000}"/>
    <cellStyle name="Input cel new 2 2 3 7" xfId="2375" xr:uid="{00000000-0005-0000-0000-00004F000000}"/>
    <cellStyle name="Input cel new 2 2 3 7 2" xfId="7925" xr:uid="{00000000-0005-0000-0000-00004F000000}"/>
    <cellStyle name="Input cel new 2 2 3 7 2 2" xfId="18287" xr:uid="{00000000-0005-0000-0000-00004F000000}"/>
    <cellStyle name="Input cel new 2 2 3 7 3" xfId="11469" xr:uid="{00000000-0005-0000-0000-00004F000000}"/>
    <cellStyle name="Input cel new 2 2 3 8" xfId="479" xr:uid="{00000000-0005-0000-0000-00004F000000}"/>
    <cellStyle name="Input cel new 2 2 3 8 2" xfId="6373" xr:uid="{00000000-0005-0000-0000-00004F000000}"/>
    <cellStyle name="Input cel new 2 2 3 8 2 2" xfId="16736" xr:uid="{00000000-0005-0000-0000-00004F000000}"/>
    <cellStyle name="Input cel new 2 2 3 8 2 3" xfId="15179" xr:uid="{00000000-0005-0000-0000-00004F000000}"/>
    <cellStyle name="Input cel new 2 2 3 8 3" xfId="10932" xr:uid="{00000000-0005-0000-0000-00004F000000}"/>
    <cellStyle name="Input cel new 2 2 3 8 4" xfId="14823" xr:uid="{00000000-0005-0000-0000-00004F000000}"/>
    <cellStyle name="Input cel new 2 2 3 9" xfId="6346" xr:uid="{00000000-0005-0000-0000-00004F000000}"/>
    <cellStyle name="Input cel new 2 2 3 9 2" xfId="15157" xr:uid="{00000000-0005-0000-0000-00004F000000}"/>
    <cellStyle name="Input cel new 2 2 3 9 3" xfId="16709" xr:uid="{00000000-0005-0000-0000-00004F000000}"/>
    <cellStyle name="Input cel new 2 2 4" xfId="1417" xr:uid="{00000000-0005-0000-0000-00005A000000}"/>
    <cellStyle name="Input cel new 2 2 4 2" xfId="2660" xr:uid="{00000000-0005-0000-0000-00005A000000}"/>
    <cellStyle name="Input cel new 2 2 4 2 2" xfId="8210" xr:uid="{00000000-0005-0000-0000-00005A000000}"/>
    <cellStyle name="Input cel new 2 2 4 2 2 2" xfId="18572" xr:uid="{00000000-0005-0000-0000-00005A000000}"/>
    <cellStyle name="Input cel new 2 2 4 2 3" xfId="13440" xr:uid="{00000000-0005-0000-0000-00005A000000}"/>
    <cellStyle name="Input cel new 2 2 4 3" xfId="4015" xr:uid="{00000000-0005-0000-0000-00005A000000}"/>
    <cellStyle name="Input cel new 2 2 4 3 2" xfId="9626" xr:uid="{00000000-0005-0000-0000-00005A000000}"/>
    <cellStyle name="Input cel new 2 2 4 3 2 2" xfId="19987" xr:uid="{00000000-0005-0000-0000-00005A000000}"/>
    <cellStyle name="Input cel new 2 2 4 3 3" xfId="14398" xr:uid="{00000000-0005-0000-0000-00005A000000}"/>
    <cellStyle name="Input cel new 2 2 4 4" xfId="7054" xr:uid="{00000000-0005-0000-0000-00005A000000}"/>
    <cellStyle name="Input cel new 2 2 4 4 2" xfId="17416" xr:uid="{00000000-0005-0000-0000-00005A000000}"/>
    <cellStyle name="Input cel new 2 2 4 5" xfId="5476" xr:uid="{00000000-0005-0000-0000-00005A000000}"/>
    <cellStyle name="Input cel new 2 2 4 5 2" xfId="12371" xr:uid="{00000000-0005-0000-0000-00005A000000}"/>
    <cellStyle name="Input cel new 2 2 4 6" xfId="10568" xr:uid="{00000000-0005-0000-0000-00005A000000}"/>
    <cellStyle name="Input cel new 2 2 5" xfId="6355" xr:uid="{00000000-0005-0000-0000-00001E000000}"/>
    <cellStyle name="Input cel new 2 2 5 2" xfId="15166" xr:uid="{00000000-0005-0000-0000-00001E000000}"/>
    <cellStyle name="Input cel new 2 2 5 3" xfId="16718" xr:uid="{00000000-0005-0000-0000-00001E000000}"/>
    <cellStyle name="Input cel new 2 2 6" xfId="6333" xr:uid="{00000000-0005-0000-0000-00001E000000}"/>
    <cellStyle name="Input cel new 2 2 6 2" xfId="15144" xr:uid="{00000000-0005-0000-0000-00001E000000}"/>
    <cellStyle name="Input cel new 2 2 6 3" xfId="16696" xr:uid="{00000000-0005-0000-0000-00001E000000}"/>
    <cellStyle name="Input cel new 2 2 7" xfId="4935" xr:uid="{00000000-0005-0000-0000-00001E000000}"/>
    <cellStyle name="Input cel new 2 2 7 2" xfId="16210" xr:uid="{00000000-0005-0000-0000-00001E000000}"/>
    <cellStyle name="Input cel new 2 2 7 3" xfId="15116" xr:uid="{00000000-0005-0000-0000-00001E000000}"/>
    <cellStyle name="Input cel new 2 3" xfId="272" xr:uid="{00000000-0005-0000-0000-000051000000}"/>
    <cellStyle name="Input cel new 2 3 10" xfId="299" xr:uid="{00000000-0005-0000-0000-000051000000}"/>
    <cellStyle name="Input cel new 2 3 10 2" xfId="6387" xr:uid="{00000000-0005-0000-0000-000051000000}"/>
    <cellStyle name="Input cel new 2 3 10 2 2" xfId="16749" xr:uid="{00000000-0005-0000-0000-000051000000}"/>
    <cellStyle name="Input cel new 2 3 10 3" xfId="10606" xr:uid="{00000000-0005-0000-0000-000051000000}"/>
    <cellStyle name="Input cel new 2 3 11" xfId="4962" xr:uid="{00000000-0005-0000-0000-000051000000}"/>
    <cellStyle name="Input cel new 2 3 11 2" xfId="15665" xr:uid="{00000000-0005-0000-0000-000051000000}"/>
    <cellStyle name="Input cel new 2 3 12" xfId="10727" xr:uid="{00000000-0005-0000-0000-000051000000}"/>
    <cellStyle name="Input cel new 2 3 2" xfId="366" xr:uid="{00000000-0005-0000-0000-000051000000}"/>
    <cellStyle name="Input cel new 2 3 2 10" xfId="750" xr:uid="{00000000-0005-0000-0000-000051000000}"/>
    <cellStyle name="Input cel new 2 3 2 10 2" xfId="6470" xr:uid="{00000000-0005-0000-0000-000051000000}"/>
    <cellStyle name="Input cel new 2 3 2 10 2 2" xfId="16832" xr:uid="{00000000-0005-0000-0000-000051000000}"/>
    <cellStyle name="Input cel new 2 3 2 10 3" xfId="14208" xr:uid="{00000000-0005-0000-0000-000051000000}"/>
    <cellStyle name="Input cel new 2 3 2 11" xfId="9236" xr:uid="{00000000-0005-0000-0000-000051000000}"/>
    <cellStyle name="Input cel new 2 3 2 11 2" xfId="19597" xr:uid="{00000000-0005-0000-0000-000051000000}"/>
    <cellStyle name="Input cel new 2 3 2 12" xfId="5085" xr:uid="{00000000-0005-0000-0000-000051000000}"/>
    <cellStyle name="Input cel new 2 3 2 12 2" xfId="13727" xr:uid="{00000000-0005-0000-0000-000051000000}"/>
    <cellStyle name="Input cel new 2 3 2 13" xfId="13608" xr:uid="{00000000-0005-0000-0000-000051000000}"/>
    <cellStyle name="Input cel new 2 3 2 2" xfId="416" xr:uid="{00000000-0005-0000-0000-000051000000}"/>
    <cellStyle name="Input cel new 2 3 2 2 10" xfId="11853" xr:uid="{00000000-0005-0000-0000-000051000000}"/>
    <cellStyle name="Input cel new 2 3 2 2 2" xfId="496" xr:uid="{00000000-0005-0000-0000-000051000000}"/>
    <cellStyle name="Input cel new 2 3 2 2 2 2" xfId="1824" xr:uid="{00000000-0005-0000-0000-000051000000}"/>
    <cellStyle name="Input cel new 2 3 2 2 2 2 2" xfId="7414" xr:uid="{00000000-0005-0000-0000-000051000000}"/>
    <cellStyle name="Input cel new 2 3 2 2 2 2 2 2" xfId="17776" xr:uid="{00000000-0005-0000-0000-000051000000}"/>
    <cellStyle name="Input cel new 2 3 2 2 2 2 3" xfId="12113" xr:uid="{00000000-0005-0000-0000-000051000000}"/>
    <cellStyle name="Input cel new 2 3 2 2 2 3" xfId="3064" xr:uid="{00000000-0005-0000-0000-000051000000}"/>
    <cellStyle name="Input cel new 2 3 2 2 2 3 2" xfId="8614" xr:uid="{00000000-0005-0000-0000-000051000000}"/>
    <cellStyle name="Input cel new 2 3 2 2 2 3 2 2" xfId="18976" xr:uid="{00000000-0005-0000-0000-000051000000}"/>
    <cellStyle name="Input cel new 2 3 2 2 2 3 3" xfId="13779" xr:uid="{00000000-0005-0000-0000-000051000000}"/>
    <cellStyle name="Input cel new 2 3 2 2 2 4" xfId="902" xr:uid="{00000000-0005-0000-0000-000051000000}"/>
    <cellStyle name="Input cel new 2 3 2 2 2 4 2" xfId="9990" xr:uid="{00000000-0005-0000-0000-000051000000}"/>
    <cellStyle name="Input cel new 2 3 2 2 2 4 2 2" xfId="20350" xr:uid="{00000000-0005-0000-0000-000051000000}"/>
    <cellStyle name="Input cel new 2 3 2 2 2 4 3" xfId="12147" xr:uid="{00000000-0005-0000-0000-000051000000}"/>
    <cellStyle name="Input cel new 2 3 2 2 2 5" xfId="4408" xr:uid="{00000000-0005-0000-0000-000051000000}"/>
    <cellStyle name="Input cel new 2 3 2 2 2 5 2" xfId="6577" xr:uid="{00000000-0005-0000-0000-000051000000}"/>
    <cellStyle name="Input cel new 2 3 2 2 2 5 2 2" xfId="16939" xr:uid="{00000000-0005-0000-0000-000051000000}"/>
    <cellStyle name="Input cel new 2 3 2 2 2 5 3" xfId="15861" xr:uid="{00000000-0005-0000-0000-000051000000}"/>
    <cellStyle name="Input cel new 2 3 2 2 2 6" xfId="5838" xr:uid="{00000000-0005-0000-0000-000051000000}"/>
    <cellStyle name="Input cel new 2 3 2 2 2 6 2" xfId="14995" xr:uid="{00000000-0005-0000-0000-000051000000}"/>
    <cellStyle name="Input cel new 2 3 2 2 2 7" xfId="15495" xr:uid="{00000000-0005-0000-0000-000051000000}"/>
    <cellStyle name="Input cel new 2 3 2 2 3" xfId="1741" xr:uid="{00000000-0005-0000-0000-000051000000}"/>
    <cellStyle name="Input cel new 2 3 2 2 3 2" xfId="2981" xr:uid="{00000000-0005-0000-0000-000051000000}"/>
    <cellStyle name="Input cel new 2 3 2 2 3 2 2" xfId="8531" xr:uid="{00000000-0005-0000-0000-000051000000}"/>
    <cellStyle name="Input cel new 2 3 2 2 3 2 2 2" xfId="18893" xr:uid="{00000000-0005-0000-0000-000051000000}"/>
    <cellStyle name="Input cel new 2 3 2 2 3 2 3" xfId="13134" xr:uid="{00000000-0005-0000-0000-000051000000}"/>
    <cellStyle name="Input cel new 2 3 2 2 3 3" xfId="4327" xr:uid="{00000000-0005-0000-0000-000051000000}"/>
    <cellStyle name="Input cel new 2 3 2 2 3 3 2" xfId="9914" xr:uid="{00000000-0005-0000-0000-000051000000}"/>
    <cellStyle name="Input cel new 2 3 2 2 3 3 2 2" xfId="20275" xr:uid="{00000000-0005-0000-0000-000051000000}"/>
    <cellStyle name="Input cel new 2 3 2 2 3 3 3" xfId="13396" xr:uid="{00000000-0005-0000-0000-000051000000}"/>
    <cellStyle name="Input cel new 2 3 2 2 3 4" xfId="7346" xr:uid="{00000000-0005-0000-0000-000051000000}"/>
    <cellStyle name="Input cel new 2 3 2 2 3 4 2" xfId="17708" xr:uid="{00000000-0005-0000-0000-000051000000}"/>
    <cellStyle name="Input cel new 2 3 2 2 3 5" xfId="5763" xr:uid="{00000000-0005-0000-0000-000051000000}"/>
    <cellStyle name="Input cel new 2 3 2 2 3 5 2" xfId="15637" xr:uid="{00000000-0005-0000-0000-000051000000}"/>
    <cellStyle name="Input cel new 2 3 2 2 3 6" xfId="12229" xr:uid="{00000000-0005-0000-0000-000051000000}"/>
    <cellStyle name="Input cel new 2 3 2 2 4" xfId="2036" xr:uid="{00000000-0005-0000-0000-000051000000}"/>
    <cellStyle name="Input cel new 2 3 2 2 4 2" xfId="3275" xr:uid="{00000000-0005-0000-0000-000051000000}"/>
    <cellStyle name="Input cel new 2 3 2 2 4 2 2" xfId="8825" xr:uid="{00000000-0005-0000-0000-000051000000}"/>
    <cellStyle name="Input cel new 2 3 2 2 4 2 2 2" xfId="19187" xr:uid="{00000000-0005-0000-0000-000051000000}"/>
    <cellStyle name="Input cel new 2 3 2 2 4 2 3" xfId="15410" xr:uid="{00000000-0005-0000-0000-000051000000}"/>
    <cellStyle name="Input cel new 2 3 2 2 4 3" xfId="4617" xr:uid="{00000000-0005-0000-0000-000051000000}"/>
    <cellStyle name="Input cel new 2 3 2 2 4 3 2" xfId="10190" xr:uid="{00000000-0005-0000-0000-000051000000}"/>
    <cellStyle name="Input cel new 2 3 2 2 4 3 2 2" xfId="20550" xr:uid="{00000000-0005-0000-0000-000051000000}"/>
    <cellStyle name="Input cel new 2 3 2 2 4 3 3" xfId="12699" xr:uid="{00000000-0005-0000-0000-000051000000}"/>
    <cellStyle name="Input cel new 2 3 2 2 4 4" xfId="7618" xr:uid="{00000000-0005-0000-0000-000051000000}"/>
    <cellStyle name="Input cel new 2 3 2 2 4 4 2" xfId="17980" xr:uid="{00000000-0005-0000-0000-000051000000}"/>
    <cellStyle name="Input cel new 2 3 2 2 4 5" xfId="6036" xr:uid="{00000000-0005-0000-0000-000051000000}"/>
    <cellStyle name="Input cel new 2 3 2 2 4 5 2" xfId="16401" xr:uid="{00000000-0005-0000-0000-000051000000}"/>
    <cellStyle name="Input cel new 2 3 2 2 4 6" xfId="15812" xr:uid="{00000000-0005-0000-0000-000051000000}"/>
    <cellStyle name="Input cel new 2 3 2 2 5" xfId="1563" xr:uid="{00000000-0005-0000-0000-000051000000}"/>
    <cellStyle name="Input cel new 2 3 2 2 5 2" xfId="2804" xr:uid="{00000000-0005-0000-0000-000051000000}"/>
    <cellStyle name="Input cel new 2 3 2 2 5 2 2" xfId="8354" xr:uid="{00000000-0005-0000-0000-000051000000}"/>
    <cellStyle name="Input cel new 2 3 2 2 5 2 2 2" xfId="18716" xr:uid="{00000000-0005-0000-0000-000051000000}"/>
    <cellStyle name="Input cel new 2 3 2 2 5 2 3" xfId="13753" xr:uid="{00000000-0005-0000-0000-000051000000}"/>
    <cellStyle name="Input cel new 2 3 2 2 5 3" xfId="4154" xr:uid="{00000000-0005-0000-0000-000051000000}"/>
    <cellStyle name="Input cel new 2 3 2 2 5 3 2" xfId="9753" xr:uid="{00000000-0005-0000-0000-000051000000}"/>
    <cellStyle name="Input cel new 2 3 2 2 5 3 2 2" xfId="20114" xr:uid="{00000000-0005-0000-0000-000051000000}"/>
    <cellStyle name="Input cel new 2 3 2 2 5 3 3" xfId="15065" xr:uid="{00000000-0005-0000-0000-000051000000}"/>
    <cellStyle name="Input cel new 2 3 2 2 5 4" xfId="7186" xr:uid="{00000000-0005-0000-0000-000051000000}"/>
    <cellStyle name="Input cel new 2 3 2 2 5 4 2" xfId="17548" xr:uid="{00000000-0005-0000-0000-000051000000}"/>
    <cellStyle name="Input cel new 2 3 2 2 5 5" xfId="5603" xr:uid="{00000000-0005-0000-0000-000051000000}"/>
    <cellStyle name="Input cel new 2 3 2 2 5 5 2" xfId="11926" xr:uid="{00000000-0005-0000-0000-000051000000}"/>
    <cellStyle name="Input cel new 2 3 2 2 5 6" xfId="11075" xr:uid="{00000000-0005-0000-0000-000051000000}"/>
    <cellStyle name="Input cel new 2 3 2 2 6" xfId="1203" xr:uid="{00000000-0005-0000-0000-000051000000}"/>
    <cellStyle name="Input cel new 2 3 2 2 6 2" xfId="3801" xr:uid="{00000000-0005-0000-0000-000051000000}"/>
    <cellStyle name="Input cel new 2 3 2 2 6 2 2" xfId="9415" xr:uid="{00000000-0005-0000-0000-000051000000}"/>
    <cellStyle name="Input cel new 2 3 2 2 6 2 2 2" xfId="19776" xr:uid="{00000000-0005-0000-0000-000051000000}"/>
    <cellStyle name="Input cel new 2 3 2 2 6 2 3" xfId="13335" xr:uid="{00000000-0005-0000-0000-000051000000}"/>
    <cellStyle name="Input cel new 2 3 2 2 6 3" xfId="6843" xr:uid="{00000000-0005-0000-0000-000051000000}"/>
    <cellStyle name="Input cel new 2 3 2 2 6 3 2" xfId="17205" xr:uid="{00000000-0005-0000-0000-000051000000}"/>
    <cellStyle name="Input cel new 2 3 2 2 6 4" xfId="5271" xr:uid="{00000000-0005-0000-0000-000051000000}"/>
    <cellStyle name="Input cel new 2 3 2 2 6 4 2" xfId="14910" xr:uid="{00000000-0005-0000-0000-000051000000}"/>
    <cellStyle name="Input cel new 2 3 2 2 6 5" xfId="13645" xr:uid="{00000000-0005-0000-0000-000051000000}"/>
    <cellStyle name="Input cel new 2 3 2 2 7" xfId="2446" xr:uid="{00000000-0005-0000-0000-000051000000}"/>
    <cellStyle name="Input cel new 2 3 2 2 7 2" xfId="7996" xr:uid="{00000000-0005-0000-0000-000051000000}"/>
    <cellStyle name="Input cel new 2 3 2 2 7 2 2" xfId="18358" xr:uid="{00000000-0005-0000-0000-000051000000}"/>
    <cellStyle name="Input cel new 2 3 2 2 7 3" xfId="12951" xr:uid="{00000000-0005-0000-0000-000051000000}"/>
    <cellStyle name="Input cel new 2 3 2 2 8" xfId="805" xr:uid="{00000000-0005-0000-0000-000051000000}"/>
    <cellStyle name="Input cel new 2 3 2 2 8 2" xfId="9320" xr:uid="{00000000-0005-0000-0000-000051000000}"/>
    <cellStyle name="Input cel new 2 3 2 2 8 2 2" xfId="19681" xr:uid="{00000000-0005-0000-0000-000051000000}"/>
    <cellStyle name="Input cel new 2 3 2 2 8 3" xfId="12112" xr:uid="{00000000-0005-0000-0000-000051000000}"/>
    <cellStyle name="Input cel new 2 3 2 2 9" xfId="5177" xr:uid="{00000000-0005-0000-0000-000051000000}"/>
    <cellStyle name="Input cel new 2 3 2 2 9 2" xfId="14078" xr:uid="{00000000-0005-0000-0000-000051000000}"/>
    <cellStyle name="Input cel new 2 3 2 3" xfId="373" xr:uid="{00000000-0005-0000-0000-000051000000}"/>
    <cellStyle name="Input cel new 2 3 2 3 10" xfId="11701" xr:uid="{00000000-0005-0000-0000-000051000000}"/>
    <cellStyle name="Input cel new 2 3 2 3 2" xfId="2177" xr:uid="{00000000-0005-0000-0000-000051000000}"/>
    <cellStyle name="Input cel new 2 3 2 3 2 2" xfId="3416" xr:uid="{00000000-0005-0000-0000-000051000000}"/>
    <cellStyle name="Input cel new 2 3 2 3 2 2 2" xfId="8966" xr:uid="{00000000-0005-0000-0000-000051000000}"/>
    <cellStyle name="Input cel new 2 3 2 3 2 2 2 2" xfId="19328" xr:uid="{00000000-0005-0000-0000-000051000000}"/>
    <cellStyle name="Input cel new 2 3 2 3 2 2 3" xfId="15756" xr:uid="{00000000-0005-0000-0000-000051000000}"/>
    <cellStyle name="Input cel new 2 3 2 3 2 3" xfId="4758" xr:uid="{00000000-0005-0000-0000-000051000000}"/>
    <cellStyle name="Input cel new 2 3 2 3 2 3 2" xfId="10321" xr:uid="{00000000-0005-0000-0000-000051000000}"/>
    <cellStyle name="Input cel new 2 3 2 3 2 3 2 2" xfId="20680" xr:uid="{00000000-0005-0000-0000-000051000000}"/>
    <cellStyle name="Input cel new 2 3 2 3 2 3 3" xfId="13580" xr:uid="{00000000-0005-0000-0000-000051000000}"/>
    <cellStyle name="Input cel new 2 3 2 3 2 4" xfId="7735" xr:uid="{00000000-0005-0000-0000-000051000000}"/>
    <cellStyle name="Input cel new 2 3 2 3 2 4 2" xfId="18097" xr:uid="{00000000-0005-0000-0000-000051000000}"/>
    <cellStyle name="Input cel new 2 3 2 3 2 5" xfId="6168" xr:uid="{00000000-0005-0000-0000-000051000000}"/>
    <cellStyle name="Input cel new 2 3 2 3 2 5 2" xfId="16531" xr:uid="{00000000-0005-0000-0000-000051000000}"/>
    <cellStyle name="Input cel new 2 3 2 3 2 6" xfId="11822" xr:uid="{00000000-0005-0000-0000-000051000000}"/>
    <cellStyle name="Input cel new 2 3 2 3 3" xfId="1706" xr:uid="{00000000-0005-0000-0000-000051000000}"/>
    <cellStyle name="Input cel new 2 3 2 3 3 2" xfId="2947" xr:uid="{00000000-0005-0000-0000-000051000000}"/>
    <cellStyle name="Input cel new 2 3 2 3 3 2 2" xfId="8497" xr:uid="{00000000-0005-0000-0000-000051000000}"/>
    <cellStyle name="Input cel new 2 3 2 3 3 2 2 2" xfId="18859" xr:uid="{00000000-0005-0000-0000-000051000000}"/>
    <cellStyle name="Input cel new 2 3 2 3 3 2 3" xfId="13579" xr:uid="{00000000-0005-0000-0000-000051000000}"/>
    <cellStyle name="Input cel new 2 3 2 3 3 3" xfId="4295" xr:uid="{00000000-0005-0000-0000-000051000000}"/>
    <cellStyle name="Input cel new 2 3 2 3 3 3 2" xfId="9884" xr:uid="{00000000-0005-0000-0000-000051000000}"/>
    <cellStyle name="Input cel new 2 3 2 3 3 3 2 2" xfId="20245" xr:uid="{00000000-0005-0000-0000-000051000000}"/>
    <cellStyle name="Input cel new 2 3 2 3 3 3 3" xfId="15012" xr:uid="{00000000-0005-0000-0000-000051000000}"/>
    <cellStyle name="Input cel new 2 3 2 3 3 4" xfId="7317" xr:uid="{00000000-0005-0000-0000-000051000000}"/>
    <cellStyle name="Input cel new 2 3 2 3 3 4 2" xfId="17679" xr:uid="{00000000-0005-0000-0000-000051000000}"/>
    <cellStyle name="Input cel new 2 3 2 3 3 5" xfId="5734" xr:uid="{00000000-0005-0000-0000-000051000000}"/>
    <cellStyle name="Input cel new 2 3 2 3 3 5 2" xfId="11513" xr:uid="{00000000-0005-0000-0000-000051000000}"/>
    <cellStyle name="Input cel new 2 3 2 3 3 6" xfId="12618" xr:uid="{00000000-0005-0000-0000-000051000000}"/>
    <cellStyle name="Input cel new 2 3 2 3 4" xfId="1625" xr:uid="{00000000-0005-0000-0000-000051000000}"/>
    <cellStyle name="Input cel new 2 3 2 3 4 2" xfId="2866" xr:uid="{00000000-0005-0000-0000-000051000000}"/>
    <cellStyle name="Input cel new 2 3 2 3 4 2 2" xfId="8416" xr:uid="{00000000-0005-0000-0000-000051000000}"/>
    <cellStyle name="Input cel new 2 3 2 3 4 2 2 2" xfId="18778" xr:uid="{00000000-0005-0000-0000-000051000000}"/>
    <cellStyle name="Input cel new 2 3 2 3 4 2 3" xfId="13494" xr:uid="{00000000-0005-0000-0000-000051000000}"/>
    <cellStyle name="Input cel new 2 3 2 3 4 3" xfId="4216" xr:uid="{00000000-0005-0000-0000-000051000000}"/>
    <cellStyle name="Input cel new 2 3 2 3 4 3 2" xfId="9810" xr:uid="{00000000-0005-0000-0000-000051000000}"/>
    <cellStyle name="Input cel new 2 3 2 3 4 3 2 2" xfId="20171" xr:uid="{00000000-0005-0000-0000-000051000000}"/>
    <cellStyle name="Input cel new 2 3 2 3 4 3 3" xfId="10733" xr:uid="{00000000-0005-0000-0000-000051000000}"/>
    <cellStyle name="Input cel new 2 3 2 3 4 4" xfId="7242" xr:uid="{00000000-0005-0000-0000-000051000000}"/>
    <cellStyle name="Input cel new 2 3 2 3 4 4 2" xfId="17604" xr:uid="{00000000-0005-0000-0000-000051000000}"/>
    <cellStyle name="Input cel new 2 3 2 3 4 5" xfId="5660" xr:uid="{00000000-0005-0000-0000-000051000000}"/>
    <cellStyle name="Input cel new 2 3 2 3 4 5 2" xfId="13223" xr:uid="{00000000-0005-0000-0000-000051000000}"/>
    <cellStyle name="Input cel new 2 3 2 3 4 6" xfId="15048" xr:uid="{00000000-0005-0000-0000-000051000000}"/>
    <cellStyle name="Input cel new 2 3 2 3 5" xfId="1251" xr:uid="{00000000-0005-0000-0000-000051000000}"/>
    <cellStyle name="Input cel new 2 3 2 3 5 2" xfId="6891" xr:uid="{00000000-0005-0000-0000-000051000000}"/>
    <cellStyle name="Input cel new 2 3 2 3 5 2 2" xfId="17253" xr:uid="{00000000-0005-0000-0000-000051000000}"/>
    <cellStyle name="Input cel new 2 3 2 3 5 3" xfId="13520" xr:uid="{00000000-0005-0000-0000-000051000000}"/>
    <cellStyle name="Input cel new 2 3 2 3 6" xfId="2494" xr:uid="{00000000-0005-0000-0000-000051000000}"/>
    <cellStyle name="Input cel new 2 3 2 3 6 2" xfId="8044" xr:uid="{00000000-0005-0000-0000-000051000000}"/>
    <cellStyle name="Input cel new 2 3 2 3 6 2 2" xfId="18406" xr:uid="{00000000-0005-0000-0000-000051000000}"/>
    <cellStyle name="Input cel new 2 3 2 3 6 3" xfId="13120" xr:uid="{00000000-0005-0000-0000-000051000000}"/>
    <cellStyle name="Input cel new 2 3 2 3 7" xfId="951" xr:uid="{00000000-0005-0000-0000-000051000000}"/>
    <cellStyle name="Input cel new 2 3 2 3 7 2" xfId="9463" xr:uid="{00000000-0005-0000-0000-000051000000}"/>
    <cellStyle name="Input cel new 2 3 2 3 7 2 2" xfId="19824" xr:uid="{00000000-0005-0000-0000-000051000000}"/>
    <cellStyle name="Input cel new 2 3 2 3 7 3" xfId="11212" xr:uid="{00000000-0005-0000-0000-000051000000}"/>
    <cellStyle name="Input cel new 2 3 2 3 8" xfId="3849" xr:uid="{00000000-0005-0000-0000-000051000000}"/>
    <cellStyle name="Input cel new 2 3 2 3 8 2" xfId="6625" xr:uid="{00000000-0005-0000-0000-000051000000}"/>
    <cellStyle name="Input cel new 2 3 2 3 8 2 2" xfId="16987" xr:uid="{00000000-0005-0000-0000-000051000000}"/>
    <cellStyle name="Input cel new 2 3 2 3 8 3" xfId="14379" xr:uid="{00000000-0005-0000-0000-000051000000}"/>
    <cellStyle name="Input cel new 2 3 2 3 9" xfId="5318" xr:uid="{00000000-0005-0000-0000-000051000000}"/>
    <cellStyle name="Input cel new 2 3 2 3 9 2" xfId="14473" xr:uid="{00000000-0005-0000-0000-000051000000}"/>
    <cellStyle name="Input cel new 2 3 2 4" xfId="554" xr:uid="{00000000-0005-0000-0000-000051000000}"/>
    <cellStyle name="Input cel new 2 3 2 4 2" xfId="2241" xr:uid="{00000000-0005-0000-0000-000051000000}"/>
    <cellStyle name="Input cel new 2 3 2 4 2 2" xfId="3480" xr:uid="{00000000-0005-0000-0000-000051000000}"/>
    <cellStyle name="Input cel new 2 3 2 4 2 2 2" xfId="9030" xr:uid="{00000000-0005-0000-0000-000051000000}"/>
    <cellStyle name="Input cel new 2 3 2 4 2 2 2 2" xfId="19392" xr:uid="{00000000-0005-0000-0000-000051000000}"/>
    <cellStyle name="Input cel new 2 3 2 4 2 2 3" xfId="13456" xr:uid="{00000000-0005-0000-0000-000051000000}"/>
    <cellStyle name="Input cel new 2 3 2 4 2 3" xfId="4822" xr:uid="{00000000-0005-0000-0000-000051000000}"/>
    <cellStyle name="Input cel new 2 3 2 4 2 3 2" xfId="10381" xr:uid="{00000000-0005-0000-0000-000051000000}"/>
    <cellStyle name="Input cel new 2 3 2 4 2 3 2 2" xfId="20740" xr:uid="{00000000-0005-0000-0000-000051000000}"/>
    <cellStyle name="Input cel new 2 3 2 4 2 3 3" xfId="13588" xr:uid="{00000000-0005-0000-0000-000051000000}"/>
    <cellStyle name="Input cel new 2 3 2 4 2 4" xfId="7795" xr:uid="{00000000-0005-0000-0000-000051000000}"/>
    <cellStyle name="Input cel new 2 3 2 4 2 4 2" xfId="18157" xr:uid="{00000000-0005-0000-0000-000051000000}"/>
    <cellStyle name="Input cel new 2 3 2 4 2 5" xfId="6228" xr:uid="{00000000-0005-0000-0000-000051000000}"/>
    <cellStyle name="Input cel new 2 3 2 4 2 5 2" xfId="16591" xr:uid="{00000000-0005-0000-0000-000051000000}"/>
    <cellStyle name="Input cel new 2 3 2 4 2 6" xfId="12655" xr:uid="{00000000-0005-0000-0000-000051000000}"/>
    <cellStyle name="Input cel new 2 3 2 4 3" xfId="1923" xr:uid="{00000000-0005-0000-0000-000051000000}"/>
    <cellStyle name="Input cel new 2 3 2 4 3 2" xfId="3163" xr:uid="{00000000-0005-0000-0000-000051000000}"/>
    <cellStyle name="Input cel new 2 3 2 4 3 2 2" xfId="8713" xr:uid="{00000000-0005-0000-0000-000051000000}"/>
    <cellStyle name="Input cel new 2 3 2 4 3 2 2 2" xfId="19075" xr:uid="{00000000-0005-0000-0000-000051000000}"/>
    <cellStyle name="Input cel new 2 3 2 4 3 2 3" xfId="14947" xr:uid="{00000000-0005-0000-0000-000051000000}"/>
    <cellStyle name="Input cel new 2 3 2 4 3 3" xfId="4506" xr:uid="{00000000-0005-0000-0000-000051000000}"/>
    <cellStyle name="Input cel new 2 3 2 4 3 3 2" xfId="10084" xr:uid="{00000000-0005-0000-0000-000051000000}"/>
    <cellStyle name="Input cel new 2 3 2 4 3 3 2 2" xfId="20444" xr:uid="{00000000-0005-0000-0000-000051000000}"/>
    <cellStyle name="Input cel new 2 3 2 4 3 3 3" xfId="13445" xr:uid="{00000000-0005-0000-0000-000051000000}"/>
    <cellStyle name="Input cel new 2 3 2 4 3 4" xfId="7511" xr:uid="{00000000-0005-0000-0000-000051000000}"/>
    <cellStyle name="Input cel new 2 3 2 4 3 4 2" xfId="17873" xr:uid="{00000000-0005-0000-0000-000051000000}"/>
    <cellStyle name="Input cel new 2 3 2 4 3 5" xfId="5930" xr:uid="{00000000-0005-0000-0000-000051000000}"/>
    <cellStyle name="Input cel new 2 3 2 4 3 5 2" xfId="16295" xr:uid="{00000000-0005-0000-0000-000051000000}"/>
    <cellStyle name="Input cel new 2 3 2 4 3 6" xfId="15911" xr:uid="{00000000-0005-0000-0000-000051000000}"/>
    <cellStyle name="Input cel new 2 3 2 4 4" xfId="1315" xr:uid="{00000000-0005-0000-0000-000051000000}"/>
    <cellStyle name="Input cel new 2 3 2 4 4 2" xfId="6952" xr:uid="{00000000-0005-0000-0000-000051000000}"/>
    <cellStyle name="Input cel new 2 3 2 4 4 2 2" xfId="17314" xr:uid="{00000000-0005-0000-0000-000051000000}"/>
    <cellStyle name="Input cel new 2 3 2 4 4 3" xfId="12754" xr:uid="{00000000-0005-0000-0000-000051000000}"/>
    <cellStyle name="Input cel new 2 3 2 4 5" xfId="2558" xr:uid="{00000000-0005-0000-0000-000051000000}"/>
    <cellStyle name="Input cel new 2 3 2 4 5 2" xfId="8108" xr:uid="{00000000-0005-0000-0000-000051000000}"/>
    <cellStyle name="Input cel new 2 3 2 4 5 2 2" xfId="18470" xr:uid="{00000000-0005-0000-0000-000051000000}"/>
    <cellStyle name="Input cel new 2 3 2 4 5 3" xfId="15273" xr:uid="{00000000-0005-0000-0000-000051000000}"/>
    <cellStyle name="Input cel new 2 3 2 4 6" xfId="1015" xr:uid="{00000000-0005-0000-0000-000051000000}"/>
    <cellStyle name="Input cel new 2 3 2 4 6 2" xfId="9524" xr:uid="{00000000-0005-0000-0000-000051000000}"/>
    <cellStyle name="Input cel new 2 3 2 4 6 2 2" xfId="19885" xr:uid="{00000000-0005-0000-0000-000051000000}"/>
    <cellStyle name="Input cel new 2 3 2 4 6 3" xfId="12822" xr:uid="{00000000-0005-0000-0000-000051000000}"/>
    <cellStyle name="Input cel new 2 3 2 4 7" xfId="3913" xr:uid="{00000000-0005-0000-0000-000051000000}"/>
    <cellStyle name="Input cel new 2 3 2 4 7 2" xfId="6659" xr:uid="{00000000-0005-0000-0000-000051000000}"/>
    <cellStyle name="Input cel new 2 3 2 4 7 2 2" xfId="17021" xr:uid="{00000000-0005-0000-0000-000051000000}"/>
    <cellStyle name="Input cel new 2 3 2 4 7 3" xfId="12035" xr:uid="{00000000-0005-0000-0000-000051000000}"/>
    <cellStyle name="Input cel new 2 3 2 4 8" xfId="5378" xr:uid="{00000000-0005-0000-0000-000051000000}"/>
    <cellStyle name="Input cel new 2 3 2 4 8 2" xfId="14968" xr:uid="{00000000-0005-0000-0000-000051000000}"/>
    <cellStyle name="Input cel new 2 3 2 4 9" xfId="14828" xr:uid="{00000000-0005-0000-0000-000051000000}"/>
    <cellStyle name="Input cel new 2 3 2 5" xfId="616" xr:uid="{00000000-0005-0000-0000-000051000000}"/>
    <cellStyle name="Input cel new 2 3 2 5 2" xfId="2303" xr:uid="{00000000-0005-0000-0000-000051000000}"/>
    <cellStyle name="Input cel new 2 3 2 5 2 2" xfId="3542" xr:uid="{00000000-0005-0000-0000-000051000000}"/>
    <cellStyle name="Input cel new 2 3 2 5 2 2 2" xfId="9092" xr:uid="{00000000-0005-0000-0000-000051000000}"/>
    <cellStyle name="Input cel new 2 3 2 5 2 2 2 2" xfId="19454" xr:uid="{00000000-0005-0000-0000-000051000000}"/>
    <cellStyle name="Input cel new 2 3 2 5 2 2 3" xfId="13901" xr:uid="{00000000-0005-0000-0000-000051000000}"/>
    <cellStyle name="Input cel new 2 3 2 5 2 3" xfId="4884" xr:uid="{00000000-0005-0000-0000-000051000000}"/>
    <cellStyle name="Input cel new 2 3 2 5 2 3 2" xfId="10440" xr:uid="{00000000-0005-0000-0000-000051000000}"/>
    <cellStyle name="Input cel new 2 3 2 5 2 3 2 2" xfId="20799" xr:uid="{00000000-0005-0000-0000-000051000000}"/>
    <cellStyle name="Input cel new 2 3 2 5 2 3 3" xfId="12889" xr:uid="{00000000-0005-0000-0000-000051000000}"/>
    <cellStyle name="Input cel new 2 3 2 5 2 4" xfId="7854" xr:uid="{00000000-0005-0000-0000-000051000000}"/>
    <cellStyle name="Input cel new 2 3 2 5 2 4 2" xfId="18216" xr:uid="{00000000-0005-0000-0000-000051000000}"/>
    <cellStyle name="Input cel new 2 3 2 5 2 5" xfId="6287" xr:uid="{00000000-0005-0000-0000-000051000000}"/>
    <cellStyle name="Input cel new 2 3 2 5 2 5 2" xfId="16650" xr:uid="{00000000-0005-0000-0000-000051000000}"/>
    <cellStyle name="Input cel new 2 3 2 5 2 6" xfId="16105" xr:uid="{00000000-0005-0000-0000-000051000000}"/>
    <cellStyle name="Input cel new 2 3 2 5 3" xfId="1981" xr:uid="{00000000-0005-0000-0000-000051000000}"/>
    <cellStyle name="Input cel new 2 3 2 5 3 2" xfId="3220" xr:uid="{00000000-0005-0000-0000-000051000000}"/>
    <cellStyle name="Input cel new 2 3 2 5 3 2 2" xfId="8770" xr:uid="{00000000-0005-0000-0000-000051000000}"/>
    <cellStyle name="Input cel new 2 3 2 5 3 2 2 2" xfId="19132" xr:uid="{00000000-0005-0000-0000-000051000000}"/>
    <cellStyle name="Input cel new 2 3 2 5 3 2 3" xfId="13969" xr:uid="{00000000-0005-0000-0000-000051000000}"/>
    <cellStyle name="Input cel new 2 3 2 5 3 3" xfId="4562" xr:uid="{00000000-0005-0000-0000-000051000000}"/>
    <cellStyle name="Input cel new 2 3 2 5 3 3 2" xfId="10137" xr:uid="{00000000-0005-0000-0000-000051000000}"/>
    <cellStyle name="Input cel new 2 3 2 5 3 3 2 2" xfId="20497" xr:uid="{00000000-0005-0000-0000-000051000000}"/>
    <cellStyle name="Input cel new 2 3 2 5 3 3 3" xfId="16248" xr:uid="{00000000-0005-0000-0000-000051000000}"/>
    <cellStyle name="Input cel new 2 3 2 5 3 4" xfId="7565" xr:uid="{00000000-0005-0000-0000-000051000000}"/>
    <cellStyle name="Input cel new 2 3 2 5 3 4 2" xfId="17927" xr:uid="{00000000-0005-0000-0000-000051000000}"/>
    <cellStyle name="Input cel new 2 3 2 5 3 5" xfId="5983" xr:uid="{00000000-0005-0000-0000-000051000000}"/>
    <cellStyle name="Input cel new 2 3 2 5 3 5 2" xfId="16348" xr:uid="{00000000-0005-0000-0000-000051000000}"/>
    <cellStyle name="Input cel new 2 3 2 5 3 6" xfId="13438" xr:uid="{00000000-0005-0000-0000-000051000000}"/>
    <cellStyle name="Input cel new 2 3 2 5 4" xfId="1377" xr:uid="{00000000-0005-0000-0000-000051000000}"/>
    <cellStyle name="Input cel new 2 3 2 5 4 2" xfId="7014" xr:uid="{00000000-0005-0000-0000-000051000000}"/>
    <cellStyle name="Input cel new 2 3 2 5 4 2 2" xfId="17376" xr:uid="{00000000-0005-0000-0000-000051000000}"/>
    <cellStyle name="Input cel new 2 3 2 5 4 3" xfId="14525" xr:uid="{00000000-0005-0000-0000-000051000000}"/>
    <cellStyle name="Input cel new 2 3 2 5 5" xfId="2620" xr:uid="{00000000-0005-0000-0000-000051000000}"/>
    <cellStyle name="Input cel new 2 3 2 5 5 2" xfId="8170" xr:uid="{00000000-0005-0000-0000-000051000000}"/>
    <cellStyle name="Input cel new 2 3 2 5 5 2 2" xfId="18532" xr:uid="{00000000-0005-0000-0000-000051000000}"/>
    <cellStyle name="Input cel new 2 3 2 5 5 3" xfId="15191" xr:uid="{00000000-0005-0000-0000-000051000000}"/>
    <cellStyle name="Input cel new 2 3 2 5 6" xfId="1077" xr:uid="{00000000-0005-0000-0000-000051000000}"/>
    <cellStyle name="Input cel new 2 3 2 5 6 2" xfId="9586" xr:uid="{00000000-0005-0000-0000-000051000000}"/>
    <cellStyle name="Input cel new 2 3 2 5 6 2 2" xfId="19947" xr:uid="{00000000-0005-0000-0000-000051000000}"/>
    <cellStyle name="Input cel new 2 3 2 5 6 3" xfId="15229" xr:uid="{00000000-0005-0000-0000-000051000000}"/>
    <cellStyle name="Input cel new 2 3 2 5 7" xfId="3975" xr:uid="{00000000-0005-0000-0000-000051000000}"/>
    <cellStyle name="Input cel new 2 3 2 5 7 2" xfId="6718" xr:uid="{00000000-0005-0000-0000-000051000000}"/>
    <cellStyle name="Input cel new 2 3 2 5 7 2 2" xfId="17080" xr:uid="{00000000-0005-0000-0000-000051000000}"/>
    <cellStyle name="Input cel new 2 3 2 5 7 3" xfId="16223" xr:uid="{00000000-0005-0000-0000-000051000000}"/>
    <cellStyle name="Input cel new 2 3 2 5 8" xfId="5437" xr:uid="{00000000-0005-0000-0000-000051000000}"/>
    <cellStyle name="Input cel new 2 3 2 5 8 2" xfId="13094" xr:uid="{00000000-0005-0000-0000-000051000000}"/>
    <cellStyle name="Input cel new 2 3 2 5 9" xfId="15301" xr:uid="{00000000-0005-0000-0000-000051000000}"/>
    <cellStyle name="Input cel new 2 3 2 6" xfId="882" xr:uid="{00000000-0005-0000-0000-000051000000}"/>
    <cellStyle name="Input cel new 2 3 2 6 2" xfId="1805" xr:uid="{00000000-0005-0000-0000-000051000000}"/>
    <cellStyle name="Input cel new 2 3 2 6 2 2" xfId="7395" xr:uid="{00000000-0005-0000-0000-000051000000}"/>
    <cellStyle name="Input cel new 2 3 2 6 2 2 2" xfId="17757" xr:uid="{00000000-0005-0000-0000-000051000000}"/>
    <cellStyle name="Input cel new 2 3 2 6 2 3" xfId="13679" xr:uid="{00000000-0005-0000-0000-000051000000}"/>
    <cellStyle name="Input cel new 2 3 2 6 3" xfId="3045" xr:uid="{00000000-0005-0000-0000-000051000000}"/>
    <cellStyle name="Input cel new 2 3 2 6 3 2" xfId="8595" xr:uid="{00000000-0005-0000-0000-000051000000}"/>
    <cellStyle name="Input cel new 2 3 2 6 3 2 2" xfId="18957" xr:uid="{00000000-0005-0000-0000-000051000000}"/>
    <cellStyle name="Input cel new 2 3 2 6 3 3" xfId="15864" xr:uid="{00000000-0005-0000-0000-000051000000}"/>
    <cellStyle name="Input cel new 2 3 2 6 4" xfId="4389" xr:uid="{00000000-0005-0000-0000-000051000000}"/>
    <cellStyle name="Input cel new 2 3 2 6 4 2" xfId="9971" xr:uid="{00000000-0005-0000-0000-000051000000}"/>
    <cellStyle name="Input cel new 2 3 2 6 4 2 2" xfId="20331" xr:uid="{00000000-0005-0000-0000-000051000000}"/>
    <cellStyle name="Input cel new 2 3 2 6 4 3" xfId="13903" xr:uid="{00000000-0005-0000-0000-000051000000}"/>
    <cellStyle name="Input cel new 2 3 2 6 5" xfId="6558" xr:uid="{00000000-0005-0000-0000-000051000000}"/>
    <cellStyle name="Input cel new 2 3 2 6 5 2" xfId="16920" xr:uid="{00000000-0005-0000-0000-000051000000}"/>
    <cellStyle name="Input cel new 2 3 2 6 6" xfId="5819" xr:uid="{00000000-0005-0000-0000-000051000000}"/>
    <cellStyle name="Input cel new 2 3 2 6 6 2" xfId="11773" xr:uid="{00000000-0005-0000-0000-000051000000}"/>
    <cellStyle name="Input cel new 2 3 2 6 7" xfId="15947" xr:uid="{00000000-0005-0000-0000-000051000000}"/>
    <cellStyle name="Input cel new 2 3 2 7" xfId="1446" xr:uid="{00000000-0005-0000-0000-000051000000}"/>
    <cellStyle name="Input cel new 2 3 2 7 2" xfId="2689" xr:uid="{00000000-0005-0000-0000-000051000000}"/>
    <cellStyle name="Input cel new 2 3 2 7 2 2" xfId="8239" xr:uid="{00000000-0005-0000-0000-000051000000}"/>
    <cellStyle name="Input cel new 2 3 2 7 2 2 2" xfId="18601" xr:uid="{00000000-0005-0000-0000-000051000000}"/>
    <cellStyle name="Input cel new 2 3 2 7 2 3" xfId="15622" xr:uid="{00000000-0005-0000-0000-000051000000}"/>
    <cellStyle name="Input cel new 2 3 2 7 3" xfId="4044" xr:uid="{00000000-0005-0000-0000-000051000000}"/>
    <cellStyle name="Input cel new 2 3 2 7 3 2" xfId="9653" xr:uid="{00000000-0005-0000-0000-000051000000}"/>
    <cellStyle name="Input cel new 2 3 2 7 3 2 2" xfId="20014" xr:uid="{00000000-0005-0000-0000-000051000000}"/>
    <cellStyle name="Input cel new 2 3 2 7 3 3" xfId="12149" xr:uid="{00000000-0005-0000-0000-000051000000}"/>
    <cellStyle name="Input cel new 2 3 2 7 4" xfId="7081" xr:uid="{00000000-0005-0000-0000-000051000000}"/>
    <cellStyle name="Input cel new 2 3 2 7 4 2" xfId="17443" xr:uid="{00000000-0005-0000-0000-000051000000}"/>
    <cellStyle name="Input cel new 2 3 2 7 5" xfId="5503" xr:uid="{00000000-0005-0000-0000-000051000000}"/>
    <cellStyle name="Input cel new 2 3 2 7 5 2" xfId="15917" xr:uid="{00000000-0005-0000-0000-000051000000}"/>
    <cellStyle name="Input cel new 2 3 2 7 6" xfId="10539" xr:uid="{00000000-0005-0000-0000-000051000000}"/>
    <cellStyle name="Input cel new 2 3 2 8" xfId="1180" xr:uid="{00000000-0005-0000-0000-000051000000}"/>
    <cellStyle name="Input cel new 2 3 2 8 2" xfId="3638" xr:uid="{00000000-0005-0000-0000-000051000000}"/>
    <cellStyle name="Input cel new 2 3 2 8 2 2" xfId="9195" xr:uid="{00000000-0005-0000-0000-000051000000}"/>
    <cellStyle name="Input cel new 2 3 2 8 2 2 2" xfId="19556" xr:uid="{00000000-0005-0000-0000-000051000000}"/>
    <cellStyle name="Input cel new 2 3 2 8 2 3" xfId="10676" xr:uid="{00000000-0005-0000-0000-000051000000}"/>
    <cellStyle name="Input cel new 2 3 2 8 3" xfId="6820" xr:uid="{00000000-0005-0000-0000-000051000000}"/>
    <cellStyle name="Input cel new 2 3 2 8 3 2" xfId="17182" xr:uid="{00000000-0005-0000-0000-000051000000}"/>
    <cellStyle name="Input cel new 2 3 2 8 4" xfId="5036" xr:uid="{00000000-0005-0000-0000-000051000000}"/>
    <cellStyle name="Input cel new 2 3 2 8 4 2" xfId="14967" xr:uid="{00000000-0005-0000-0000-000051000000}"/>
    <cellStyle name="Input cel new 2 3 2 8 5" xfId="11316" xr:uid="{00000000-0005-0000-0000-000051000000}"/>
    <cellStyle name="Input cel new 2 3 2 9" xfId="2423" xr:uid="{00000000-0005-0000-0000-000051000000}"/>
    <cellStyle name="Input cel new 2 3 2 9 2" xfId="7973" xr:uid="{00000000-0005-0000-0000-000051000000}"/>
    <cellStyle name="Input cel new 2 3 2 9 2 2" xfId="18335" xr:uid="{00000000-0005-0000-0000-000051000000}"/>
    <cellStyle name="Input cel new 2 3 2 9 3" xfId="13673" xr:uid="{00000000-0005-0000-0000-000051000000}"/>
    <cellStyle name="Input cel new 2 3 3" xfId="388" xr:uid="{00000000-0005-0000-0000-000051000000}"/>
    <cellStyle name="Input cel new 2 3 3 10" xfId="2405" xr:uid="{00000000-0005-0000-0000-000051000000}"/>
    <cellStyle name="Input cel new 2 3 3 10 2" xfId="7955" xr:uid="{00000000-0005-0000-0000-000051000000}"/>
    <cellStyle name="Input cel new 2 3 3 10 2 2" xfId="18317" xr:uid="{00000000-0005-0000-0000-000051000000}"/>
    <cellStyle name="Input cel new 2 3 3 10 3" xfId="12815" xr:uid="{00000000-0005-0000-0000-000051000000}"/>
    <cellStyle name="Input cel new 2 3 3 11" xfId="732" xr:uid="{00000000-0005-0000-0000-000051000000}"/>
    <cellStyle name="Input cel new 2 3 3 11 2" xfId="6452" xr:uid="{00000000-0005-0000-0000-000051000000}"/>
    <cellStyle name="Input cel new 2 3 3 11 2 2" xfId="16814" xr:uid="{00000000-0005-0000-0000-000051000000}"/>
    <cellStyle name="Input cel new 2 3 3 11 3" xfId="10886" xr:uid="{00000000-0005-0000-0000-000051000000}"/>
    <cellStyle name="Input cel new 2 3 3 12" xfId="9269" xr:uid="{00000000-0005-0000-0000-000051000000}"/>
    <cellStyle name="Input cel new 2 3 3 12 2" xfId="19630" xr:uid="{00000000-0005-0000-0000-000051000000}"/>
    <cellStyle name="Input cel new 2 3 3 13" xfId="5125" xr:uid="{00000000-0005-0000-0000-000051000000}"/>
    <cellStyle name="Input cel new 2 3 3 13 2" xfId="12158" xr:uid="{00000000-0005-0000-0000-000051000000}"/>
    <cellStyle name="Input cel new 2 3 3 14" xfId="15452" xr:uid="{00000000-0005-0000-0000-000051000000}"/>
    <cellStyle name="Input cel new 2 3 3 2" xfId="451" xr:uid="{00000000-0005-0000-0000-000051000000}"/>
    <cellStyle name="Input cel new 2 3 3 2 2" xfId="934" xr:uid="{00000000-0005-0000-0000-000051000000}"/>
    <cellStyle name="Input cel new 2 3 3 2 2 2" xfId="2160" xr:uid="{00000000-0005-0000-0000-000051000000}"/>
    <cellStyle name="Input cel new 2 3 3 2 2 2 2" xfId="3399" xr:uid="{00000000-0005-0000-0000-000051000000}"/>
    <cellStyle name="Input cel new 2 3 3 2 2 2 2 2" xfId="8949" xr:uid="{00000000-0005-0000-0000-000051000000}"/>
    <cellStyle name="Input cel new 2 3 3 2 2 2 2 2 2" xfId="19311" xr:uid="{00000000-0005-0000-0000-000051000000}"/>
    <cellStyle name="Input cel new 2 3 3 2 2 2 2 3" xfId="16095" xr:uid="{00000000-0005-0000-0000-000051000000}"/>
    <cellStyle name="Input cel new 2 3 3 2 2 2 3" xfId="4741" xr:uid="{00000000-0005-0000-0000-000051000000}"/>
    <cellStyle name="Input cel new 2 3 3 2 2 2 3 2" xfId="10304" xr:uid="{00000000-0005-0000-0000-000051000000}"/>
    <cellStyle name="Input cel new 2 3 3 2 2 2 3 2 2" xfId="20663" xr:uid="{00000000-0005-0000-0000-000051000000}"/>
    <cellStyle name="Input cel new 2 3 3 2 2 2 3 3" xfId="11966" xr:uid="{00000000-0005-0000-0000-000051000000}"/>
    <cellStyle name="Input cel new 2 3 3 2 2 2 4" xfId="7718" xr:uid="{00000000-0005-0000-0000-000051000000}"/>
    <cellStyle name="Input cel new 2 3 3 2 2 2 4 2" xfId="18080" xr:uid="{00000000-0005-0000-0000-000051000000}"/>
    <cellStyle name="Input cel new 2 3 3 2 2 2 5" xfId="6151" xr:uid="{00000000-0005-0000-0000-000051000000}"/>
    <cellStyle name="Input cel new 2 3 3 2 2 2 5 2" xfId="16514" xr:uid="{00000000-0005-0000-0000-000051000000}"/>
    <cellStyle name="Input cel new 2 3 3 2 2 2 6" xfId="13285" xr:uid="{00000000-0005-0000-0000-000051000000}"/>
    <cellStyle name="Input cel new 2 3 3 2 2 3" xfId="1855" xr:uid="{00000000-0005-0000-0000-000051000000}"/>
    <cellStyle name="Input cel new 2 3 3 2 2 3 2" xfId="7445" xr:uid="{00000000-0005-0000-0000-000051000000}"/>
    <cellStyle name="Input cel new 2 3 3 2 2 3 2 2" xfId="17807" xr:uid="{00000000-0005-0000-0000-000051000000}"/>
    <cellStyle name="Input cel new 2 3 3 2 2 3 3" xfId="13915" xr:uid="{00000000-0005-0000-0000-000051000000}"/>
    <cellStyle name="Input cel new 2 3 3 2 2 4" xfId="3095" xr:uid="{00000000-0005-0000-0000-000051000000}"/>
    <cellStyle name="Input cel new 2 3 3 2 2 4 2" xfId="8645" xr:uid="{00000000-0005-0000-0000-000051000000}"/>
    <cellStyle name="Input cel new 2 3 3 2 2 4 2 2" xfId="19007" xr:uid="{00000000-0005-0000-0000-000051000000}"/>
    <cellStyle name="Input cel new 2 3 3 2 2 4 3" xfId="13595" xr:uid="{00000000-0005-0000-0000-000051000000}"/>
    <cellStyle name="Input cel new 2 3 3 2 2 5" xfId="4439" xr:uid="{00000000-0005-0000-0000-000051000000}"/>
    <cellStyle name="Input cel new 2 3 3 2 2 5 2" xfId="10020" xr:uid="{00000000-0005-0000-0000-000051000000}"/>
    <cellStyle name="Input cel new 2 3 3 2 2 5 2 2" xfId="20380" xr:uid="{00000000-0005-0000-0000-000051000000}"/>
    <cellStyle name="Input cel new 2 3 3 2 2 5 3" xfId="14850" xr:uid="{00000000-0005-0000-0000-000051000000}"/>
    <cellStyle name="Input cel new 2 3 3 2 2 6" xfId="6608" xr:uid="{00000000-0005-0000-0000-000051000000}"/>
    <cellStyle name="Input cel new 2 3 3 2 2 6 2" xfId="16970" xr:uid="{00000000-0005-0000-0000-000051000000}"/>
    <cellStyle name="Input cel new 2 3 3 2 2 7" xfId="5868" xr:uid="{00000000-0005-0000-0000-000051000000}"/>
    <cellStyle name="Input cel new 2 3 3 2 2 7 2" xfId="15693" xr:uid="{00000000-0005-0000-0000-000051000000}"/>
    <cellStyle name="Input cel new 2 3 3 2 2 8" xfId="15646" xr:uid="{00000000-0005-0000-0000-000051000000}"/>
    <cellStyle name="Input cel new 2 3 3 2 3" xfId="2075" xr:uid="{00000000-0005-0000-0000-000051000000}"/>
    <cellStyle name="Input cel new 2 3 3 2 3 2" xfId="3314" xr:uid="{00000000-0005-0000-0000-000051000000}"/>
    <cellStyle name="Input cel new 2 3 3 2 3 2 2" xfId="8864" xr:uid="{00000000-0005-0000-0000-000051000000}"/>
    <cellStyle name="Input cel new 2 3 3 2 3 2 2 2" xfId="19226" xr:uid="{00000000-0005-0000-0000-000051000000}"/>
    <cellStyle name="Input cel new 2 3 3 2 3 2 3" xfId="12936" xr:uid="{00000000-0005-0000-0000-000051000000}"/>
    <cellStyle name="Input cel new 2 3 3 2 3 3" xfId="4656" xr:uid="{00000000-0005-0000-0000-000051000000}"/>
    <cellStyle name="Input cel new 2 3 3 2 3 3 2" xfId="10226" xr:uid="{00000000-0005-0000-0000-000051000000}"/>
    <cellStyle name="Input cel new 2 3 3 2 3 3 2 2" xfId="20586" xr:uid="{00000000-0005-0000-0000-000051000000}"/>
    <cellStyle name="Input cel new 2 3 3 2 3 3 3" xfId="11508" xr:uid="{00000000-0005-0000-0000-000051000000}"/>
    <cellStyle name="Input cel new 2 3 3 2 3 4" xfId="7654" xr:uid="{00000000-0005-0000-0000-000051000000}"/>
    <cellStyle name="Input cel new 2 3 3 2 3 4 2" xfId="18016" xr:uid="{00000000-0005-0000-0000-000051000000}"/>
    <cellStyle name="Input cel new 2 3 3 2 3 5" xfId="6073" xr:uid="{00000000-0005-0000-0000-000051000000}"/>
    <cellStyle name="Input cel new 2 3 3 2 3 5 2" xfId="16437" xr:uid="{00000000-0005-0000-0000-000051000000}"/>
    <cellStyle name="Input cel new 2 3 3 2 3 6" xfId="15289" xr:uid="{00000000-0005-0000-0000-000051000000}"/>
    <cellStyle name="Input cel new 2 3 3 2 4" xfId="1608" xr:uid="{00000000-0005-0000-0000-000051000000}"/>
    <cellStyle name="Input cel new 2 3 3 2 4 2" xfId="2849" xr:uid="{00000000-0005-0000-0000-000051000000}"/>
    <cellStyle name="Input cel new 2 3 3 2 4 2 2" xfId="8399" xr:uid="{00000000-0005-0000-0000-000051000000}"/>
    <cellStyle name="Input cel new 2 3 3 2 4 2 2 2" xfId="18761" xr:uid="{00000000-0005-0000-0000-000051000000}"/>
    <cellStyle name="Input cel new 2 3 3 2 4 2 3" xfId="10828" xr:uid="{00000000-0005-0000-0000-000051000000}"/>
    <cellStyle name="Input cel new 2 3 3 2 4 3" xfId="4199" xr:uid="{00000000-0005-0000-0000-000051000000}"/>
    <cellStyle name="Input cel new 2 3 3 2 4 3 2" xfId="9793" xr:uid="{00000000-0005-0000-0000-000051000000}"/>
    <cellStyle name="Input cel new 2 3 3 2 4 3 2 2" xfId="20154" xr:uid="{00000000-0005-0000-0000-000051000000}"/>
    <cellStyle name="Input cel new 2 3 3 2 4 3 3" xfId="13282" xr:uid="{00000000-0005-0000-0000-000051000000}"/>
    <cellStyle name="Input cel new 2 3 3 2 4 4" xfId="7225" xr:uid="{00000000-0005-0000-0000-000051000000}"/>
    <cellStyle name="Input cel new 2 3 3 2 4 4 2" xfId="17587" xr:uid="{00000000-0005-0000-0000-000051000000}"/>
    <cellStyle name="Input cel new 2 3 3 2 4 5" xfId="5643" xr:uid="{00000000-0005-0000-0000-000051000000}"/>
    <cellStyle name="Input cel new 2 3 3 2 4 5 2" xfId="10685" xr:uid="{00000000-0005-0000-0000-000051000000}"/>
    <cellStyle name="Input cel new 2 3 3 2 4 6" xfId="14312" xr:uid="{00000000-0005-0000-0000-000051000000}"/>
    <cellStyle name="Input cel new 2 3 3 2 5" xfId="1234" xr:uid="{00000000-0005-0000-0000-000051000000}"/>
    <cellStyle name="Input cel new 2 3 3 2 5 2" xfId="3832" xr:uid="{00000000-0005-0000-0000-000051000000}"/>
    <cellStyle name="Input cel new 2 3 3 2 5 2 2" xfId="9446" xr:uid="{00000000-0005-0000-0000-000051000000}"/>
    <cellStyle name="Input cel new 2 3 3 2 5 2 2 2" xfId="19807" xr:uid="{00000000-0005-0000-0000-000051000000}"/>
    <cellStyle name="Input cel new 2 3 3 2 5 2 3" xfId="12825" xr:uid="{00000000-0005-0000-0000-000051000000}"/>
    <cellStyle name="Input cel new 2 3 3 2 5 3" xfId="6874" xr:uid="{00000000-0005-0000-0000-000051000000}"/>
    <cellStyle name="Input cel new 2 3 3 2 5 3 2" xfId="17236" xr:uid="{00000000-0005-0000-0000-000051000000}"/>
    <cellStyle name="Input cel new 2 3 3 2 5 4" xfId="5301" xr:uid="{00000000-0005-0000-0000-000051000000}"/>
    <cellStyle name="Input cel new 2 3 3 2 5 4 2" xfId="15353" xr:uid="{00000000-0005-0000-0000-000051000000}"/>
    <cellStyle name="Input cel new 2 3 3 2 5 5" xfId="12992" xr:uid="{00000000-0005-0000-0000-000051000000}"/>
    <cellStyle name="Input cel new 2 3 3 2 6" xfId="2477" xr:uid="{00000000-0005-0000-0000-000051000000}"/>
    <cellStyle name="Input cel new 2 3 3 2 6 2" xfId="8027" xr:uid="{00000000-0005-0000-0000-000051000000}"/>
    <cellStyle name="Input cel new 2 3 3 2 6 2 2" xfId="18389" xr:uid="{00000000-0005-0000-0000-000051000000}"/>
    <cellStyle name="Input cel new 2 3 3 2 6 3" xfId="12016" xr:uid="{00000000-0005-0000-0000-000051000000}"/>
    <cellStyle name="Input cel new 2 3 3 2 7" xfId="788" xr:uid="{00000000-0005-0000-0000-000051000000}"/>
    <cellStyle name="Input cel new 2 3 3 2 7 2" xfId="9360" xr:uid="{00000000-0005-0000-0000-000051000000}"/>
    <cellStyle name="Input cel new 2 3 3 2 7 2 2" xfId="19721" xr:uid="{00000000-0005-0000-0000-000051000000}"/>
    <cellStyle name="Input cel new 2 3 3 2 7 3" xfId="10765" xr:uid="{00000000-0005-0000-0000-000051000000}"/>
    <cellStyle name="Input cel new 2 3 3 2 8" xfId="5217" xr:uid="{00000000-0005-0000-0000-000051000000}"/>
    <cellStyle name="Input cel new 2 3 3 2 8 2" xfId="12342" xr:uid="{00000000-0005-0000-0000-000051000000}"/>
    <cellStyle name="Input cel new 2 3 3 2 9" xfId="11680" xr:uid="{00000000-0005-0000-0000-000051000000}"/>
    <cellStyle name="Input cel new 2 3 3 3" xfId="522" xr:uid="{00000000-0005-0000-0000-000051000000}"/>
    <cellStyle name="Input cel new 2 3 3 3 10" xfId="15776" xr:uid="{00000000-0005-0000-0000-000051000000}"/>
    <cellStyle name="Input cel new 2 3 3 3 2" xfId="1894" xr:uid="{00000000-0005-0000-0000-000051000000}"/>
    <cellStyle name="Input cel new 2 3 3 3 2 2" xfId="3134" xr:uid="{00000000-0005-0000-0000-000051000000}"/>
    <cellStyle name="Input cel new 2 3 3 3 2 2 2" xfId="8684" xr:uid="{00000000-0005-0000-0000-000051000000}"/>
    <cellStyle name="Input cel new 2 3 3 3 2 2 2 2" xfId="19046" xr:uid="{00000000-0005-0000-0000-000051000000}"/>
    <cellStyle name="Input cel new 2 3 3 3 2 2 3" xfId="13808" xr:uid="{00000000-0005-0000-0000-000051000000}"/>
    <cellStyle name="Input cel new 2 3 3 3 2 3" xfId="4477" xr:uid="{00000000-0005-0000-0000-000051000000}"/>
    <cellStyle name="Input cel new 2 3 3 3 2 3 2" xfId="10056" xr:uid="{00000000-0005-0000-0000-000051000000}"/>
    <cellStyle name="Input cel new 2 3 3 3 2 3 2 2" xfId="20416" xr:uid="{00000000-0005-0000-0000-000051000000}"/>
    <cellStyle name="Input cel new 2 3 3 3 2 3 3" xfId="11588" xr:uid="{00000000-0005-0000-0000-000051000000}"/>
    <cellStyle name="Input cel new 2 3 3 3 2 4" xfId="7482" xr:uid="{00000000-0005-0000-0000-000051000000}"/>
    <cellStyle name="Input cel new 2 3 3 3 2 4 2" xfId="17844" xr:uid="{00000000-0005-0000-0000-000051000000}"/>
    <cellStyle name="Input cel new 2 3 3 3 2 5" xfId="5903" xr:uid="{00000000-0005-0000-0000-000051000000}"/>
    <cellStyle name="Input cel new 2 3 3 3 2 5 2" xfId="16268" xr:uid="{00000000-0005-0000-0000-000051000000}"/>
    <cellStyle name="Input cel new 2 3 3 3 2 6" xfId="13525" xr:uid="{00000000-0005-0000-0000-000051000000}"/>
    <cellStyle name="Input cel new 2 3 3 3 3" xfId="2209" xr:uid="{00000000-0005-0000-0000-000051000000}"/>
    <cellStyle name="Input cel new 2 3 3 3 3 2" xfId="3448" xr:uid="{00000000-0005-0000-0000-000051000000}"/>
    <cellStyle name="Input cel new 2 3 3 3 3 2 2" xfId="8998" xr:uid="{00000000-0005-0000-0000-000051000000}"/>
    <cellStyle name="Input cel new 2 3 3 3 3 2 2 2" xfId="19360" xr:uid="{00000000-0005-0000-0000-000051000000}"/>
    <cellStyle name="Input cel new 2 3 3 3 3 2 3" xfId="12764" xr:uid="{00000000-0005-0000-0000-000051000000}"/>
    <cellStyle name="Input cel new 2 3 3 3 3 3" xfId="4790" xr:uid="{00000000-0005-0000-0000-000051000000}"/>
    <cellStyle name="Input cel new 2 3 3 3 3 3 2" xfId="10351" xr:uid="{00000000-0005-0000-0000-000051000000}"/>
    <cellStyle name="Input cel new 2 3 3 3 3 3 2 2" xfId="20710" xr:uid="{00000000-0005-0000-0000-000051000000}"/>
    <cellStyle name="Input cel new 2 3 3 3 3 3 3" xfId="15857" xr:uid="{00000000-0005-0000-0000-000051000000}"/>
    <cellStyle name="Input cel new 2 3 3 3 3 4" xfId="7765" xr:uid="{00000000-0005-0000-0000-000051000000}"/>
    <cellStyle name="Input cel new 2 3 3 3 3 4 2" xfId="18127" xr:uid="{00000000-0005-0000-0000-000051000000}"/>
    <cellStyle name="Input cel new 2 3 3 3 3 5" xfId="6198" xr:uid="{00000000-0005-0000-0000-000051000000}"/>
    <cellStyle name="Input cel new 2 3 3 3 3 5 2" xfId="16561" xr:uid="{00000000-0005-0000-0000-000051000000}"/>
    <cellStyle name="Input cel new 2 3 3 3 3 6" xfId="12791" xr:uid="{00000000-0005-0000-0000-000051000000}"/>
    <cellStyle name="Input cel new 2 3 3 3 4" xfId="1668" xr:uid="{00000000-0005-0000-0000-000051000000}"/>
    <cellStyle name="Input cel new 2 3 3 3 4 2" xfId="2909" xr:uid="{00000000-0005-0000-0000-000051000000}"/>
    <cellStyle name="Input cel new 2 3 3 3 4 2 2" xfId="8459" xr:uid="{00000000-0005-0000-0000-000051000000}"/>
    <cellStyle name="Input cel new 2 3 3 3 4 2 2 2" xfId="18821" xr:uid="{00000000-0005-0000-0000-000051000000}"/>
    <cellStyle name="Input cel new 2 3 3 3 4 2 3" xfId="11339" xr:uid="{00000000-0005-0000-0000-000051000000}"/>
    <cellStyle name="Input cel new 2 3 3 3 4 3" xfId="4259" xr:uid="{00000000-0005-0000-0000-000051000000}"/>
    <cellStyle name="Input cel new 2 3 3 3 4 3 2" xfId="9851" xr:uid="{00000000-0005-0000-0000-000051000000}"/>
    <cellStyle name="Input cel new 2 3 3 3 4 3 2 2" xfId="20212" xr:uid="{00000000-0005-0000-0000-000051000000}"/>
    <cellStyle name="Input cel new 2 3 3 3 4 3 3" xfId="12271" xr:uid="{00000000-0005-0000-0000-000051000000}"/>
    <cellStyle name="Input cel new 2 3 3 3 4 4" xfId="7283" xr:uid="{00000000-0005-0000-0000-000051000000}"/>
    <cellStyle name="Input cel new 2 3 3 3 4 4 2" xfId="17645" xr:uid="{00000000-0005-0000-0000-000051000000}"/>
    <cellStyle name="Input cel new 2 3 3 3 4 5" xfId="5701" xr:uid="{00000000-0005-0000-0000-000051000000}"/>
    <cellStyle name="Input cel new 2 3 3 3 4 5 2" xfId="13068" xr:uid="{00000000-0005-0000-0000-000051000000}"/>
    <cellStyle name="Input cel new 2 3 3 3 4 6" xfId="11577" xr:uid="{00000000-0005-0000-0000-000051000000}"/>
    <cellStyle name="Input cel new 2 3 3 3 5" xfId="1283" xr:uid="{00000000-0005-0000-0000-000051000000}"/>
    <cellStyle name="Input cel new 2 3 3 3 5 2" xfId="6922" xr:uid="{00000000-0005-0000-0000-000051000000}"/>
    <cellStyle name="Input cel new 2 3 3 3 5 2 2" xfId="17284" xr:uid="{00000000-0005-0000-0000-000051000000}"/>
    <cellStyle name="Input cel new 2 3 3 3 5 3" xfId="15736" xr:uid="{00000000-0005-0000-0000-000051000000}"/>
    <cellStyle name="Input cel new 2 3 3 3 6" xfId="2526" xr:uid="{00000000-0005-0000-0000-000051000000}"/>
    <cellStyle name="Input cel new 2 3 3 3 6 2" xfId="8076" xr:uid="{00000000-0005-0000-0000-000051000000}"/>
    <cellStyle name="Input cel new 2 3 3 3 6 2 2" xfId="18438" xr:uid="{00000000-0005-0000-0000-000051000000}"/>
    <cellStyle name="Input cel new 2 3 3 3 6 3" xfId="12478" xr:uid="{00000000-0005-0000-0000-000051000000}"/>
    <cellStyle name="Input cel new 2 3 3 3 7" xfId="983" xr:uid="{00000000-0005-0000-0000-000051000000}"/>
    <cellStyle name="Input cel new 2 3 3 3 7 2" xfId="9494" xr:uid="{00000000-0005-0000-0000-000051000000}"/>
    <cellStyle name="Input cel new 2 3 3 3 7 2 2" xfId="19855" xr:uid="{00000000-0005-0000-0000-000051000000}"/>
    <cellStyle name="Input cel new 2 3 3 3 7 3" xfId="14592" xr:uid="{00000000-0005-0000-0000-000051000000}"/>
    <cellStyle name="Input cel new 2 3 3 3 8" xfId="3881" xr:uid="{00000000-0005-0000-0000-000051000000}"/>
    <cellStyle name="Input cel new 2 3 3 3 8 2" xfId="6642" xr:uid="{00000000-0005-0000-0000-000051000000}"/>
    <cellStyle name="Input cel new 2 3 3 3 8 2 2" xfId="17004" xr:uid="{00000000-0005-0000-0000-000051000000}"/>
    <cellStyle name="Input cel new 2 3 3 3 8 3" xfId="11904" xr:uid="{00000000-0005-0000-0000-000051000000}"/>
    <cellStyle name="Input cel new 2 3 3 3 9" xfId="5348" xr:uid="{00000000-0005-0000-0000-000051000000}"/>
    <cellStyle name="Input cel new 2 3 3 3 9 2" xfId="13829" xr:uid="{00000000-0005-0000-0000-000051000000}"/>
    <cellStyle name="Input cel new 2 3 3 4" xfId="586" xr:uid="{00000000-0005-0000-0000-000051000000}"/>
    <cellStyle name="Input cel new 2 3 3 4 2" xfId="2273" xr:uid="{00000000-0005-0000-0000-000051000000}"/>
    <cellStyle name="Input cel new 2 3 3 4 2 2" xfId="3512" xr:uid="{00000000-0005-0000-0000-000051000000}"/>
    <cellStyle name="Input cel new 2 3 3 4 2 2 2" xfId="9062" xr:uid="{00000000-0005-0000-0000-000051000000}"/>
    <cellStyle name="Input cel new 2 3 3 4 2 2 2 2" xfId="19424" xr:uid="{00000000-0005-0000-0000-000051000000}"/>
    <cellStyle name="Input cel new 2 3 3 4 2 2 3" xfId="11961" xr:uid="{00000000-0005-0000-0000-000051000000}"/>
    <cellStyle name="Input cel new 2 3 3 4 2 3" xfId="4854" xr:uid="{00000000-0005-0000-0000-000051000000}"/>
    <cellStyle name="Input cel new 2 3 3 4 2 3 2" xfId="10411" xr:uid="{00000000-0005-0000-0000-000051000000}"/>
    <cellStyle name="Input cel new 2 3 3 4 2 3 2 2" xfId="20770" xr:uid="{00000000-0005-0000-0000-000051000000}"/>
    <cellStyle name="Input cel new 2 3 3 4 2 3 3" xfId="12736" xr:uid="{00000000-0005-0000-0000-000051000000}"/>
    <cellStyle name="Input cel new 2 3 3 4 2 4" xfId="7825" xr:uid="{00000000-0005-0000-0000-000051000000}"/>
    <cellStyle name="Input cel new 2 3 3 4 2 4 2" xfId="18187" xr:uid="{00000000-0005-0000-0000-000051000000}"/>
    <cellStyle name="Input cel new 2 3 3 4 2 5" xfId="6258" xr:uid="{00000000-0005-0000-0000-000051000000}"/>
    <cellStyle name="Input cel new 2 3 3 4 2 5 2" xfId="16621" xr:uid="{00000000-0005-0000-0000-000051000000}"/>
    <cellStyle name="Input cel new 2 3 3 4 2 6" xfId="14954" xr:uid="{00000000-0005-0000-0000-000051000000}"/>
    <cellStyle name="Input cel new 2 3 3 4 3" xfId="1955" xr:uid="{00000000-0005-0000-0000-000051000000}"/>
    <cellStyle name="Input cel new 2 3 3 4 3 2" xfId="3195" xr:uid="{00000000-0005-0000-0000-000051000000}"/>
    <cellStyle name="Input cel new 2 3 3 4 3 2 2" xfId="8745" xr:uid="{00000000-0005-0000-0000-000051000000}"/>
    <cellStyle name="Input cel new 2 3 3 4 3 2 2 2" xfId="19107" xr:uid="{00000000-0005-0000-0000-000051000000}"/>
    <cellStyle name="Input cel new 2 3 3 4 3 2 3" xfId="15431" xr:uid="{00000000-0005-0000-0000-000051000000}"/>
    <cellStyle name="Input cel new 2 3 3 4 3 3" xfId="4538" xr:uid="{00000000-0005-0000-0000-000051000000}"/>
    <cellStyle name="Input cel new 2 3 3 4 3 3 2" xfId="10114" xr:uid="{00000000-0005-0000-0000-000051000000}"/>
    <cellStyle name="Input cel new 2 3 3 4 3 3 2 2" xfId="20474" xr:uid="{00000000-0005-0000-0000-000051000000}"/>
    <cellStyle name="Input cel new 2 3 3 4 3 3 3" xfId="11902" xr:uid="{00000000-0005-0000-0000-000051000000}"/>
    <cellStyle name="Input cel new 2 3 3 4 3 4" xfId="7541" xr:uid="{00000000-0005-0000-0000-000051000000}"/>
    <cellStyle name="Input cel new 2 3 3 4 3 4 2" xfId="17903" xr:uid="{00000000-0005-0000-0000-000051000000}"/>
    <cellStyle name="Input cel new 2 3 3 4 3 5" xfId="5960" xr:uid="{00000000-0005-0000-0000-000051000000}"/>
    <cellStyle name="Input cel new 2 3 3 4 3 5 2" xfId="16325" xr:uid="{00000000-0005-0000-0000-000051000000}"/>
    <cellStyle name="Input cel new 2 3 3 4 3 6" xfId="12935" xr:uid="{00000000-0005-0000-0000-000051000000}"/>
    <cellStyle name="Input cel new 2 3 3 4 4" xfId="1347" xr:uid="{00000000-0005-0000-0000-000051000000}"/>
    <cellStyle name="Input cel new 2 3 3 4 4 2" xfId="6984" xr:uid="{00000000-0005-0000-0000-000051000000}"/>
    <cellStyle name="Input cel new 2 3 3 4 4 2 2" xfId="17346" xr:uid="{00000000-0005-0000-0000-000051000000}"/>
    <cellStyle name="Input cel new 2 3 3 4 4 3" xfId="13446" xr:uid="{00000000-0005-0000-0000-000051000000}"/>
    <cellStyle name="Input cel new 2 3 3 4 5" xfId="2590" xr:uid="{00000000-0005-0000-0000-000051000000}"/>
    <cellStyle name="Input cel new 2 3 3 4 5 2" xfId="8140" xr:uid="{00000000-0005-0000-0000-000051000000}"/>
    <cellStyle name="Input cel new 2 3 3 4 5 2 2" xfId="18502" xr:uid="{00000000-0005-0000-0000-000051000000}"/>
    <cellStyle name="Input cel new 2 3 3 4 5 3" xfId="13765" xr:uid="{00000000-0005-0000-0000-000051000000}"/>
    <cellStyle name="Input cel new 2 3 3 4 6" xfId="1047" xr:uid="{00000000-0005-0000-0000-000051000000}"/>
    <cellStyle name="Input cel new 2 3 3 4 6 2" xfId="9556" xr:uid="{00000000-0005-0000-0000-000051000000}"/>
    <cellStyle name="Input cel new 2 3 3 4 6 2 2" xfId="19917" xr:uid="{00000000-0005-0000-0000-000051000000}"/>
    <cellStyle name="Input cel new 2 3 3 4 6 3" xfId="15962" xr:uid="{00000000-0005-0000-0000-000051000000}"/>
    <cellStyle name="Input cel new 2 3 3 4 7" xfId="3945" xr:uid="{00000000-0005-0000-0000-000051000000}"/>
    <cellStyle name="Input cel new 2 3 3 4 7 2" xfId="6689" xr:uid="{00000000-0005-0000-0000-000051000000}"/>
    <cellStyle name="Input cel new 2 3 3 4 7 2 2" xfId="17051" xr:uid="{00000000-0005-0000-0000-000051000000}"/>
    <cellStyle name="Input cel new 2 3 3 4 7 3" xfId="11449" xr:uid="{00000000-0005-0000-0000-000051000000}"/>
    <cellStyle name="Input cel new 2 3 3 4 8" xfId="5408" xr:uid="{00000000-0005-0000-0000-000051000000}"/>
    <cellStyle name="Input cel new 2 3 3 4 8 2" xfId="14748" xr:uid="{00000000-0005-0000-0000-000051000000}"/>
    <cellStyle name="Input cel new 2 3 3 4 9" xfId="13865" xr:uid="{00000000-0005-0000-0000-000051000000}"/>
    <cellStyle name="Input cel new 2 3 3 5" xfId="647" xr:uid="{00000000-0005-0000-0000-000051000000}"/>
    <cellStyle name="Input cel new 2 3 3 5 2" xfId="2334" xr:uid="{00000000-0005-0000-0000-000051000000}"/>
    <cellStyle name="Input cel new 2 3 3 5 2 2" xfId="3573" xr:uid="{00000000-0005-0000-0000-000051000000}"/>
    <cellStyle name="Input cel new 2 3 3 5 2 2 2" xfId="9123" xr:uid="{00000000-0005-0000-0000-000051000000}"/>
    <cellStyle name="Input cel new 2 3 3 5 2 2 2 2" xfId="19485" xr:uid="{00000000-0005-0000-0000-000051000000}"/>
    <cellStyle name="Input cel new 2 3 3 5 2 2 3" xfId="15543" xr:uid="{00000000-0005-0000-0000-000051000000}"/>
    <cellStyle name="Input cel new 2 3 3 5 2 3" xfId="4915" xr:uid="{00000000-0005-0000-0000-000051000000}"/>
    <cellStyle name="Input cel new 2 3 3 5 2 3 2" xfId="10470" xr:uid="{00000000-0005-0000-0000-000051000000}"/>
    <cellStyle name="Input cel new 2 3 3 5 2 3 2 2" xfId="20829" xr:uid="{00000000-0005-0000-0000-000051000000}"/>
    <cellStyle name="Input cel new 2 3 3 5 2 3 3" xfId="13117" xr:uid="{00000000-0005-0000-0000-000051000000}"/>
    <cellStyle name="Input cel new 2 3 3 5 2 4" xfId="7884" xr:uid="{00000000-0005-0000-0000-000051000000}"/>
    <cellStyle name="Input cel new 2 3 3 5 2 4 2" xfId="18246" xr:uid="{00000000-0005-0000-0000-000051000000}"/>
    <cellStyle name="Input cel new 2 3 3 5 2 5" xfId="6317" xr:uid="{00000000-0005-0000-0000-000051000000}"/>
    <cellStyle name="Input cel new 2 3 3 5 2 5 2" xfId="16680" xr:uid="{00000000-0005-0000-0000-000051000000}"/>
    <cellStyle name="Input cel new 2 3 3 5 2 6" xfId="11555" xr:uid="{00000000-0005-0000-0000-000051000000}"/>
    <cellStyle name="Input cel new 2 3 3 5 3" xfId="2012" xr:uid="{00000000-0005-0000-0000-000051000000}"/>
    <cellStyle name="Input cel new 2 3 3 5 3 2" xfId="3251" xr:uid="{00000000-0005-0000-0000-000051000000}"/>
    <cellStyle name="Input cel new 2 3 3 5 3 2 2" xfId="8801" xr:uid="{00000000-0005-0000-0000-000051000000}"/>
    <cellStyle name="Input cel new 2 3 3 5 3 2 2 2" xfId="19163" xr:uid="{00000000-0005-0000-0000-000051000000}"/>
    <cellStyle name="Input cel new 2 3 3 5 3 2 3" xfId="15851" xr:uid="{00000000-0005-0000-0000-000051000000}"/>
    <cellStyle name="Input cel new 2 3 3 5 3 3" xfId="4593" xr:uid="{00000000-0005-0000-0000-000051000000}"/>
    <cellStyle name="Input cel new 2 3 3 5 3 3 2" xfId="10167" xr:uid="{00000000-0005-0000-0000-000051000000}"/>
    <cellStyle name="Input cel new 2 3 3 5 3 3 2 2" xfId="20527" xr:uid="{00000000-0005-0000-0000-000051000000}"/>
    <cellStyle name="Input cel new 2 3 3 5 3 3 3" xfId="10507" xr:uid="{00000000-0005-0000-0000-000051000000}"/>
    <cellStyle name="Input cel new 2 3 3 5 3 4" xfId="7595" xr:uid="{00000000-0005-0000-0000-000051000000}"/>
    <cellStyle name="Input cel new 2 3 3 5 3 4 2" xfId="17957" xr:uid="{00000000-0005-0000-0000-000051000000}"/>
    <cellStyle name="Input cel new 2 3 3 5 3 5" xfId="6013" xr:uid="{00000000-0005-0000-0000-000051000000}"/>
    <cellStyle name="Input cel new 2 3 3 5 3 5 2" xfId="16378" xr:uid="{00000000-0005-0000-0000-000051000000}"/>
    <cellStyle name="Input cel new 2 3 3 5 3 6" xfId="13029" xr:uid="{00000000-0005-0000-0000-000051000000}"/>
    <cellStyle name="Input cel new 2 3 3 5 4" xfId="1408" xr:uid="{00000000-0005-0000-0000-000051000000}"/>
    <cellStyle name="Input cel new 2 3 3 5 4 2" xfId="7045" xr:uid="{00000000-0005-0000-0000-000051000000}"/>
    <cellStyle name="Input cel new 2 3 3 5 4 2 2" xfId="17407" xr:uid="{00000000-0005-0000-0000-000051000000}"/>
    <cellStyle name="Input cel new 2 3 3 5 4 3" xfId="10577" xr:uid="{00000000-0005-0000-0000-000051000000}"/>
    <cellStyle name="Input cel new 2 3 3 5 5" xfId="2651" xr:uid="{00000000-0005-0000-0000-000051000000}"/>
    <cellStyle name="Input cel new 2 3 3 5 5 2" xfId="8201" xr:uid="{00000000-0005-0000-0000-000051000000}"/>
    <cellStyle name="Input cel new 2 3 3 5 5 2 2" xfId="18563" xr:uid="{00000000-0005-0000-0000-000051000000}"/>
    <cellStyle name="Input cel new 2 3 3 5 5 3" xfId="14371" xr:uid="{00000000-0005-0000-0000-000051000000}"/>
    <cellStyle name="Input cel new 2 3 3 5 6" xfId="1108" xr:uid="{00000000-0005-0000-0000-000051000000}"/>
    <cellStyle name="Input cel new 2 3 3 5 6 2" xfId="9617" xr:uid="{00000000-0005-0000-0000-000051000000}"/>
    <cellStyle name="Input cel new 2 3 3 5 6 2 2" xfId="19978" xr:uid="{00000000-0005-0000-0000-000051000000}"/>
    <cellStyle name="Input cel new 2 3 3 5 6 3" xfId="12206" xr:uid="{00000000-0005-0000-0000-000051000000}"/>
    <cellStyle name="Input cel new 2 3 3 5 7" xfId="4006" xr:uid="{00000000-0005-0000-0000-000051000000}"/>
    <cellStyle name="Input cel new 2 3 3 5 7 2" xfId="6748" xr:uid="{00000000-0005-0000-0000-000051000000}"/>
    <cellStyle name="Input cel new 2 3 3 5 7 2 2" xfId="17110" xr:uid="{00000000-0005-0000-0000-000051000000}"/>
    <cellStyle name="Input cel new 2 3 3 5 7 3" xfId="13789" xr:uid="{00000000-0005-0000-0000-000051000000}"/>
    <cellStyle name="Input cel new 2 3 3 5 8" xfId="5467" xr:uid="{00000000-0005-0000-0000-000051000000}"/>
    <cellStyle name="Input cel new 2 3 3 5 8 2" xfId="12157" xr:uid="{00000000-0005-0000-0000-000051000000}"/>
    <cellStyle name="Input cel new 2 3 3 5 9" xfId="13607" xr:uid="{00000000-0005-0000-0000-000051000000}"/>
    <cellStyle name="Input cel new 2 3 3 6" xfId="864" xr:uid="{00000000-0005-0000-0000-000051000000}"/>
    <cellStyle name="Input cel new 2 3 3 6 2" xfId="1787" xr:uid="{00000000-0005-0000-0000-000051000000}"/>
    <cellStyle name="Input cel new 2 3 3 6 2 2" xfId="7378" xr:uid="{00000000-0005-0000-0000-000051000000}"/>
    <cellStyle name="Input cel new 2 3 3 6 2 2 2" xfId="17740" xr:uid="{00000000-0005-0000-0000-000051000000}"/>
    <cellStyle name="Input cel new 2 3 3 6 2 3" xfId="14997" xr:uid="{00000000-0005-0000-0000-000051000000}"/>
    <cellStyle name="Input cel new 2 3 3 6 3" xfId="3027" xr:uid="{00000000-0005-0000-0000-000051000000}"/>
    <cellStyle name="Input cel new 2 3 3 6 3 2" xfId="8577" xr:uid="{00000000-0005-0000-0000-000051000000}"/>
    <cellStyle name="Input cel new 2 3 3 6 3 2 2" xfId="18939" xr:uid="{00000000-0005-0000-0000-000051000000}"/>
    <cellStyle name="Input cel new 2 3 3 6 3 3" xfId="11578" xr:uid="{00000000-0005-0000-0000-000051000000}"/>
    <cellStyle name="Input cel new 2 3 3 6 4" xfId="4371" xr:uid="{00000000-0005-0000-0000-000051000000}"/>
    <cellStyle name="Input cel new 2 3 3 6 4 2" xfId="9953" xr:uid="{00000000-0005-0000-0000-000051000000}"/>
    <cellStyle name="Input cel new 2 3 3 6 4 2 2" xfId="20313" xr:uid="{00000000-0005-0000-0000-000051000000}"/>
    <cellStyle name="Input cel new 2 3 3 6 4 3" xfId="14364" xr:uid="{00000000-0005-0000-0000-000051000000}"/>
    <cellStyle name="Input cel new 2 3 3 6 5" xfId="6540" xr:uid="{00000000-0005-0000-0000-000051000000}"/>
    <cellStyle name="Input cel new 2 3 3 6 5 2" xfId="16902" xr:uid="{00000000-0005-0000-0000-000051000000}"/>
    <cellStyle name="Input cel new 2 3 3 6 6" xfId="5801" xr:uid="{00000000-0005-0000-0000-000051000000}"/>
    <cellStyle name="Input cel new 2 3 3 6 6 2" xfId="12713" xr:uid="{00000000-0005-0000-0000-000051000000}"/>
    <cellStyle name="Input cel new 2 3 3 6 7" xfId="10922" xr:uid="{00000000-0005-0000-0000-000051000000}"/>
    <cellStyle name="Input cel new 2 3 3 7" xfId="1474" xr:uid="{00000000-0005-0000-0000-000051000000}"/>
    <cellStyle name="Input cel new 2 3 3 7 2" xfId="2716" xr:uid="{00000000-0005-0000-0000-000051000000}"/>
    <cellStyle name="Input cel new 2 3 3 7 2 2" xfId="8266" xr:uid="{00000000-0005-0000-0000-000051000000}"/>
    <cellStyle name="Input cel new 2 3 3 7 2 2 2" xfId="18628" xr:uid="{00000000-0005-0000-0000-000051000000}"/>
    <cellStyle name="Input cel new 2 3 3 7 2 3" xfId="14746" xr:uid="{00000000-0005-0000-0000-000051000000}"/>
    <cellStyle name="Input cel new 2 3 3 7 3" xfId="4070" xr:uid="{00000000-0005-0000-0000-000051000000}"/>
    <cellStyle name="Input cel new 2 3 3 7 3 2" xfId="9678" xr:uid="{00000000-0005-0000-0000-000051000000}"/>
    <cellStyle name="Input cel new 2 3 3 7 3 2 2" xfId="20039" xr:uid="{00000000-0005-0000-0000-000051000000}"/>
    <cellStyle name="Input cel new 2 3 3 7 3 3" xfId="16149" xr:uid="{00000000-0005-0000-0000-000051000000}"/>
    <cellStyle name="Input cel new 2 3 3 7 4" xfId="7107" xr:uid="{00000000-0005-0000-0000-000051000000}"/>
    <cellStyle name="Input cel new 2 3 3 7 4 2" xfId="17469" xr:uid="{00000000-0005-0000-0000-000051000000}"/>
    <cellStyle name="Input cel new 2 3 3 7 5" xfId="5528" xr:uid="{00000000-0005-0000-0000-000051000000}"/>
    <cellStyle name="Input cel new 2 3 3 7 5 2" xfId="12415" xr:uid="{00000000-0005-0000-0000-000051000000}"/>
    <cellStyle name="Input cel new 2 3 3 7 6" xfId="11859" xr:uid="{00000000-0005-0000-0000-000051000000}"/>
    <cellStyle name="Input cel new 2 3 3 8" xfId="1432" xr:uid="{00000000-0005-0000-0000-000051000000}"/>
    <cellStyle name="Input cel new 2 3 3 8 2" xfId="2675" xr:uid="{00000000-0005-0000-0000-000051000000}"/>
    <cellStyle name="Input cel new 2 3 3 8 2 2" xfId="8225" xr:uid="{00000000-0005-0000-0000-000051000000}"/>
    <cellStyle name="Input cel new 2 3 3 8 2 2 2" xfId="18587" xr:uid="{00000000-0005-0000-0000-000051000000}"/>
    <cellStyle name="Input cel new 2 3 3 8 2 3" xfId="12384" xr:uid="{00000000-0005-0000-0000-000051000000}"/>
    <cellStyle name="Input cel new 2 3 3 8 3" xfId="4030" xr:uid="{00000000-0005-0000-0000-000051000000}"/>
    <cellStyle name="Input cel new 2 3 3 8 3 2" xfId="9640" xr:uid="{00000000-0005-0000-0000-000051000000}"/>
    <cellStyle name="Input cel new 2 3 3 8 3 2 2" xfId="20001" xr:uid="{00000000-0005-0000-0000-000051000000}"/>
    <cellStyle name="Input cel new 2 3 3 8 3 3" xfId="13098" xr:uid="{00000000-0005-0000-0000-000051000000}"/>
    <cellStyle name="Input cel new 2 3 3 8 4" xfId="7068" xr:uid="{00000000-0005-0000-0000-000051000000}"/>
    <cellStyle name="Input cel new 2 3 3 8 4 2" xfId="17430" xr:uid="{00000000-0005-0000-0000-000051000000}"/>
    <cellStyle name="Input cel new 2 3 3 8 5" xfId="5490" xr:uid="{00000000-0005-0000-0000-000051000000}"/>
    <cellStyle name="Input cel new 2 3 3 8 5 2" xfId="16086" xr:uid="{00000000-0005-0000-0000-000051000000}"/>
    <cellStyle name="Input cel new 2 3 3 8 6" xfId="10553" xr:uid="{00000000-0005-0000-0000-000051000000}"/>
    <cellStyle name="Input cel new 2 3 3 9" xfId="1162" xr:uid="{00000000-0005-0000-0000-000051000000}"/>
    <cellStyle name="Input cel new 2 3 3 9 2" xfId="3592" xr:uid="{00000000-0005-0000-0000-000051000000}"/>
    <cellStyle name="Input cel new 2 3 3 9 2 2" xfId="9137" xr:uid="{00000000-0005-0000-0000-000051000000}"/>
    <cellStyle name="Input cel new 2 3 3 9 2 2 2" xfId="19499" xr:uid="{00000000-0005-0000-0000-000051000000}"/>
    <cellStyle name="Input cel new 2 3 3 9 2 3" xfId="12959" xr:uid="{00000000-0005-0000-0000-000051000000}"/>
    <cellStyle name="Input cel new 2 3 3 9 3" xfId="6802" xr:uid="{00000000-0005-0000-0000-000051000000}"/>
    <cellStyle name="Input cel new 2 3 3 9 3 2" xfId="17164" xr:uid="{00000000-0005-0000-0000-000051000000}"/>
    <cellStyle name="Input cel new 2 3 3 9 4" xfId="4979" xr:uid="{00000000-0005-0000-0000-000051000000}"/>
    <cellStyle name="Input cel new 2 3 3 9 4 2" xfId="15456" xr:uid="{00000000-0005-0000-0000-000051000000}"/>
    <cellStyle name="Input cel new 2 3 3 9 5" xfId="10682" xr:uid="{00000000-0005-0000-0000-000051000000}"/>
    <cellStyle name="Input cel new 2 3 4" xfId="358" xr:uid="{00000000-0005-0000-0000-000051000000}"/>
    <cellStyle name="Input cel new 2 3 4 2" xfId="1692" xr:uid="{00000000-0005-0000-0000-000051000000}"/>
    <cellStyle name="Input cel new 2 3 4 2 2" xfId="2933" xr:uid="{00000000-0005-0000-0000-000051000000}"/>
    <cellStyle name="Input cel new 2 3 4 2 2 2" xfId="4283" xr:uid="{00000000-0005-0000-0000-000051000000}"/>
    <cellStyle name="Input cel new 2 3 4 2 2 2 2" xfId="9873" xr:uid="{00000000-0005-0000-0000-000051000000}"/>
    <cellStyle name="Input cel new 2 3 4 2 2 2 2 2" xfId="20234" xr:uid="{00000000-0005-0000-0000-000051000000}"/>
    <cellStyle name="Input cel new 2 3 4 2 2 2 3" xfId="13813" xr:uid="{00000000-0005-0000-0000-000051000000}"/>
    <cellStyle name="Input cel new 2 3 4 2 2 3" xfId="8483" xr:uid="{00000000-0005-0000-0000-000051000000}"/>
    <cellStyle name="Input cel new 2 3 4 2 2 3 2" xfId="18845" xr:uid="{00000000-0005-0000-0000-000051000000}"/>
    <cellStyle name="Input cel new 2 3 4 2 2 4" xfId="5723" xr:uid="{00000000-0005-0000-0000-000051000000}"/>
    <cellStyle name="Input cel new 2 3 4 2 2 4 2" xfId="11826" xr:uid="{00000000-0005-0000-0000-000051000000}"/>
    <cellStyle name="Input cel new 2 3 4 2 2 5" xfId="13757" xr:uid="{00000000-0005-0000-0000-000051000000}"/>
    <cellStyle name="Input cel new 2 3 4 2 3" xfId="3739" xr:uid="{00000000-0005-0000-0000-000051000000}"/>
    <cellStyle name="Input cel new 2 3 4 2 3 2" xfId="9338" xr:uid="{00000000-0005-0000-0000-000051000000}"/>
    <cellStyle name="Input cel new 2 3 4 2 3 2 2" xfId="19699" xr:uid="{00000000-0005-0000-0000-000051000000}"/>
    <cellStyle name="Input cel new 2 3 4 2 3 3" xfId="14738" xr:uid="{00000000-0005-0000-0000-000051000000}"/>
    <cellStyle name="Input cel new 2 3 4 2 4" xfId="5195" xr:uid="{00000000-0005-0000-0000-000051000000}"/>
    <cellStyle name="Input cel new 2 3 4 2 4 2" xfId="12738" xr:uid="{00000000-0005-0000-0000-000051000000}"/>
    <cellStyle name="Input cel new 2 3 4 2 5" xfId="13837" xr:uid="{00000000-0005-0000-0000-000051000000}"/>
    <cellStyle name="Input cel new 2 3 4 3" xfId="1638" xr:uid="{00000000-0005-0000-0000-000051000000}"/>
    <cellStyle name="Input cel new 2 3 4 3 2" xfId="2879" xr:uid="{00000000-0005-0000-0000-000051000000}"/>
    <cellStyle name="Input cel new 2 3 4 3 2 2" xfId="8429" xr:uid="{00000000-0005-0000-0000-000051000000}"/>
    <cellStyle name="Input cel new 2 3 4 3 2 2 2" xfId="18791" xr:uid="{00000000-0005-0000-0000-000051000000}"/>
    <cellStyle name="Input cel new 2 3 4 3 2 3" xfId="15531" xr:uid="{00000000-0005-0000-0000-000051000000}"/>
    <cellStyle name="Input cel new 2 3 4 3 3" xfId="4229" xr:uid="{00000000-0005-0000-0000-000051000000}"/>
    <cellStyle name="Input cel new 2 3 4 3 3 2" xfId="9822" xr:uid="{00000000-0005-0000-0000-000051000000}"/>
    <cellStyle name="Input cel new 2 3 4 3 3 2 2" xfId="20183" xr:uid="{00000000-0005-0000-0000-000051000000}"/>
    <cellStyle name="Input cel new 2 3 4 3 3 3" xfId="12481" xr:uid="{00000000-0005-0000-0000-000051000000}"/>
    <cellStyle name="Input cel new 2 3 4 3 4" xfId="7254" xr:uid="{00000000-0005-0000-0000-000051000000}"/>
    <cellStyle name="Input cel new 2 3 4 3 4 2" xfId="17616" xr:uid="{00000000-0005-0000-0000-000051000000}"/>
    <cellStyle name="Input cel new 2 3 4 3 5" xfId="5672" xr:uid="{00000000-0005-0000-0000-000051000000}"/>
    <cellStyle name="Input cel new 2 3 4 3 5 2" xfId="14311" xr:uid="{00000000-0005-0000-0000-000051000000}"/>
    <cellStyle name="Input cel new 2 3 4 3 6" xfId="15883" xr:uid="{00000000-0005-0000-0000-000051000000}"/>
    <cellStyle name="Input cel new 2 3 4 4" xfId="676" xr:uid="{00000000-0005-0000-0000-000051000000}"/>
    <cellStyle name="Input cel new 2 3 4 4 2" xfId="3658" xr:uid="{00000000-0005-0000-0000-000051000000}"/>
    <cellStyle name="Input cel new 2 3 4 4 2 2" xfId="9215" xr:uid="{00000000-0005-0000-0000-000051000000}"/>
    <cellStyle name="Input cel new 2 3 4 4 2 2 2" xfId="19576" xr:uid="{00000000-0005-0000-0000-000051000000}"/>
    <cellStyle name="Input cel new 2 3 4 4 2 3" xfId="11764" xr:uid="{00000000-0005-0000-0000-000051000000}"/>
    <cellStyle name="Input cel new 2 3 4 4 3" xfId="6413" xr:uid="{00000000-0005-0000-0000-000051000000}"/>
    <cellStyle name="Input cel new 2 3 4 4 3 2" xfId="16775" xr:uid="{00000000-0005-0000-0000-000051000000}"/>
    <cellStyle name="Input cel new 2 3 4 4 4" xfId="5054" xr:uid="{00000000-0005-0000-0000-000051000000}"/>
    <cellStyle name="Input cel new 2 3 4 4 4 2" xfId="13045" xr:uid="{00000000-0005-0000-0000-000051000000}"/>
    <cellStyle name="Input cel new 2 3 4 4 5" xfId="15085" xr:uid="{00000000-0005-0000-0000-000051000000}"/>
    <cellStyle name="Input cel new 2 3 4 5" xfId="2341" xr:uid="{00000000-0005-0000-0000-000051000000}"/>
    <cellStyle name="Input cel new 2 3 4 5 2" xfId="7891" xr:uid="{00000000-0005-0000-0000-000051000000}"/>
    <cellStyle name="Input cel new 2 3 4 5 2 2" xfId="18253" xr:uid="{00000000-0005-0000-0000-000051000000}"/>
    <cellStyle name="Input cel new 2 3 4 5 3" xfId="14566" xr:uid="{00000000-0005-0000-0000-000051000000}"/>
    <cellStyle name="Input cel new 2 3 4 6" xfId="718" xr:uid="{00000000-0005-0000-0000-000051000000}"/>
    <cellStyle name="Input cel new 2 3 4 6 2" xfId="6442" xr:uid="{00000000-0005-0000-0000-000051000000}"/>
    <cellStyle name="Input cel new 2 3 4 6 2 2" xfId="16804" xr:uid="{00000000-0005-0000-0000-000051000000}"/>
    <cellStyle name="Input cel new 2 3 4 6 3" xfId="11638" xr:uid="{00000000-0005-0000-0000-000051000000}"/>
    <cellStyle name="Input cel new 2 3 4 7" xfId="3685" xr:uid="{00000000-0005-0000-0000-000051000000}"/>
    <cellStyle name="Input cel new 2 3 4 7 2" xfId="13914" xr:uid="{00000000-0005-0000-0000-000051000000}"/>
    <cellStyle name="Input cel new 2 3 4 7 3" xfId="13941" xr:uid="{00000000-0005-0000-0000-000051000000}"/>
    <cellStyle name="Input cel new 2 3 4 8" xfId="5102" xr:uid="{00000000-0005-0000-0000-000051000000}"/>
    <cellStyle name="Input cel new 2 3 4 8 2" xfId="16172" xr:uid="{00000000-0005-0000-0000-000051000000}"/>
    <cellStyle name="Input cel new 2 3 4 9" xfId="12695" xr:uid="{00000000-0005-0000-0000-000051000000}"/>
    <cellStyle name="Input cel new 2 3 5" xfId="536" xr:uid="{00000000-0005-0000-0000-000051000000}"/>
    <cellStyle name="Input cel new 2 3 5 10" xfId="14437" xr:uid="{00000000-0005-0000-0000-000051000000}"/>
    <cellStyle name="Input cel new 2 3 5 2" xfId="1905" xr:uid="{00000000-0005-0000-0000-000051000000}"/>
    <cellStyle name="Input cel new 2 3 5 2 2" xfId="2223" xr:uid="{00000000-0005-0000-0000-000051000000}"/>
    <cellStyle name="Input cel new 2 3 5 2 2 2" xfId="3462" xr:uid="{00000000-0005-0000-0000-000051000000}"/>
    <cellStyle name="Input cel new 2 3 5 2 2 2 2" xfId="9012" xr:uid="{00000000-0005-0000-0000-000051000000}"/>
    <cellStyle name="Input cel new 2 3 5 2 2 2 2 2" xfId="19374" xr:uid="{00000000-0005-0000-0000-000051000000}"/>
    <cellStyle name="Input cel new 2 3 5 2 2 2 3" xfId="11501" xr:uid="{00000000-0005-0000-0000-000051000000}"/>
    <cellStyle name="Input cel new 2 3 5 2 2 3" xfId="4804" xr:uid="{00000000-0005-0000-0000-000051000000}"/>
    <cellStyle name="Input cel new 2 3 5 2 2 3 2" xfId="10364" xr:uid="{00000000-0005-0000-0000-000051000000}"/>
    <cellStyle name="Input cel new 2 3 5 2 2 3 2 2" xfId="20723" xr:uid="{00000000-0005-0000-0000-000051000000}"/>
    <cellStyle name="Input cel new 2 3 5 2 2 3 3" xfId="14735" xr:uid="{00000000-0005-0000-0000-000051000000}"/>
    <cellStyle name="Input cel new 2 3 5 2 2 4" xfId="7778" xr:uid="{00000000-0005-0000-0000-000051000000}"/>
    <cellStyle name="Input cel new 2 3 5 2 2 4 2" xfId="18140" xr:uid="{00000000-0005-0000-0000-000051000000}"/>
    <cellStyle name="Input cel new 2 3 5 2 2 5" xfId="6211" xr:uid="{00000000-0005-0000-0000-000051000000}"/>
    <cellStyle name="Input cel new 2 3 5 2 2 5 2" xfId="16574" xr:uid="{00000000-0005-0000-0000-000051000000}"/>
    <cellStyle name="Input cel new 2 3 5 2 2 6" xfId="13367" xr:uid="{00000000-0005-0000-0000-000051000000}"/>
    <cellStyle name="Input cel new 2 3 5 2 3" xfId="3145" xr:uid="{00000000-0005-0000-0000-000051000000}"/>
    <cellStyle name="Input cel new 2 3 5 2 3 2" xfId="8695" xr:uid="{00000000-0005-0000-0000-000051000000}"/>
    <cellStyle name="Input cel new 2 3 5 2 3 2 2" xfId="19057" xr:uid="{00000000-0005-0000-0000-000051000000}"/>
    <cellStyle name="Input cel new 2 3 5 2 3 3" xfId="16063" xr:uid="{00000000-0005-0000-0000-000051000000}"/>
    <cellStyle name="Input cel new 2 3 5 2 4" xfId="4488" xr:uid="{00000000-0005-0000-0000-000051000000}"/>
    <cellStyle name="Input cel new 2 3 5 2 4 2" xfId="10067" xr:uid="{00000000-0005-0000-0000-000051000000}"/>
    <cellStyle name="Input cel new 2 3 5 2 4 2 2" xfId="20427" xr:uid="{00000000-0005-0000-0000-000051000000}"/>
    <cellStyle name="Input cel new 2 3 5 2 4 3" xfId="11490" xr:uid="{00000000-0005-0000-0000-000051000000}"/>
    <cellStyle name="Input cel new 2 3 5 2 5" xfId="7493" xr:uid="{00000000-0005-0000-0000-000051000000}"/>
    <cellStyle name="Input cel new 2 3 5 2 5 2" xfId="17855" xr:uid="{00000000-0005-0000-0000-000051000000}"/>
    <cellStyle name="Input cel new 2 3 5 2 6" xfId="5913" xr:uid="{00000000-0005-0000-0000-000051000000}"/>
    <cellStyle name="Input cel new 2 3 5 2 6 2" xfId="16278" xr:uid="{00000000-0005-0000-0000-000051000000}"/>
    <cellStyle name="Input cel new 2 3 5 2 7" xfId="15798" xr:uid="{00000000-0005-0000-0000-000051000000}"/>
    <cellStyle name="Input cel new 2 3 5 3" xfId="1521" xr:uid="{00000000-0005-0000-0000-000051000000}"/>
    <cellStyle name="Input cel new 2 3 5 3 2" xfId="2762" xr:uid="{00000000-0005-0000-0000-000051000000}"/>
    <cellStyle name="Input cel new 2 3 5 3 2 2" xfId="8312" xr:uid="{00000000-0005-0000-0000-000051000000}"/>
    <cellStyle name="Input cel new 2 3 5 3 2 2 2" xfId="18674" xr:uid="{00000000-0005-0000-0000-000051000000}"/>
    <cellStyle name="Input cel new 2 3 5 3 2 3" xfId="11366" xr:uid="{00000000-0005-0000-0000-000051000000}"/>
    <cellStyle name="Input cel new 2 3 5 3 3" xfId="4113" xr:uid="{00000000-0005-0000-0000-000051000000}"/>
    <cellStyle name="Input cel new 2 3 5 3 3 2" xfId="9716" xr:uid="{00000000-0005-0000-0000-000051000000}"/>
    <cellStyle name="Input cel new 2 3 5 3 3 2 2" xfId="20077" xr:uid="{00000000-0005-0000-0000-000051000000}"/>
    <cellStyle name="Input cel new 2 3 5 3 3 3" xfId="11647" xr:uid="{00000000-0005-0000-0000-000051000000}"/>
    <cellStyle name="Input cel new 2 3 5 3 4" xfId="7148" xr:uid="{00000000-0005-0000-0000-000051000000}"/>
    <cellStyle name="Input cel new 2 3 5 3 4 2" xfId="17510" xr:uid="{00000000-0005-0000-0000-000051000000}"/>
    <cellStyle name="Input cel new 2 3 5 3 5" xfId="5566" xr:uid="{00000000-0005-0000-0000-000051000000}"/>
    <cellStyle name="Input cel new 2 3 5 3 5 2" xfId="11435" xr:uid="{00000000-0005-0000-0000-000051000000}"/>
    <cellStyle name="Input cel new 2 3 5 3 6" xfId="14503" xr:uid="{00000000-0005-0000-0000-000051000000}"/>
    <cellStyle name="Input cel new 2 3 5 4" xfId="1543" xr:uid="{00000000-0005-0000-0000-000051000000}"/>
    <cellStyle name="Input cel new 2 3 5 4 2" xfId="2784" xr:uid="{00000000-0005-0000-0000-000051000000}"/>
    <cellStyle name="Input cel new 2 3 5 4 2 2" xfId="8334" xr:uid="{00000000-0005-0000-0000-000051000000}"/>
    <cellStyle name="Input cel new 2 3 5 4 2 2 2" xfId="18696" xr:uid="{00000000-0005-0000-0000-000051000000}"/>
    <cellStyle name="Input cel new 2 3 5 4 2 3" xfId="11789" xr:uid="{00000000-0005-0000-0000-000051000000}"/>
    <cellStyle name="Input cel new 2 3 5 4 3" xfId="4135" xr:uid="{00000000-0005-0000-0000-000051000000}"/>
    <cellStyle name="Input cel new 2 3 5 4 3 2" xfId="9735" xr:uid="{00000000-0005-0000-0000-000051000000}"/>
    <cellStyle name="Input cel new 2 3 5 4 3 2 2" xfId="20096" xr:uid="{00000000-0005-0000-0000-000051000000}"/>
    <cellStyle name="Input cel new 2 3 5 4 3 3" xfId="11595" xr:uid="{00000000-0005-0000-0000-000051000000}"/>
    <cellStyle name="Input cel new 2 3 5 4 4" xfId="7166" xr:uid="{00000000-0005-0000-0000-000051000000}"/>
    <cellStyle name="Input cel new 2 3 5 4 4 2" xfId="17528" xr:uid="{00000000-0005-0000-0000-000051000000}"/>
    <cellStyle name="Input cel new 2 3 5 4 5" xfId="5585" xr:uid="{00000000-0005-0000-0000-000051000000}"/>
    <cellStyle name="Input cel new 2 3 5 4 5 2" xfId="12012" xr:uid="{00000000-0005-0000-0000-000051000000}"/>
    <cellStyle name="Input cel new 2 3 5 4 6" xfId="14632" xr:uid="{00000000-0005-0000-0000-000051000000}"/>
    <cellStyle name="Input cel new 2 3 5 5" xfId="1297" xr:uid="{00000000-0005-0000-0000-000051000000}"/>
    <cellStyle name="Input cel new 2 3 5 5 2" xfId="3895" xr:uid="{00000000-0005-0000-0000-000051000000}"/>
    <cellStyle name="Input cel new 2 3 5 5 2 2" xfId="9507" xr:uid="{00000000-0005-0000-0000-000051000000}"/>
    <cellStyle name="Input cel new 2 3 5 5 2 2 2" xfId="19868" xr:uid="{00000000-0005-0000-0000-000051000000}"/>
    <cellStyle name="Input cel new 2 3 5 5 2 3" xfId="13908" xr:uid="{00000000-0005-0000-0000-000051000000}"/>
    <cellStyle name="Input cel new 2 3 5 5 3" xfId="6935" xr:uid="{00000000-0005-0000-0000-000051000000}"/>
    <cellStyle name="Input cel new 2 3 5 5 3 2" xfId="17297" xr:uid="{00000000-0005-0000-0000-000051000000}"/>
    <cellStyle name="Input cel new 2 3 5 5 4" xfId="5361" xr:uid="{00000000-0005-0000-0000-000051000000}"/>
    <cellStyle name="Input cel new 2 3 5 5 4 2" xfId="13770" xr:uid="{00000000-0005-0000-0000-000051000000}"/>
    <cellStyle name="Input cel new 2 3 5 5 5" xfId="15580" xr:uid="{00000000-0005-0000-0000-000051000000}"/>
    <cellStyle name="Input cel new 2 3 5 6" xfId="2540" xr:uid="{00000000-0005-0000-0000-000051000000}"/>
    <cellStyle name="Input cel new 2 3 5 6 2" xfId="8090" xr:uid="{00000000-0005-0000-0000-000051000000}"/>
    <cellStyle name="Input cel new 2 3 5 6 2 2" xfId="18452" xr:uid="{00000000-0005-0000-0000-000051000000}"/>
    <cellStyle name="Input cel new 2 3 5 6 3" xfId="13978" xr:uid="{00000000-0005-0000-0000-000051000000}"/>
    <cellStyle name="Input cel new 2 3 5 7" xfId="997" xr:uid="{00000000-0005-0000-0000-000051000000}"/>
    <cellStyle name="Input cel new 2 3 5 7 2" xfId="9283" xr:uid="{00000000-0005-0000-0000-000051000000}"/>
    <cellStyle name="Input cel new 2 3 5 7 2 2" xfId="19644" xr:uid="{00000000-0005-0000-0000-000051000000}"/>
    <cellStyle name="Input cel new 2 3 5 7 3" xfId="13799" xr:uid="{00000000-0005-0000-0000-000051000000}"/>
    <cellStyle name="Input cel new 2 3 5 8" xfId="3701" xr:uid="{00000000-0005-0000-0000-000051000000}"/>
    <cellStyle name="Input cel new 2 3 5 8 2" xfId="13621" xr:uid="{00000000-0005-0000-0000-000051000000}"/>
    <cellStyle name="Input cel new 2 3 5 8 3" xfId="13955" xr:uid="{00000000-0005-0000-0000-000051000000}"/>
    <cellStyle name="Input cel new 2 3 5 9" xfId="5140" xr:uid="{00000000-0005-0000-0000-000051000000}"/>
    <cellStyle name="Input cel new 2 3 5 9 2" xfId="14185" xr:uid="{00000000-0005-0000-0000-000051000000}"/>
    <cellStyle name="Input cel new 2 3 6" xfId="599" xr:uid="{00000000-0005-0000-0000-000051000000}"/>
    <cellStyle name="Input cel new 2 3 6 2" xfId="2286" xr:uid="{00000000-0005-0000-0000-000051000000}"/>
    <cellStyle name="Input cel new 2 3 6 2 2" xfId="3525" xr:uid="{00000000-0005-0000-0000-000051000000}"/>
    <cellStyle name="Input cel new 2 3 6 2 2 2" xfId="9075" xr:uid="{00000000-0005-0000-0000-000051000000}"/>
    <cellStyle name="Input cel new 2 3 6 2 2 2 2" xfId="19437" xr:uid="{00000000-0005-0000-0000-000051000000}"/>
    <cellStyle name="Input cel new 2 3 6 2 2 3" xfId="10951" xr:uid="{00000000-0005-0000-0000-000051000000}"/>
    <cellStyle name="Input cel new 2 3 6 2 3" xfId="4867" xr:uid="{00000000-0005-0000-0000-000051000000}"/>
    <cellStyle name="Input cel new 2 3 6 2 3 2" xfId="10423" xr:uid="{00000000-0005-0000-0000-000051000000}"/>
    <cellStyle name="Input cel new 2 3 6 2 3 2 2" xfId="20782" xr:uid="{00000000-0005-0000-0000-000051000000}"/>
    <cellStyle name="Input cel new 2 3 6 2 3 3" xfId="12179" xr:uid="{00000000-0005-0000-0000-000051000000}"/>
    <cellStyle name="Input cel new 2 3 6 2 4" xfId="7837" xr:uid="{00000000-0005-0000-0000-000051000000}"/>
    <cellStyle name="Input cel new 2 3 6 2 4 2" xfId="18199" xr:uid="{00000000-0005-0000-0000-000051000000}"/>
    <cellStyle name="Input cel new 2 3 6 2 5" xfId="6270" xr:uid="{00000000-0005-0000-0000-000051000000}"/>
    <cellStyle name="Input cel new 2 3 6 2 5 2" xfId="16633" xr:uid="{00000000-0005-0000-0000-000051000000}"/>
    <cellStyle name="Input cel new 2 3 6 2 6" xfId="15223" xr:uid="{00000000-0005-0000-0000-000051000000}"/>
    <cellStyle name="Input cel new 2 3 6 3" xfId="1580" xr:uid="{00000000-0005-0000-0000-000051000000}"/>
    <cellStyle name="Input cel new 2 3 6 3 2" xfId="2821" xr:uid="{00000000-0005-0000-0000-000051000000}"/>
    <cellStyle name="Input cel new 2 3 6 3 2 2" xfId="8371" xr:uid="{00000000-0005-0000-0000-000051000000}"/>
    <cellStyle name="Input cel new 2 3 6 3 2 2 2" xfId="18733" xr:uid="{00000000-0005-0000-0000-000051000000}"/>
    <cellStyle name="Input cel new 2 3 6 3 2 3" xfId="13693" xr:uid="{00000000-0005-0000-0000-000051000000}"/>
    <cellStyle name="Input cel new 2 3 6 3 3" xfId="4171" xr:uid="{00000000-0005-0000-0000-000051000000}"/>
    <cellStyle name="Input cel new 2 3 6 3 3 2" xfId="9768" xr:uid="{00000000-0005-0000-0000-000051000000}"/>
    <cellStyle name="Input cel new 2 3 6 3 3 2 2" xfId="20129" xr:uid="{00000000-0005-0000-0000-000051000000}"/>
    <cellStyle name="Input cel new 2 3 6 3 3 3" xfId="14099" xr:uid="{00000000-0005-0000-0000-000051000000}"/>
    <cellStyle name="Input cel new 2 3 6 3 4" xfId="7201" xr:uid="{00000000-0005-0000-0000-000051000000}"/>
    <cellStyle name="Input cel new 2 3 6 3 4 2" xfId="17563" xr:uid="{00000000-0005-0000-0000-000051000000}"/>
    <cellStyle name="Input cel new 2 3 6 3 5" xfId="5618" xr:uid="{00000000-0005-0000-0000-000051000000}"/>
    <cellStyle name="Input cel new 2 3 6 3 5 2" xfId="16209" xr:uid="{00000000-0005-0000-0000-000051000000}"/>
    <cellStyle name="Input cel new 2 3 6 3 6" xfId="14112" xr:uid="{00000000-0005-0000-0000-000051000000}"/>
    <cellStyle name="Input cel new 2 3 6 4" xfId="1360" xr:uid="{00000000-0005-0000-0000-000051000000}"/>
    <cellStyle name="Input cel new 2 3 6 4 2" xfId="6997" xr:uid="{00000000-0005-0000-0000-000051000000}"/>
    <cellStyle name="Input cel new 2 3 6 4 2 2" xfId="17359" xr:uid="{00000000-0005-0000-0000-000051000000}"/>
    <cellStyle name="Input cel new 2 3 6 4 3" xfId="13169" xr:uid="{00000000-0005-0000-0000-000051000000}"/>
    <cellStyle name="Input cel new 2 3 6 5" xfId="2603" xr:uid="{00000000-0005-0000-0000-000051000000}"/>
    <cellStyle name="Input cel new 2 3 6 5 2" xfId="8153" xr:uid="{00000000-0005-0000-0000-000051000000}"/>
    <cellStyle name="Input cel new 2 3 6 5 2 2" xfId="18515" xr:uid="{00000000-0005-0000-0000-000051000000}"/>
    <cellStyle name="Input cel new 2 3 6 5 3" xfId="14802" xr:uid="{00000000-0005-0000-0000-000051000000}"/>
    <cellStyle name="Input cel new 2 3 6 6" xfId="1060" xr:uid="{00000000-0005-0000-0000-000051000000}"/>
    <cellStyle name="Input cel new 2 3 6 6 2" xfId="9569" xr:uid="{00000000-0005-0000-0000-000051000000}"/>
    <cellStyle name="Input cel new 2 3 6 6 2 2" xfId="19930" xr:uid="{00000000-0005-0000-0000-000051000000}"/>
    <cellStyle name="Input cel new 2 3 6 6 3" xfId="11200" xr:uid="{00000000-0005-0000-0000-000051000000}"/>
    <cellStyle name="Input cel new 2 3 6 7" xfId="3958" xr:uid="{00000000-0005-0000-0000-000051000000}"/>
    <cellStyle name="Input cel new 2 3 6 7 2" xfId="6701" xr:uid="{00000000-0005-0000-0000-000051000000}"/>
    <cellStyle name="Input cel new 2 3 6 7 2 2" xfId="17063" xr:uid="{00000000-0005-0000-0000-000051000000}"/>
    <cellStyle name="Input cel new 2 3 6 7 3" xfId="12842" xr:uid="{00000000-0005-0000-0000-000051000000}"/>
    <cellStyle name="Input cel new 2 3 6 8" xfId="5420" xr:uid="{00000000-0005-0000-0000-000051000000}"/>
    <cellStyle name="Input cel new 2 3 6 8 2" xfId="11703" xr:uid="{00000000-0005-0000-0000-000051000000}"/>
    <cellStyle name="Input cel new 2 3 6 9" xfId="12441" xr:uid="{00000000-0005-0000-0000-000051000000}"/>
    <cellStyle name="Input cel new 2 3 7" xfId="830" xr:uid="{00000000-0005-0000-0000-000051000000}"/>
    <cellStyle name="Input cel new 2 3 7 2" xfId="1699" xr:uid="{00000000-0005-0000-0000-000051000000}"/>
    <cellStyle name="Input cel new 2 3 7 2 2" xfId="2940" xr:uid="{00000000-0005-0000-0000-000051000000}"/>
    <cellStyle name="Input cel new 2 3 7 2 2 2" xfId="8490" xr:uid="{00000000-0005-0000-0000-000051000000}"/>
    <cellStyle name="Input cel new 2 3 7 2 2 2 2" xfId="18852" xr:uid="{00000000-0005-0000-0000-000051000000}"/>
    <cellStyle name="Input cel new 2 3 7 2 2 3" xfId="11674" xr:uid="{00000000-0005-0000-0000-000051000000}"/>
    <cellStyle name="Input cel new 2 3 7 2 3" xfId="4290" xr:uid="{00000000-0005-0000-0000-000051000000}"/>
    <cellStyle name="Input cel new 2 3 7 2 3 2" xfId="9879" xr:uid="{00000000-0005-0000-0000-000051000000}"/>
    <cellStyle name="Input cel new 2 3 7 2 3 2 2" xfId="20240" xr:uid="{00000000-0005-0000-0000-000051000000}"/>
    <cellStyle name="Input cel new 2 3 7 2 3 3" xfId="15785" xr:uid="{00000000-0005-0000-0000-000051000000}"/>
    <cellStyle name="Input cel new 2 3 7 2 4" xfId="7310" xr:uid="{00000000-0005-0000-0000-000051000000}"/>
    <cellStyle name="Input cel new 2 3 7 2 4 2" xfId="17672" xr:uid="{00000000-0005-0000-0000-000051000000}"/>
    <cellStyle name="Input cel new 2 3 7 2 5" xfId="5729" xr:uid="{00000000-0005-0000-0000-000051000000}"/>
    <cellStyle name="Input cel new 2 3 7 2 5 2" xfId="14563" xr:uid="{00000000-0005-0000-0000-000051000000}"/>
    <cellStyle name="Input cel new 2 3 7 2 6" xfId="15809" xr:uid="{00000000-0005-0000-0000-000051000000}"/>
    <cellStyle name="Input cel new 2 3 7 3" xfId="1762" xr:uid="{00000000-0005-0000-0000-000051000000}"/>
    <cellStyle name="Input cel new 2 3 7 3 2" xfId="7364" xr:uid="{00000000-0005-0000-0000-000051000000}"/>
    <cellStyle name="Input cel new 2 3 7 3 2 2" xfId="17726" xr:uid="{00000000-0005-0000-0000-000051000000}"/>
    <cellStyle name="Input cel new 2 3 7 3 3" xfId="13331" xr:uid="{00000000-0005-0000-0000-000051000000}"/>
    <cellStyle name="Input cel new 2 3 7 4" xfId="3002" xr:uid="{00000000-0005-0000-0000-000051000000}"/>
    <cellStyle name="Input cel new 2 3 7 4 2" xfId="8552" xr:uid="{00000000-0005-0000-0000-000051000000}"/>
    <cellStyle name="Input cel new 2 3 7 4 2 2" xfId="18914" xr:uid="{00000000-0005-0000-0000-000051000000}"/>
    <cellStyle name="Input cel new 2 3 7 4 3" xfId="14695" xr:uid="{00000000-0005-0000-0000-000051000000}"/>
    <cellStyle name="Input cel new 2 3 7 5" xfId="4346" xr:uid="{00000000-0005-0000-0000-000051000000}"/>
    <cellStyle name="Input cel new 2 3 7 5 2" xfId="9930" xr:uid="{00000000-0005-0000-0000-000051000000}"/>
    <cellStyle name="Input cel new 2 3 7 5 2 2" xfId="20291" xr:uid="{00000000-0005-0000-0000-000051000000}"/>
    <cellStyle name="Input cel new 2 3 7 5 3" xfId="16101" xr:uid="{00000000-0005-0000-0000-000051000000}"/>
    <cellStyle name="Input cel new 2 3 7 6" xfId="6509" xr:uid="{00000000-0005-0000-0000-000051000000}"/>
    <cellStyle name="Input cel new 2 3 7 6 2" xfId="16871" xr:uid="{00000000-0005-0000-0000-000051000000}"/>
    <cellStyle name="Input cel new 2 3 7 7" xfId="5779" xr:uid="{00000000-0005-0000-0000-000051000000}"/>
    <cellStyle name="Input cel new 2 3 7 7 2" xfId="10961" xr:uid="{00000000-0005-0000-0000-000051000000}"/>
    <cellStyle name="Input cel new 2 3 7 8" xfId="14490" xr:uid="{00000000-0005-0000-0000-000051000000}"/>
    <cellStyle name="Input cel new 2 3 8" xfId="652" xr:uid="{00000000-0005-0000-0000-000051000000}"/>
    <cellStyle name="Input cel new 2 3 8 2" xfId="3769" xr:uid="{00000000-0005-0000-0000-000051000000}"/>
    <cellStyle name="Input cel new 2 3 8 2 2" xfId="9383" xr:uid="{00000000-0005-0000-0000-000051000000}"/>
    <cellStyle name="Input cel new 2 3 8 2 2 2" xfId="19744" xr:uid="{00000000-0005-0000-0000-000051000000}"/>
    <cellStyle name="Input cel new 2 3 8 2 3" xfId="12810" xr:uid="{00000000-0005-0000-0000-000051000000}"/>
    <cellStyle name="Input cel new 2 3 8 3" xfId="6393" xr:uid="{00000000-0005-0000-0000-000051000000}"/>
    <cellStyle name="Input cel new 2 3 8 3 2" xfId="16755" xr:uid="{00000000-0005-0000-0000-000051000000}"/>
    <cellStyle name="Input cel new 2 3 8 4" xfId="5239" xr:uid="{00000000-0005-0000-0000-000051000000}"/>
    <cellStyle name="Input cel new 2 3 8 4 2" xfId="11661" xr:uid="{00000000-0005-0000-0000-000051000000}"/>
    <cellStyle name="Input cel new 2 3 8 5" xfId="14030" xr:uid="{00000000-0005-0000-0000-000051000000}"/>
    <cellStyle name="Input cel new 2 3 9" xfId="709" xr:uid="{00000000-0005-0000-0000-000051000000}"/>
    <cellStyle name="Input cel new 2 3 9 2" xfId="6438" xr:uid="{00000000-0005-0000-0000-000051000000}"/>
    <cellStyle name="Input cel new 2 3 9 2 2" xfId="16800" xr:uid="{00000000-0005-0000-0000-000051000000}"/>
    <cellStyle name="Input cel new 2 3 9 3" xfId="14966" xr:uid="{00000000-0005-0000-0000-000051000000}"/>
    <cellStyle name="Input cel new 2 4" xfId="210" xr:uid="{00000000-0005-0000-0000-00004E000000}"/>
    <cellStyle name="Input cel new 2 4 10" xfId="4944" xr:uid="{00000000-0005-0000-0000-00004E000000}"/>
    <cellStyle name="Input cel new 2 4 10 2" xfId="14281" xr:uid="{00000000-0005-0000-0000-00004E000000}"/>
    <cellStyle name="Input cel new 2 4 10 3" xfId="15125" xr:uid="{00000000-0005-0000-0000-00004E000000}"/>
    <cellStyle name="Input cel new 2 4 2" xfId="317" xr:uid="{00000000-0005-0000-0000-00004E000000}"/>
    <cellStyle name="Input cel new 2 4 2 10" xfId="818" xr:uid="{00000000-0005-0000-0000-00004E000000}"/>
    <cellStyle name="Input cel new 2 4 2 10 2" xfId="6498" xr:uid="{00000000-0005-0000-0000-00004E000000}"/>
    <cellStyle name="Input cel new 2 4 2 10 2 2" xfId="16860" xr:uid="{00000000-0005-0000-0000-00004E000000}"/>
    <cellStyle name="Input cel new 2 4 2 10 3" xfId="10810" xr:uid="{00000000-0005-0000-0000-00004E000000}"/>
    <cellStyle name="Input cel new 2 4 2 11" xfId="9247" xr:uid="{00000000-0005-0000-0000-00004E000000}"/>
    <cellStyle name="Input cel new 2 4 2 11 2" xfId="19608" xr:uid="{00000000-0005-0000-0000-00004E000000}"/>
    <cellStyle name="Input cel new 2 4 2 12" xfId="5098" xr:uid="{00000000-0005-0000-0000-00004E000000}"/>
    <cellStyle name="Input cel new 2 4 2 12 2" xfId="14296" xr:uid="{00000000-0005-0000-0000-00004E000000}"/>
    <cellStyle name="Input cel new 2 4 2 13" xfId="10591" xr:uid="{00000000-0005-0000-0000-00004E000000}"/>
    <cellStyle name="Input cel new 2 4 2 2" xfId="426" xr:uid="{00000000-0005-0000-0000-00004E000000}"/>
    <cellStyle name="Input cel new 2 4 2 2 10" xfId="15848" xr:uid="{00000000-0005-0000-0000-00004E000000}"/>
    <cellStyle name="Input cel new 2 4 2 2 2" xfId="1871" xr:uid="{00000000-0005-0000-0000-00004E000000}"/>
    <cellStyle name="Input cel new 2 4 2 2 2 2" xfId="2186" xr:uid="{00000000-0005-0000-0000-00004E000000}"/>
    <cellStyle name="Input cel new 2 4 2 2 2 2 2" xfId="3425" xr:uid="{00000000-0005-0000-0000-00004E000000}"/>
    <cellStyle name="Input cel new 2 4 2 2 2 2 2 2" xfId="8975" xr:uid="{00000000-0005-0000-0000-00004E000000}"/>
    <cellStyle name="Input cel new 2 4 2 2 2 2 2 2 2" xfId="19337" xr:uid="{00000000-0005-0000-0000-00004E000000}"/>
    <cellStyle name="Input cel new 2 4 2 2 2 2 2 3" xfId="11652" xr:uid="{00000000-0005-0000-0000-00004E000000}"/>
    <cellStyle name="Input cel new 2 4 2 2 2 2 3" xfId="4767" xr:uid="{00000000-0005-0000-0000-00004E000000}"/>
    <cellStyle name="Input cel new 2 4 2 2 2 2 3 2" xfId="10329" xr:uid="{00000000-0005-0000-0000-00004E000000}"/>
    <cellStyle name="Input cel new 2 4 2 2 2 2 3 2 2" xfId="20688" xr:uid="{00000000-0005-0000-0000-00004E000000}"/>
    <cellStyle name="Input cel new 2 4 2 2 2 2 3 3" xfId="12457" xr:uid="{00000000-0005-0000-0000-00004E000000}"/>
    <cellStyle name="Input cel new 2 4 2 2 2 2 4" xfId="7743" xr:uid="{00000000-0005-0000-0000-00004E000000}"/>
    <cellStyle name="Input cel new 2 4 2 2 2 2 4 2" xfId="18105" xr:uid="{00000000-0005-0000-0000-00004E000000}"/>
    <cellStyle name="Input cel new 2 4 2 2 2 2 5" xfId="6176" xr:uid="{00000000-0005-0000-0000-00004E000000}"/>
    <cellStyle name="Input cel new 2 4 2 2 2 2 5 2" xfId="16539" xr:uid="{00000000-0005-0000-0000-00004E000000}"/>
    <cellStyle name="Input cel new 2 4 2 2 2 2 6" xfId="13270" xr:uid="{00000000-0005-0000-0000-00004E000000}"/>
    <cellStyle name="Input cel new 2 4 2 2 2 3" xfId="3111" xr:uid="{00000000-0005-0000-0000-00004E000000}"/>
    <cellStyle name="Input cel new 2 4 2 2 2 3 2" xfId="8661" xr:uid="{00000000-0005-0000-0000-00004E000000}"/>
    <cellStyle name="Input cel new 2 4 2 2 2 3 2 2" xfId="19023" xr:uid="{00000000-0005-0000-0000-00004E000000}"/>
    <cellStyle name="Input cel new 2 4 2 2 2 3 3" xfId="12761" xr:uid="{00000000-0005-0000-0000-00004E000000}"/>
    <cellStyle name="Input cel new 2 4 2 2 2 4" xfId="4454" xr:uid="{00000000-0005-0000-0000-00004E000000}"/>
    <cellStyle name="Input cel new 2 4 2 2 2 4 2" xfId="10033" xr:uid="{00000000-0005-0000-0000-00004E000000}"/>
    <cellStyle name="Input cel new 2 4 2 2 2 4 2 2" xfId="20393" xr:uid="{00000000-0005-0000-0000-00004E000000}"/>
    <cellStyle name="Input cel new 2 4 2 2 2 4 3" xfId="14080" xr:uid="{00000000-0005-0000-0000-00004E000000}"/>
    <cellStyle name="Input cel new 2 4 2 2 2 5" xfId="7459" xr:uid="{00000000-0005-0000-0000-00004E000000}"/>
    <cellStyle name="Input cel new 2 4 2 2 2 5 2" xfId="17821" xr:uid="{00000000-0005-0000-0000-00004E000000}"/>
    <cellStyle name="Input cel new 2 4 2 2 2 6" xfId="5881" xr:uid="{00000000-0005-0000-0000-00004E000000}"/>
    <cellStyle name="Input cel new 2 4 2 2 2 6 2" xfId="10862" xr:uid="{00000000-0005-0000-0000-00004E000000}"/>
    <cellStyle name="Input cel new 2 4 2 2 2 7" xfId="15527" xr:uid="{00000000-0005-0000-0000-00004E000000}"/>
    <cellStyle name="Input cel new 2 4 2 2 3" xfId="2058" xr:uid="{00000000-0005-0000-0000-00004E000000}"/>
    <cellStyle name="Input cel new 2 4 2 2 3 2" xfId="3297" xr:uid="{00000000-0005-0000-0000-00004E000000}"/>
    <cellStyle name="Input cel new 2 4 2 2 3 2 2" xfId="8847" xr:uid="{00000000-0005-0000-0000-00004E000000}"/>
    <cellStyle name="Input cel new 2 4 2 2 3 2 2 2" xfId="19209" xr:uid="{00000000-0005-0000-0000-00004E000000}"/>
    <cellStyle name="Input cel new 2 4 2 2 3 2 3" xfId="10748" xr:uid="{00000000-0005-0000-0000-00004E000000}"/>
    <cellStyle name="Input cel new 2 4 2 2 3 3" xfId="4639" xr:uid="{00000000-0005-0000-0000-00004E000000}"/>
    <cellStyle name="Input cel new 2 4 2 2 3 3 2" xfId="10210" xr:uid="{00000000-0005-0000-0000-00004E000000}"/>
    <cellStyle name="Input cel new 2 4 2 2 3 3 2 2" xfId="20570" xr:uid="{00000000-0005-0000-0000-00004E000000}"/>
    <cellStyle name="Input cel new 2 4 2 2 3 3 3" xfId="14499" xr:uid="{00000000-0005-0000-0000-00004E000000}"/>
    <cellStyle name="Input cel new 2 4 2 2 3 4" xfId="7638" xr:uid="{00000000-0005-0000-0000-00004E000000}"/>
    <cellStyle name="Input cel new 2 4 2 2 3 4 2" xfId="18000" xr:uid="{00000000-0005-0000-0000-00004E000000}"/>
    <cellStyle name="Input cel new 2 4 2 2 3 5" xfId="6057" xr:uid="{00000000-0005-0000-0000-00004E000000}"/>
    <cellStyle name="Input cel new 2 4 2 2 3 5 2" xfId="16421" xr:uid="{00000000-0005-0000-0000-00004E000000}"/>
    <cellStyle name="Input cel new 2 4 2 2 3 6" xfId="14687" xr:uid="{00000000-0005-0000-0000-00004E000000}"/>
    <cellStyle name="Input cel new 2 4 2 2 4" xfId="1644" xr:uid="{00000000-0005-0000-0000-00004E000000}"/>
    <cellStyle name="Input cel new 2 4 2 2 4 2" xfId="2885" xr:uid="{00000000-0005-0000-0000-00004E000000}"/>
    <cellStyle name="Input cel new 2 4 2 2 4 2 2" xfId="8435" xr:uid="{00000000-0005-0000-0000-00004E000000}"/>
    <cellStyle name="Input cel new 2 4 2 2 4 2 2 2" xfId="18797" xr:uid="{00000000-0005-0000-0000-00004E000000}"/>
    <cellStyle name="Input cel new 2 4 2 2 4 2 3" xfId="14890" xr:uid="{00000000-0005-0000-0000-00004E000000}"/>
    <cellStyle name="Input cel new 2 4 2 2 4 3" xfId="4235" xr:uid="{00000000-0005-0000-0000-00004E000000}"/>
    <cellStyle name="Input cel new 2 4 2 2 4 3 2" xfId="9827" xr:uid="{00000000-0005-0000-0000-00004E000000}"/>
    <cellStyle name="Input cel new 2 4 2 2 4 3 2 2" xfId="20188" xr:uid="{00000000-0005-0000-0000-00004E000000}"/>
    <cellStyle name="Input cel new 2 4 2 2 4 3 3" xfId="12704" xr:uid="{00000000-0005-0000-0000-00004E000000}"/>
    <cellStyle name="Input cel new 2 4 2 2 4 4" xfId="7259" xr:uid="{00000000-0005-0000-0000-00004E000000}"/>
    <cellStyle name="Input cel new 2 4 2 2 4 4 2" xfId="17621" xr:uid="{00000000-0005-0000-0000-00004E000000}"/>
    <cellStyle name="Input cel new 2 4 2 2 4 5" xfId="5677" xr:uid="{00000000-0005-0000-0000-00004E000000}"/>
    <cellStyle name="Input cel new 2 4 2 2 4 5 2" xfId="13604" xr:uid="{00000000-0005-0000-0000-00004E000000}"/>
    <cellStyle name="Input cel new 2 4 2 2 4 6" xfId="13435" xr:uid="{00000000-0005-0000-0000-00004E000000}"/>
    <cellStyle name="Input cel new 2 4 2 2 5" xfId="1260" xr:uid="{00000000-0005-0000-0000-00004E000000}"/>
    <cellStyle name="Input cel new 2 4 2 2 5 2" xfId="3858" xr:uid="{00000000-0005-0000-0000-00004E000000}"/>
    <cellStyle name="Input cel new 2 4 2 2 5 2 2" xfId="9472" xr:uid="{00000000-0005-0000-0000-00004E000000}"/>
    <cellStyle name="Input cel new 2 4 2 2 5 2 2 2" xfId="19833" xr:uid="{00000000-0005-0000-0000-00004E000000}"/>
    <cellStyle name="Input cel new 2 4 2 2 5 2 3" xfId="13277" xr:uid="{00000000-0005-0000-0000-00004E000000}"/>
    <cellStyle name="Input cel new 2 4 2 2 5 3" xfId="6900" xr:uid="{00000000-0005-0000-0000-00004E000000}"/>
    <cellStyle name="Input cel new 2 4 2 2 5 3 2" xfId="17262" xr:uid="{00000000-0005-0000-0000-00004E000000}"/>
    <cellStyle name="Input cel new 2 4 2 2 5 4" xfId="5326" xr:uid="{00000000-0005-0000-0000-00004E000000}"/>
    <cellStyle name="Input cel new 2 4 2 2 5 4 2" xfId="14559" xr:uid="{00000000-0005-0000-0000-00004E000000}"/>
    <cellStyle name="Input cel new 2 4 2 2 5 5" xfId="12904" xr:uid="{00000000-0005-0000-0000-00004E000000}"/>
    <cellStyle name="Input cel new 2 4 2 2 6" xfId="2503" xr:uid="{00000000-0005-0000-0000-00004E000000}"/>
    <cellStyle name="Input cel new 2 4 2 2 6 2" xfId="8053" xr:uid="{00000000-0005-0000-0000-00004E000000}"/>
    <cellStyle name="Input cel new 2 4 2 2 6 2 2" xfId="18415" xr:uid="{00000000-0005-0000-0000-00004E000000}"/>
    <cellStyle name="Input cel new 2 4 2 2 6 3" xfId="12124" xr:uid="{00000000-0005-0000-0000-00004E000000}"/>
    <cellStyle name="Input cel new 2 4 2 2 7" xfId="960" xr:uid="{00000000-0005-0000-0000-00004E000000}"/>
    <cellStyle name="Input cel new 2 4 2 2 7 2" xfId="9334" xr:uid="{00000000-0005-0000-0000-00004E000000}"/>
    <cellStyle name="Input cel new 2 4 2 2 7 2 2" xfId="19695" xr:uid="{00000000-0005-0000-0000-00004E000000}"/>
    <cellStyle name="Input cel new 2 4 2 2 7 3" xfId="15897" xr:uid="{00000000-0005-0000-0000-00004E000000}"/>
    <cellStyle name="Input cel new 2 4 2 2 8" xfId="3735" xr:uid="{00000000-0005-0000-0000-00004E000000}"/>
    <cellStyle name="Input cel new 2 4 2 2 8 2" xfId="11464" xr:uid="{00000000-0005-0000-0000-00004E000000}"/>
    <cellStyle name="Input cel new 2 4 2 2 8 3" xfId="13989" xr:uid="{00000000-0005-0000-0000-00004E000000}"/>
    <cellStyle name="Input cel new 2 4 2 2 9" xfId="5191" xr:uid="{00000000-0005-0000-0000-00004E000000}"/>
    <cellStyle name="Input cel new 2 4 2 2 9 2" xfId="11357" xr:uid="{00000000-0005-0000-0000-00004E000000}"/>
    <cellStyle name="Input cel new 2 4 2 3" xfId="563" xr:uid="{00000000-0005-0000-0000-00004E000000}"/>
    <cellStyle name="Input cel new 2 4 2 3 2" xfId="2250" xr:uid="{00000000-0005-0000-0000-00004E000000}"/>
    <cellStyle name="Input cel new 2 4 2 3 2 2" xfId="3489" xr:uid="{00000000-0005-0000-0000-00004E000000}"/>
    <cellStyle name="Input cel new 2 4 2 3 2 2 2" xfId="9039" xr:uid="{00000000-0005-0000-0000-00004E000000}"/>
    <cellStyle name="Input cel new 2 4 2 3 2 2 2 2" xfId="19401" xr:uid="{00000000-0005-0000-0000-00004E000000}"/>
    <cellStyle name="Input cel new 2 4 2 3 2 2 3" xfId="12834" xr:uid="{00000000-0005-0000-0000-00004E000000}"/>
    <cellStyle name="Input cel new 2 4 2 3 2 3" xfId="4831" xr:uid="{00000000-0005-0000-0000-00004E000000}"/>
    <cellStyle name="Input cel new 2 4 2 3 2 3 2" xfId="10389" xr:uid="{00000000-0005-0000-0000-00004E000000}"/>
    <cellStyle name="Input cel new 2 4 2 3 2 3 2 2" xfId="20748" xr:uid="{00000000-0005-0000-0000-00004E000000}"/>
    <cellStyle name="Input cel new 2 4 2 3 2 3 3" xfId="12259" xr:uid="{00000000-0005-0000-0000-00004E000000}"/>
    <cellStyle name="Input cel new 2 4 2 3 2 4" xfId="7803" xr:uid="{00000000-0005-0000-0000-00004E000000}"/>
    <cellStyle name="Input cel new 2 4 2 3 2 4 2" xfId="18165" xr:uid="{00000000-0005-0000-0000-00004E000000}"/>
    <cellStyle name="Input cel new 2 4 2 3 2 5" xfId="6236" xr:uid="{00000000-0005-0000-0000-00004E000000}"/>
    <cellStyle name="Input cel new 2 4 2 3 2 5 2" xfId="16599" xr:uid="{00000000-0005-0000-0000-00004E000000}"/>
    <cellStyle name="Input cel new 2 4 2 3 2 6" xfId="12299" xr:uid="{00000000-0005-0000-0000-00004E000000}"/>
    <cellStyle name="Input cel new 2 4 2 3 3" xfId="1932" xr:uid="{00000000-0005-0000-0000-00004E000000}"/>
    <cellStyle name="Input cel new 2 4 2 3 3 2" xfId="3172" xr:uid="{00000000-0005-0000-0000-00004E000000}"/>
    <cellStyle name="Input cel new 2 4 2 3 3 2 2" xfId="8722" xr:uid="{00000000-0005-0000-0000-00004E000000}"/>
    <cellStyle name="Input cel new 2 4 2 3 3 2 2 2" xfId="19084" xr:uid="{00000000-0005-0000-0000-00004E000000}"/>
    <cellStyle name="Input cel new 2 4 2 3 3 2 3" xfId="15557" xr:uid="{00000000-0005-0000-0000-00004E000000}"/>
    <cellStyle name="Input cel new 2 4 2 3 3 3" xfId="4515" xr:uid="{00000000-0005-0000-0000-00004E000000}"/>
    <cellStyle name="Input cel new 2 4 2 3 3 3 2" xfId="10092" xr:uid="{00000000-0005-0000-0000-00004E000000}"/>
    <cellStyle name="Input cel new 2 4 2 3 3 3 2 2" xfId="20452" xr:uid="{00000000-0005-0000-0000-00004E000000}"/>
    <cellStyle name="Input cel new 2 4 2 3 3 3 3" xfId="12823" xr:uid="{00000000-0005-0000-0000-00004E000000}"/>
    <cellStyle name="Input cel new 2 4 2 3 3 4" xfId="7519" xr:uid="{00000000-0005-0000-0000-00004E000000}"/>
    <cellStyle name="Input cel new 2 4 2 3 3 4 2" xfId="17881" xr:uid="{00000000-0005-0000-0000-00004E000000}"/>
    <cellStyle name="Input cel new 2 4 2 3 3 5" xfId="5938" xr:uid="{00000000-0005-0000-0000-00004E000000}"/>
    <cellStyle name="Input cel new 2 4 2 3 3 5 2" xfId="16303" xr:uid="{00000000-0005-0000-0000-00004E000000}"/>
    <cellStyle name="Input cel new 2 4 2 3 3 6" xfId="13707" xr:uid="{00000000-0005-0000-0000-00004E000000}"/>
    <cellStyle name="Input cel new 2 4 2 3 4" xfId="1324" xr:uid="{00000000-0005-0000-0000-00004E000000}"/>
    <cellStyle name="Input cel new 2 4 2 3 4 2" xfId="6961" xr:uid="{00000000-0005-0000-0000-00004E000000}"/>
    <cellStyle name="Input cel new 2 4 2 3 4 2 2" xfId="17323" xr:uid="{00000000-0005-0000-0000-00004E000000}"/>
    <cellStyle name="Input cel new 2 4 2 3 4 3" xfId="14594" xr:uid="{00000000-0005-0000-0000-00004E000000}"/>
    <cellStyle name="Input cel new 2 4 2 3 5" xfId="2567" xr:uid="{00000000-0005-0000-0000-00004E000000}"/>
    <cellStyle name="Input cel new 2 4 2 3 5 2" xfId="8117" xr:uid="{00000000-0005-0000-0000-00004E000000}"/>
    <cellStyle name="Input cel new 2 4 2 3 5 2 2" xfId="18479" xr:uid="{00000000-0005-0000-0000-00004E000000}"/>
    <cellStyle name="Input cel new 2 4 2 3 5 3" xfId="14235" xr:uid="{00000000-0005-0000-0000-00004E000000}"/>
    <cellStyle name="Input cel new 2 4 2 3 6" xfId="1024" xr:uid="{00000000-0005-0000-0000-00004E000000}"/>
    <cellStyle name="Input cel new 2 4 2 3 6 2" xfId="9533" xr:uid="{00000000-0005-0000-0000-00004E000000}"/>
    <cellStyle name="Input cel new 2 4 2 3 6 2 2" xfId="19894" xr:uid="{00000000-0005-0000-0000-00004E000000}"/>
    <cellStyle name="Input cel new 2 4 2 3 6 3" xfId="12520" xr:uid="{00000000-0005-0000-0000-00004E000000}"/>
    <cellStyle name="Input cel new 2 4 2 3 7" xfId="3922" xr:uid="{00000000-0005-0000-0000-00004E000000}"/>
    <cellStyle name="Input cel new 2 4 2 3 7 2" xfId="6667" xr:uid="{00000000-0005-0000-0000-00004E000000}"/>
    <cellStyle name="Input cel new 2 4 2 3 7 2 2" xfId="17029" xr:uid="{00000000-0005-0000-0000-00004E000000}"/>
    <cellStyle name="Input cel new 2 4 2 3 7 3" xfId="15268" xr:uid="{00000000-0005-0000-0000-00004E000000}"/>
    <cellStyle name="Input cel new 2 4 2 3 8" xfId="5386" xr:uid="{00000000-0005-0000-0000-00004E000000}"/>
    <cellStyle name="Input cel new 2 4 2 3 8 2" xfId="10674" xr:uid="{00000000-0005-0000-0000-00004E000000}"/>
    <cellStyle name="Input cel new 2 4 2 3 9" xfId="13356" xr:uid="{00000000-0005-0000-0000-00004E000000}"/>
    <cellStyle name="Input cel new 2 4 2 4" xfId="625" xr:uid="{00000000-0005-0000-0000-00004E000000}"/>
    <cellStyle name="Input cel new 2 4 2 4 2" xfId="2312" xr:uid="{00000000-0005-0000-0000-00004E000000}"/>
    <cellStyle name="Input cel new 2 4 2 4 2 2" xfId="3551" xr:uid="{00000000-0005-0000-0000-00004E000000}"/>
    <cellStyle name="Input cel new 2 4 2 4 2 2 2" xfId="9101" xr:uid="{00000000-0005-0000-0000-00004E000000}"/>
    <cellStyle name="Input cel new 2 4 2 4 2 2 2 2" xfId="19463" xr:uid="{00000000-0005-0000-0000-00004E000000}"/>
    <cellStyle name="Input cel new 2 4 2 4 2 2 3" xfId="11131" xr:uid="{00000000-0005-0000-0000-00004E000000}"/>
    <cellStyle name="Input cel new 2 4 2 4 2 3" xfId="4893" xr:uid="{00000000-0005-0000-0000-00004E000000}"/>
    <cellStyle name="Input cel new 2 4 2 4 2 3 2" xfId="10448" xr:uid="{00000000-0005-0000-0000-00004E000000}"/>
    <cellStyle name="Input cel new 2 4 2 4 2 3 2 2" xfId="20807" xr:uid="{00000000-0005-0000-0000-00004E000000}"/>
    <cellStyle name="Input cel new 2 4 2 4 2 3 3" xfId="12587" xr:uid="{00000000-0005-0000-0000-00004E000000}"/>
    <cellStyle name="Input cel new 2 4 2 4 2 4" xfId="7862" xr:uid="{00000000-0005-0000-0000-00004E000000}"/>
    <cellStyle name="Input cel new 2 4 2 4 2 4 2" xfId="18224" xr:uid="{00000000-0005-0000-0000-00004E000000}"/>
    <cellStyle name="Input cel new 2 4 2 4 2 5" xfId="6295" xr:uid="{00000000-0005-0000-0000-00004E000000}"/>
    <cellStyle name="Input cel new 2 4 2 4 2 5 2" xfId="16658" xr:uid="{00000000-0005-0000-0000-00004E000000}"/>
    <cellStyle name="Input cel new 2 4 2 4 2 6" xfId="11710" xr:uid="{00000000-0005-0000-0000-00004E000000}"/>
    <cellStyle name="Input cel new 2 4 2 4 3" xfId="1990" xr:uid="{00000000-0005-0000-0000-00004E000000}"/>
    <cellStyle name="Input cel new 2 4 2 4 3 2" xfId="3229" xr:uid="{00000000-0005-0000-0000-00004E000000}"/>
    <cellStyle name="Input cel new 2 4 2 4 3 2 2" xfId="8779" xr:uid="{00000000-0005-0000-0000-00004E000000}"/>
    <cellStyle name="Input cel new 2 4 2 4 3 2 2 2" xfId="19141" xr:uid="{00000000-0005-0000-0000-00004E000000}"/>
    <cellStyle name="Input cel new 2 4 2 4 3 2 3" xfId="11636" xr:uid="{00000000-0005-0000-0000-00004E000000}"/>
    <cellStyle name="Input cel new 2 4 2 4 3 3" xfId="4571" xr:uid="{00000000-0005-0000-0000-00004E000000}"/>
    <cellStyle name="Input cel new 2 4 2 4 3 3 2" xfId="10145" xr:uid="{00000000-0005-0000-0000-00004E000000}"/>
    <cellStyle name="Input cel new 2 4 2 4 3 3 2 2" xfId="20505" xr:uid="{00000000-0005-0000-0000-00004E000000}"/>
    <cellStyle name="Input cel new 2 4 2 4 3 3 3" xfId="10709" xr:uid="{00000000-0005-0000-0000-00004E000000}"/>
    <cellStyle name="Input cel new 2 4 2 4 3 4" xfId="7573" xr:uid="{00000000-0005-0000-0000-00004E000000}"/>
    <cellStyle name="Input cel new 2 4 2 4 3 4 2" xfId="17935" xr:uid="{00000000-0005-0000-0000-00004E000000}"/>
    <cellStyle name="Input cel new 2 4 2 4 3 5" xfId="5991" xr:uid="{00000000-0005-0000-0000-00004E000000}"/>
    <cellStyle name="Input cel new 2 4 2 4 3 5 2" xfId="16356" xr:uid="{00000000-0005-0000-0000-00004E000000}"/>
    <cellStyle name="Input cel new 2 4 2 4 3 6" xfId="15309" xr:uid="{00000000-0005-0000-0000-00004E000000}"/>
    <cellStyle name="Input cel new 2 4 2 4 4" xfId="1386" xr:uid="{00000000-0005-0000-0000-00004E000000}"/>
    <cellStyle name="Input cel new 2 4 2 4 4 2" xfId="7023" xr:uid="{00000000-0005-0000-0000-00004E000000}"/>
    <cellStyle name="Input cel new 2 4 2 4 4 2 2" xfId="17385" xr:uid="{00000000-0005-0000-0000-00004E000000}"/>
    <cellStyle name="Input cel new 2 4 2 4 4 3" xfId="13353" xr:uid="{00000000-0005-0000-0000-00004E000000}"/>
    <cellStyle name="Input cel new 2 4 2 4 5" xfId="2629" xr:uid="{00000000-0005-0000-0000-00004E000000}"/>
    <cellStyle name="Input cel new 2 4 2 4 5 2" xfId="8179" xr:uid="{00000000-0005-0000-0000-00004E000000}"/>
    <cellStyle name="Input cel new 2 4 2 4 5 2 2" xfId="18541" xr:uid="{00000000-0005-0000-0000-00004E000000}"/>
    <cellStyle name="Input cel new 2 4 2 4 5 3" xfId="13548" xr:uid="{00000000-0005-0000-0000-00004E000000}"/>
    <cellStyle name="Input cel new 2 4 2 4 6" xfId="1086" xr:uid="{00000000-0005-0000-0000-00004E000000}"/>
    <cellStyle name="Input cel new 2 4 2 4 6 2" xfId="9595" xr:uid="{00000000-0005-0000-0000-00004E000000}"/>
    <cellStyle name="Input cel new 2 4 2 4 6 2 2" xfId="19956" xr:uid="{00000000-0005-0000-0000-00004E000000}"/>
    <cellStyle name="Input cel new 2 4 2 4 6 3" xfId="14861" xr:uid="{00000000-0005-0000-0000-00004E000000}"/>
    <cellStyle name="Input cel new 2 4 2 4 7" xfId="3984" xr:uid="{00000000-0005-0000-0000-00004E000000}"/>
    <cellStyle name="Input cel new 2 4 2 4 7 2" xfId="6726" xr:uid="{00000000-0005-0000-0000-00004E000000}"/>
    <cellStyle name="Input cel new 2 4 2 4 7 2 2" xfId="17088" xr:uid="{00000000-0005-0000-0000-00004E000000}"/>
    <cellStyle name="Input cel new 2 4 2 4 7 3" xfId="14514" xr:uid="{00000000-0005-0000-0000-00004E000000}"/>
    <cellStyle name="Input cel new 2 4 2 4 8" xfId="5445" xr:uid="{00000000-0005-0000-0000-00004E000000}"/>
    <cellStyle name="Input cel new 2 4 2 4 8 2" xfId="14315" xr:uid="{00000000-0005-0000-0000-00004E000000}"/>
    <cellStyle name="Input cel new 2 4 2 4 9" xfId="13617" xr:uid="{00000000-0005-0000-0000-00004E000000}"/>
    <cellStyle name="Input cel new 2 4 2 5" xfId="911" xr:uid="{00000000-0005-0000-0000-00004E000000}"/>
    <cellStyle name="Input cel new 2 4 2 5 2" xfId="2149" xr:uid="{00000000-0005-0000-0000-00004E000000}"/>
    <cellStyle name="Input cel new 2 4 2 5 2 2" xfId="3388" xr:uid="{00000000-0005-0000-0000-00004E000000}"/>
    <cellStyle name="Input cel new 2 4 2 5 2 2 2" xfId="8938" xr:uid="{00000000-0005-0000-0000-00004E000000}"/>
    <cellStyle name="Input cel new 2 4 2 5 2 2 2 2" xfId="19300" xr:uid="{00000000-0005-0000-0000-00004E000000}"/>
    <cellStyle name="Input cel new 2 4 2 5 2 2 3" xfId="13841" xr:uid="{00000000-0005-0000-0000-00004E000000}"/>
    <cellStyle name="Input cel new 2 4 2 5 2 3" xfId="4730" xr:uid="{00000000-0005-0000-0000-00004E000000}"/>
    <cellStyle name="Input cel new 2 4 2 5 2 3 2" xfId="10293" xr:uid="{00000000-0005-0000-0000-00004E000000}"/>
    <cellStyle name="Input cel new 2 4 2 5 2 3 2 2" xfId="20652" xr:uid="{00000000-0005-0000-0000-00004E000000}"/>
    <cellStyle name="Input cel new 2 4 2 5 2 3 3" xfId="13784" xr:uid="{00000000-0005-0000-0000-00004E000000}"/>
    <cellStyle name="Input cel new 2 4 2 5 2 4" xfId="7707" xr:uid="{00000000-0005-0000-0000-00004E000000}"/>
    <cellStyle name="Input cel new 2 4 2 5 2 4 2" xfId="18069" xr:uid="{00000000-0005-0000-0000-00004E000000}"/>
    <cellStyle name="Input cel new 2 4 2 5 2 5" xfId="6140" xr:uid="{00000000-0005-0000-0000-00004E000000}"/>
    <cellStyle name="Input cel new 2 4 2 5 2 5 2" xfId="16503" xr:uid="{00000000-0005-0000-0000-00004E000000}"/>
    <cellStyle name="Input cel new 2 4 2 5 2 6" xfId="11621" xr:uid="{00000000-0005-0000-0000-00004E000000}"/>
    <cellStyle name="Input cel new 2 4 2 5 3" xfId="1833" xr:uid="{00000000-0005-0000-0000-00004E000000}"/>
    <cellStyle name="Input cel new 2 4 2 5 3 2" xfId="7423" xr:uid="{00000000-0005-0000-0000-00004E000000}"/>
    <cellStyle name="Input cel new 2 4 2 5 3 2 2" xfId="17785" xr:uid="{00000000-0005-0000-0000-00004E000000}"/>
    <cellStyle name="Input cel new 2 4 2 5 3 3" xfId="10823" xr:uid="{00000000-0005-0000-0000-00004E000000}"/>
    <cellStyle name="Input cel new 2 4 2 5 4" xfId="3073" xr:uid="{00000000-0005-0000-0000-00004E000000}"/>
    <cellStyle name="Input cel new 2 4 2 5 4 2" xfId="8623" xr:uid="{00000000-0005-0000-0000-00004E000000}"/>
    <cellStyle name="Input cel new 2 4 2 5 4 2 2" xfId="18985" xr:uid="{00000000-0005-0000-0000-00004E000000}"/>
    <cellStyle name="Input cel new 2 4 2 5 4 3" xfId="13217" xr:uid="{00000000-0005-0000-0000-00004E000000}"/>
    <cellStyle name="Input cel new 2 4 2 5 5" xfId="4417" xr:uid="{00000000-0005-0000-0000-00004E000000}"/>
    <cellStyle name="Input cel new 2 4 2 5 5 2" xfId="9998" xr:uid="{00000000-0005-0000-0000-00004E000000}"/>
    <cellStyle name="Input cel new 2 4 2 5 5 2 2" xfId="20358" xr:uid="{00000000-0005-0000-0000-00004E000000}"/>
    <cellStyle name="Input cel new 2 4 2 5 5 3" xfId="14187" xr:uid="{00000000-0005-0000-0000-00004E000000}"/>
    <cellStyle name="Input cel new 2 4 2 5 6" xfId="6585" xr:uid="{00000000-0005-0000-0000-00004E000000}"/>
    <cellStyle name="Input cel new 2 4 2 5 6 2" xfId="16947" xr:uid="{00000000-0005-0000-0000-00004E000000}"/>
    <cellStyle name="Input cel new 2 4 2 5 7" xfId="5846" xr:uid="{00000000-0005-0000-0000-00004E000000}"/>
    <cellStyle name="Input cel new 2 4 2 5 7 2" xfId="15601" xr:uid="{00000000-0005-0000-0000-00004E000000}"/>
    <cellStyle name="Input cel new 2 4 2 5 8" xfId="12369" xr:uid="{00000000-0005-0000-0000-00004E000000}"/>
    <cellStyle name="Input cel new 2 4 2 6" xfId="1723" xr:uid="{00000000-0005-0000-0000-00004E000000}"/>
    <cellStyle name="Input cel new 2 4 2 6 2" xfId="2964" xr:uid="{00000000-0005-0000-0000-00004E000000}"/>
    <cellStyle name="Input cel new 2 4 2 6 2 2" xfId="8514" xr:uid="{00000000-0005-0000-0000-00004E000000}"/>
    <cellStyle name="Input cel new 2 4 2 6 2 2 2" xfId="18876" xr:uid="{00000000-0005-0000-0000-00004E000000}"/>
    <cellStyle name="Input cel new 2 4 2 6 2 3" xfId="14021" xr:uid="{00000000-0005-0000-0000-00004E000000}"/>
    <cellStyle name="Input cel new 2 4 2 6 3" xfId="4311" xr:uid="{00000000-0005-0000-0000-00004E000000}"/>
    <cellStyle name="Input cel new 2 4 2 6 3 2" xfId="9898" xr:uid="{00000000-0005-0000-0000-00004E000000}"/>
    <cellStyle name="Input cel new 2 4 2 6 3 2 2" xfId="20259" xr:uid="{00000000-0005-0000-0000-00004E000000}"/>
    <cellStyle name="Input cel new 2 4 2 6 3 3" xfId="11867" xr:uid="{00000000-0005-0000-0000-00004E000000}"/>
    <cellStyle name="Input cel new 2 4 2 6 4" xfId="7329" xr:uid="{00000000-0005-0000-0000-00004E000000}"/>
    <cellStyle name="Input cel new 2 4 2 6 4 2" xfId="17691" xr:uid="{00000000-0005-0000-0000-00004E000000}"/>
    <cellStyle name="Input cel new 2 4 2 6 5" xfId="5747" xr:uid="{00000000-0005-0000-0000-00004E000000}"/>
    <cellStyle name="Input cel new 2 4 2 6 5 2" xfId="11453" xr:uid="{00000000-0005-0000-0000-00004E000000}"/>
    <cellStyle name="Input cel new 2 4 2 6 6" xfId="12265" xr:uid="{00000000-0005-0000-0000-00004E000000}"/>
    <cellStyle name="Input cel new 2 4 2 7" xfId="1489" xr:uid="{00000000-0005-0000-0000-00004E000000}"/>
    <cellStyle name="Input cel new 2 4 2 7 2" xfId="2731" xr:uid="{00000000-0005-0000-0000-00004E000000}"/>
    <cellStyle name="Input cel new 2 4 2 7 2 2" xfId="8281" xr:uid="{00000000-0005-0000-0000-00004E000000}"/>
    <cellStyle name="Input cel new 2 4 2 7 2 2 2" xfId="18643" xr:uid="{00000000-0005-0000-0000-00004E000000}"/>
    <cellStyle name="Input cel new 2 4 2 7 2 3" xfId="12060" xr:uid="{00000000-0005-0000-0000-00004E000000}"/>
    <cellStyle name="Input cel new 2 4 2 7 3" xfId="4085" xr:uid="{00000000-0005-0000-0000-00004E000000}"/>
    <cellStyle name="Input cel new 2 4 2 7 3 2" xfId="9691" xr:uid="{00000000-0005-0000-0000-00004E000000}"/>
    <cellStyle name="Input cel new 2 4 2 7 3 2 2" xfId="20052" xr:uid="{00000000-0005-0000-0000-00004E000000}"/>
    <cellStyle name="Input cel new 2 4 2 7 3 3" xfId="13777" xr:uid="{00000000-0005-0000-0000-00004E000000}"/>
    <cellStyle name="Input cel new 2 4 2 7 4" xfId="7119" xr:uid="{00000000-0005-0000-0000-00004E000000}"/>
    <cellStyle name="Input cel new 2 4 2 7 4 2" xfId="17481" xr:uid="{00000000-0005-0000-0000-00004E000000}"/>
    <cellStyle name="Input cel new 2 4 2 7 5" xfId="5541" xr:uid="{00000000-0005-0000-0000-00004E000000}"/>
    <cellStyle name="Input cel new 2 4 2 7 5 2" xfId="13876" xr:uid="{00000000-0005-0000-0000-00004E000000}"/>
    <cellStyle name="Input cel new 2 4 2 7 6" xfId="10498" xr:uid="{00000000-0005-0000-0000-00004E000000}"/>
    <cellStyle name="Input cel new 2 4 2 8" xfId="1212" xr:uid="{00000000-0005-0000-0000-00004E000000}"/>
    <cellStyle name="Input cel new 2 4 2 8 2" xfId="3810" xr:uid="{00000000-0005-0000-0000-00004E000000}"/>
    <cellStyle name="Input cel new 2 4 2 8 2 2" xfId="9424" xr:uid="{00000000-0005-0000-0000-00004E000000}"/>
    <cellStyle name="Input cel new 2 4 2 8 2 2 2" xfId="19785" xr:uid="{00000000-0005-0000-0000-00004E000000}"/>
    <cellStyle name="Input cel new 2 4 2 8 2 3" xfId="13501" xr:uid="{00000000-0005-0000-0000-00004E000000}"/>
    <cellStyle name="Input cel new 2 4 2 8 3" xfId="6852" xr:uid="{00000000-0005-0000-0000-00004E000000}"/>
    <cellStyle name="Input cel new 2 4 2 8 3 2" xfId="17214" xr:uid="{00000000-0005-0000-0000-00004E000000}"/>
    <cellStyle name="Input cel new 2 4 2 8 4" xfId="5279" xr:uid="{00000000-0005-0000-0000-00004E000000}"/>
    <cellStyle name="Input cel new 2 4 2 8 4 2" xfId="10914" xr:uid="{00000000-0005-0000-0000-00004E000000}"/>
    <cellStyle name="Input cel new 2 4 2 8 5" xfId="14344" xr:uid="{00000000-0005-0000-0000-00004E000000}"/>
    <cellStyle name="Input cel new 2 4 2 9" xfId="2455" xr:uid="{00000000-0005-0000-0000-00004E000000}"/>
    <cellStyle name="Input cel new 2 4 2 9 2" xfId="8005" xr:uid="{00000000-0005-0000-0000-00004E000000}"/>
    <cellStyle name="Input cel new 2 4 2 9 2 2" xfId="18367" xr:uid="{00000000-0005-0000-0000-00004E000000}"/>
    <cellStyle name="Input cel new 2 4 2 9 3" xfId="12649" xr:uid="{00000000-0005-0000-0000-00004E000000}"/>
    <cellStyle name="Input cel new 2 4 3" xfId="424" xr:uid="{00000000-0005-0000-0000-00004E000000}"/>
    <cellStyle name="Input cel new 2 4 3 2" xfId="2118" xr:uid="{00000000-0005-0000-0000-00004E000000}"/>
    <cellStyle name="Input cel new 2 4 3 2 2" xfId="3357" xr:uid="{00000000-0005-0000-0000-00004E000000}"/>
    <cellStyle name="Input cel new 2 4 3 2 2 2" xfId="4699" xr:uid="{00000000-0005-0000-0000-00004E000000}"/>
    <cellStyle name="Input cel new 2 4 3 2 2 2 2" xfId="10264" xr:uid="{00000000-0005-0000-0000-00004E000000}"/>
    <cellStyle name="Input cel new 2 4 3 2 2 2 2 2" xfId="20623" xr:uid="{00000000-0005-0000-0000-00004E000000}"/>
    <cellStyle name="Input cel new 2 4 3 2 2 2 3" xfId="16222" xr:uid="{00000000-0005-0000-0000-00004E000000}"/>
    <cellStyle name="Input cel new 2 4 3 2 2 3" xfId="8907" xr:uid="{00000000-0005-0000-0000-00004E000000}"/>
    <cellStyle name="Input cel new 2 4 3 2 2 3 2" xfId="19269" xr:uid="{00000000-0005-0000-0000-00004E000000}"/>
    <cellStyle name="Input cel new 2 4 3 2 2 4" xfId="6111" xr:uid="{00000000-0005-0000-0000-00004E000000}"/>
    <cellStyle name="Input cel new 2 4 3 2 2 4 2" xfId="16474" xr:uid="{00000000-0005-0000-0000-00004E000000}"/>
    <cellStyle name="Input cel new 2 4 3 2 2 5" xfId="16163" xr:uid="{00000000-0005-0000-0000-00004E000000}"/>
    <cellStyle name="Input cel new 2 4 3 2 3" xfId="3711" xr:uid="{00000000-0005-0000-0000-00004E000000}"/>
    <cellStyle name="Input cel new 2 4 3 2 3 2" xfId="9294" xr:uid="{00000000-0005-0000-0000-00004E000000}"/>
    <cellStyle name="Input cel new 2 4 3 2 3 2 2" xfId="19655" xr:uid="{00000000-0005-0000-0000-00004E000000}"/>
    <cellStyle name="Input cel new 2 4 3 2 3 3" xfId="11834" xr:uid="{00000000-0005-0000-0000-00004E000000}"/>
    <cellStyle name="Input cel new 2 4 3 2 4" xfId="5151" xr:uid="{00000000-0005-0000-0000-00004E000000}"/>
    <cellStyle name="Input cel new 2 4 3 2 4 2" xfId="12614" xr:uid="{00000000-0005-0000-0000-00004E000000}"/>
    <cellStyle name="Input cel new 2 4 3 2 5" xfId="11728" xr:uid="{00000000-0005-0000-0000-00004E000000}"/>
    <cellStyle name="Input cel new 2 4 3 3" xfId="1534" xr:uid="{00000000-0005-0000-0000-00004E000000}"/>
    <cellStyle name="Input cel new 2 4 3 3 2" xfId="2775" xr:uid="{00000000-0005-0000-0000-00004E000000}"/>
    <cellStyle name="Input cel new 2 4 3 3 2 2" xfId="8325" xr:uid="{00000000-0005-0000-0000-00004E000000}"/>
    <cellStyle name="Input cel new 2 4 3 3 2 2 2" xfId="18687" xr:uid="{00000000-0005-0000-0000-00004E000000}"/>
    <cellStyle name="Input cel new 2 4 3 3 2 3" xfId="11860" xr:uid="{00000000-0005-0000-0000-00004E000000}"/>
    <cellStyle name="Input cel new 2 4 3 3 3" xfId="4126" xr:uid="{00000000-0005-0000-0000-00004E000000}"/>
    <cellStyle name="Input cel new 2 4 3 3 3 2" xfId="9727" xr:uid="{00000000-0005-0000-0000-00004E000000}"/>
    <cellStyle name="Input cel new 2 4 3 3 3 2 2" xfId="20088" xr:uid="{00000000-0005-0000-0000-00004E000000}"/>
    <cellStyle name="Input cel new 2 4 3 3 3 3" xfId="11360" xr:uid="{00000000-0005-0000-0000-00004E000000}"/>
    <cellStyle name="Input cel new 2 4 3 3 4" xfId="7159" xr:uid="{00000000-0005-0000-0000-00004E000000}"/>
    <cellStyle name="Input cel new 2 4 3 3 4 2" xfId="17521" xr:uid="{00000000-0005-0000-0000-00004E000000}"/>
    <cellStyle name="Input cel new 2 4 3 3 5" xfId="5577" xr:uid="{00000000-0005-0000-0000-00004E000000}"/>
    <cellStyle name="Input cel new 2 4 3 3 5 2" xfId="11000" xr:uid="{00000000-0005-0000-0000-00004E000000}"/>
    <cellStyle name="Input cel new 2 4 3 3 6" xfId="15507" xr:uid="{00000000-0005-0000-0000-00004E000000}"/>
    <cellStyle name="Input cel new 2 4 3 4" xfId="1152" xr:uid="{00000000-0005-0000-0000-00004E000000}"/>
    <cellStyle name="Input cel new 2 4 3 4 2" xfId="3600" xr:uid="{00000000-0005-0000-0000-00004E000000}"/>
    <cellStyle name="Input cel new 2 4 3 4 2 2" xfId="9145" xr:uid="{00000000-0005-0000-0000-00004E000000}"/>
    <cellStyle name="Input cel new 2 4 3 4 2 2 2" xfId="19507" xr:uid="{00000000-0005-0000-0000-00004E000000}"/>
    <cellStyle name="Input cel new 2 4 3 4 2 3" xfId="13817" xr:uid="{00000000-0005-0000-0000-00004E000000}"/>
    <cellStyle name="Input cel new 2 4 3 4 3" xfId="6792" xr:uid="{00000000-0005-0000-0000-00004E000000}"/>
    <cellStyle name="Input cel new 2 4 3 4 3 2" xfId="17154" xr:uid="{00000000-0005-0000-0000-00004E000000}"/>
    <cellStyle name="Input cel new 2 4 3 4 4" xfId="4986" xr:uid="{00000000-0005-0000-0000-00004E000000}"/>
    <cellStyle name="Input cel new 2 4 3 4 4 2" xfId="12138" xr:uid="{00000000-0005-0000-0000-00004E000000}"/>
    <cellStyle name="Input cel new 2 4 3 4 5" xfId="11965" xr:uid="{00000000-0005-0000-0000-00004E000000}"/>
    <cellStyle name="Input cel new 2 4 3 5" xfId="2395" xr:uid="{00000000-0005-0000-0000-00004E000000}"/>
    <cellStyle name="Input cel new 2 4 3 5 2" xfId="7945" xr:uid="{00000000-0005-0000-0000-00004E000000}"/>
    <cellStyle name="Input cel new 2 4 3 5 2 2" xfId="18307" xr:uid="{00000000-0005-0000-0000-00004E000000}"/>
    <cellStyle name="Input cel new 2 4 3 5 3" xfId="16034" xr:uid="{00000000-0005-0000-0000-00004E000000}"/>
    <cellStyle name="Input cel new 2 4 3 6" xfId="688" xr:uid="{00000000-0005-0000-0000-00004E000000}"/>
    <cellStyle name="Input cel new 2 4 3 6 2" xfId="9220" xr:uid="{00000000-0005-0000-0000-00004E000000}"/>
    <cellStyle name="Input cel new 2 4 3 6 2 2" xfId="19581" xr:uid="{00000000-0005-0000-0000-00004E000000}"/>
    <cellStyle name="Input cel new 2 4 3 6 3" xfId="16081" xr:uid="{00000000-0005-0000-0000-00004E000000}"/>
    <cellStyle name="Input cel new 2 4 3 7" xfId="3663" xr:uid="{00000000-0005-0000-0000-00004E000000}"/>
    <cellStyle name="Input cel new 2 4 3 7 2" xfId="16100" xr:uid="{00000000-0005-0000-0000-00004E000000}"/>
    <cellStyle name="Input cel new 2 4 3 7 3" xfId="13922" xr:uid="{00000000-0005-0000-0000-00004E000000}"/>
    <cellStyle name="Input cel new 2 4 3 8" xfId="5060" xr:uid="{00000000-0005-0000-0000-00004E000000}"/>
    <cellStyle name="Input cel new 2 4 3 8 2" xfId="11105" xr:uid="{00000000-0005-0000-0000-00004E000000}"/>
    <cellStyle name="Input cel new 2 4 3 9" xfId="12964" xr:uid="{00000000-0005-0000-0000-00004E000000}"/>
    <cellStyle name="Input cel new 2 4 4" xfId="480" xr:uid="{00000000-0005-0000-0000-00004E000000}"/>
    <cellStyle name="Input cel new 2 4 4 2" xfId="3322" xr:uid="{00000000-0005-0000-0000-00004E000000}"/>
    <cellStyle name="Input cel new 2 4 4 2 2" xfId="4664" xr:uid="{00000000-0005-0000-0000-00004E000000}"/>
    <cellStyle name="Input cel new 2 4 4 2 2 2" xfId="10233" xr:uid="{00000000-0005-0000-0000-00004E000000}"/>
    <cellStyle name="Input cel new 2 4 4 2 2 2 2" xfId="20593" xr:uid="{00000000-0005-0000-0000-00004E000000}"/>
    <cellStyle name="Input cel new 2 4 4 2 2 3" xfId="15076" xr:uid="{00000000-0005-0000-0000-00004E000000}"/>
    <cellStyle name="Input cel new 2 4 4 2 3" xfId="8872" xr:uid="{00000000-0005-0000-0000-00004E000000}"/>
    <cellStyle name="Input cel new 2 4 4 2 3 2" xfId="19234" xr:uid="{00000000-0005-0000-0000-00004E000000}"/>
    <cellStyle name="Input cel new 2 4 4 2 4" xfId="6080" xr:uid="{00000000-0005-0000-0000-00004E000000}"/>
    <cellStyle name="Input cel new 2 4 4 2 4 2" xfId="16444" xr:uid="{00000000-0005-0000-0000-00004E000000}"/>
    <cellStyle name="Input cel new 2 4 4 2 5" xfId="13794" xr:uid="{00000000-0005-0000-0000-00004E000000}"/>
    <cellStyle name="Input cel new 2 4 4 3" xfId="2083" xr:uid="{00000000-0005-0000-0000-00004E000000}"/>
    <cellStyle name="Input cel new 2 4 4 3 2" xfId="9177" xr:uid="{00000000-0005-0000-0000-00004E000000}"/>
    <cellStyle name="Input cel new 2 4 4 3 2 2" xfId="19538" xr:uid="{00000000-0005-0000-0000-00004E000000}"/>
    <cellStyle name="Input cel new 2 4 4 3 3" xfId="11364" xr:uid="{00000000-0005-0000-0000-00004E000000}"/>
    <cellStyle name="Input cel new 2 4 4 4" xfId="7660" xr:uid="{00000000-0005-0000-0000-00004E000000}"/>
    <cellStyle name="Input cel new 2 4 4 4 2" xfId="18022" xr:uid="{00000000-0005-0000-0000-00004E000000}"/>
    <cellStyle name="Input cel new 2 4 4 5" xfId="5018" xr:uid="{00000000-0005-0000-0000-00004E000000}"/>
    <cellStyle name="Input cel new 2 4 4 5 2" xfId="15027" xr:uid="{00000000-0005-0000-0000-00004E000000}"/>
    <cellStyle name="Input cel new 2 4 4 6" xfId="13565" xr:uid="{00000000-0005-0000-0000-00004E000000}"/>
    <cellStyle name="Input cel new 2 4 5" xfId="1968" xr:uid="{00000000-0005-0000-0000-00004E000000}"/>
    <cellStyle name="Input cel new 2 4 5 2" xfId="3207" xr:uid="{00000000-0005-0000-0000-00004E000000}"/>
    <cellStyle name="Input cel new 2 4 5 2 2" xfId="8757" xr:uid="{00000000-0005-0000-0000-00004E000000}"/>
    <cellStyle name="Input cel new 2 4 5 2 2 2" xfId="19119" xr:uid="{00000000-0005-0000-0000-00004E000000}"/>
    <cellStyle name="Input cel new 2 4 5 2 3" xfId="16180" xr:uid="{00000000-0005-0000-0000-00004E000000}"/>
    <cellStyle name="Input cel new 2 4 5 3" xfId="3613" xr:uid="{00000000-0005-0000-0000-00004E000000}"/>
    <cellStyle name="Input cel new 2 4 5 3 2" xfId="9158" xr:uid="{00000000-0005-0000-0000-00004E000000}"/>
    <cellStyle name="Input cel new 2 4 5 3 2 2" xfId="19519" xr:uid="{00000000-0005-0000-0000-00004E000000}"/>
    <cellStyle name="Input cel new 2 4 5 3 3" xfId="13758" xr:uid="{00000000-0005-0000-0000-00004E000000}"/>
    <cellStyle name="Input cel new 2 4 5 4" xfId="7552" xr:uid="{00000000-0005-0000-0000-00004E000000}"/>
    <cellStyle name="Input cel new 2 4 5 4 2" xfId="17914" xr:uid="{00000000-0005-0000-0000-00004E000000}"/>
    <cellStyle name="Input cel new 2 4 5 5" xfId="4999" xr:uid="{00000000-0005-0000-0000-00004E000000}"/>
    <cellStyle name="Input cel new 2 4 5 5 2" xfId="11805" xr:uid="{00000000-0005-0000-0000-00004E000000}"/>
    <cellStyle name="Input cel new 2 4 5 6" xfId="15424" xr:uid="{00000000-0005-0000-0000-00004E000000}"/>
    <cellStyle name="Input cel new 2 4 6" xfId="833" xr:uid="{00000000-0005-0000-0000-00004E000000}"/>
    <cellStyle name="Input cel new 2 4 6 2" xfId="6512" xr:uid="{00000000-0005-0000-0000-00004E000000}"/>
    <cellStyle name="Input cel new 2 4 6 2 2" xfId="16874" xr:uid="{00000000-0005-0000-0000-00004E000000}"/>
    <cellStyle name="Input cel new 2 4 6 3" xfId="15523" xr:uid="{00000000-0005-0000-0000-00004E000000}"/>
    <cellStyle name="Input cel new 2 4 7" xfId="2344" xr:uid="{00000000-0005-0000-0000-00004E000000}"/>
    <cellStyle name="Input cel new 2 4 7 2" xfId="7894" xr:uid="{00000000-0005-0000-0000-00004E000000}"/>
    <cellStyle name="Input cel new 2 4 7 2 2" xfId="18256" xr:uid="{00000000-0005-0000-0000-00004E000000}"/>
    <cellStyle name="Input cel new 2 4 7 3" xfId="10888" xr:uid="{00000000-0005-0000-0000-00004E000000}"/>
    <cellStyle name="Input cel new 2 4 8" xfId="395" xr:uid="{00000000-0005-0000-0000-00004E000000}"/>
    <cellStyle name="Input cel new 2 4 8 2" xfId="6359" xr:uid="{00000000-0005-0000-0000-00004E000000}"/>
    <cellStyle name="Input cel new 2 4 8 2 2" xfId="16722" xr:uid="{00000000-0005-0000-0000-00004E000000}"/>
    <cellStyle name="Input cel new 2 4 8 2 3" xfId="15170" xr:uid="{00000000-0005-0000-0000-00004E000000}"/>
    <cellStyle name="Input cel new 2 4 8 3" xfId="10853" xr:uid="{00000000-0005-0000-0000-00004E000000}"/>
    <cellStyle name="Input cel new 2 4 8 4" xfId="12389" xr:uid="{00000000-0005-0000-0000-00004E000000}"/>
    <cellStyle name="Input cel new 2 4 9" xfId="6342" xr:uid="{00000000-0005-0000-0000-00004E000000}"/>
    <cellStyle name="Input cel new 2 4 9 2" xfId="15153" xr:uid="{00000000-0005-0000-0000-00004E000000}"/>
    <cellStyle name="Input cel new 2 4 9 3" xfId="16705" xr:uid="{00000000-0005-0000-0000-00004E000000}"/>
    <cellStyle name="Input cel new 2 5" xfId="1125" xr:uid="{00000000-0005-0000-0000-00005E000000}"/>
    <cellStyle name="Input cel new 2 5 2" xfId="2369" xr:uid="{00000000-0005-0000-0000-00005E000000}"/>
    <cellStyle name="Input cel new 2 5 2 2" xfId="7919" xr:uid="{00000000-0005-0000-0000-00005E000000}"/>
    <cellStyle name="Input cel new 2 5 2 2 2" xfId="18281" xr:uid="{00000000-0005-0000-0000-00005E000000}"/>
    <cellStyle name="Input cel new 2 5 2 3" xfId="16152" xr:uid="{00000000-0005-0000-0000-00005E000000}"/>
    <cellStyle name="Input cel new 2 5 3" xfId="3720" xr:uid="{00000000-0005-0000-0000-00005E000000}"/>
    <cellStyle name="Input cel new 2 5 3 2" xfId="9313" xr:uid="{00000000-0005-0000-0000-00005E000000}"/>
    <cellStyle name="Input cel new 2 5 3 2 2" xfId="19674" xr:uid="{00000000-0005-0000-0000-00005E000000}"/>
    <cellStyle name="Input cel new 2 5 3 3" xfId="11289" xr:uid="{00000000-0005-0000-0000-00005E000000}"/>
    <cellStyle name="Input cel new 2 5 4" xfId="6765" xr:uid="{00000000-0005-0000-0000-00005E000000}"/>
    <cellStyle name="Input cel new 2 5 4 2" xfId="17127" xr:uid="{00000000-0005-0000-0000-00005E000000}"/>
    <cellStyle name="Input cel new 2 5 5" xfId="5170" xr:uid="{00000000-0005-0000-0000-00005E000000}"/>
    <cellStyle name="Input cel new 2 5 5 2" xfId="13714" xr:uid="{00000000-0005-0000-0000-00005E000000}"/>
    <cellStyle name="Input cel new 2 5 6" xfId="12654" xr:uid="{00000000-0005-0000-0000-00005E000000}"/>
    <cellStyle name="Input cel new 2 6" xfId="1414" xr:uid="{00000000-0005-0000-0000-00005F000000}"/>
    <cellStyle name="Input cel new 2 6 2" xfId="2657" xr:uid="{00000000-0005-0000-0000-00005F000000}"/>
    <cellStyle name="Input cel new 2 6 2 2" xfId="8207" xr:uid="{00000000-0005-0000-0000-00005F000000}"/>
    <cellStyle name="Input cel new 2 6 2 2 2" xfId="18569" xr:uid="{00000000-0005-0000-0000-00005F000000}"/>
    <cellStyle name="Input cel new 2 6 2 3" xfId="12395" xr:uid="{00000000-0005-0000-0000-00005F000000}"/>
    <cellStyle name="Input cel new 2 6 3" xfId="4012" xr:uid="{00000000-0005-0000-0000-00005F000000}"/>
    <cellStyle name="Input cel new 2 6 3 2" xfId="9623" xr:uid="{00000000-0005-0000-0000-00005F000000}"/>
    <cellStyle name="Input cel new 2 6 3 2 2" xfId="19984" xr:uid="{00000000-0005-0000-0000-00005F000000}"/>
    <cellStyle name="Input cel new 2 6 3 3" xfId="14141" xr:uid="{00000000-0005-0000-0000-00005F000000}"/>
    <cellStyle name="Input cel new 2 6 4" xfId="7051" xr:uid="{00000000-0005-0000-0000-00005F000000}"/>
    <cellStyle name="Input cel new 2 6 4 2" xfId="17413" xr:uid="{00000000-0005-0000-0000-00005F000000}"/>
    <cellStyle name="Input cel new 2 6 5" xfId="5473" xr:uid="{00000000-0005-0000-0000-00005F000000}"/>
    <cellStyle name="Input cel new 2 6 5 2" xfId="15858" xr:uid="{00000000-0005-0000-0000-00005F000000}"/>
    <cellStyle name="Input cel new 2 6 6" xfId="10571" xr:uid="{00000000-0005-0000-0000-00005F000000}"/>
    <cellStyle name="Input cel new 2 7" xfId="6370" xr:uid="{00000000-0005-0000-0000-00001D000000}"/>
    <cellStyle name="Input cel new 2 7 2" xfId="15176" xr:uid="{00000000-0005-0000-0000-00001D000000}"/>
    <cellStyle name="Input cel new 2 7 3" xfId="16733" xr:uid="{00000000-0005-0000-0000-00001D000000}"/>
    <cellStyle name="Input cel new 2 8" xfId="6329" xr:uid="{00000000-0005-0000-0000-00001D000000}"/>
    <cellStyle name="Input cel new 2 8 2" xfId="15140" xr:uid="{00000000-0005-0000-0000-00001D000000}"/>
    <cellStyle name="Input cel new 2 8 3" xfId="16692" xr:uid="{00000000-0005-0000-0000-00001D000000}"/>
    <cellStyle name="Input cel new 2 9" xfId="4929" xr:uid="{00000000-0005-0000-0000-00001D000000}"/>
    <cellStyle name="Input cel new 2 9 2" xfId="15969" xr:uid="{00000000-0005-0000-0000-00001D000000}"/>
    <cellStyle name="Input cel new 2 9 3" xfId="15110" xr:uid="{00000000-0005-0000-0000-00001D000000}"/>
    <cellStyle name="Input cel new 3" xfId="25" xr:uid="{00000000-0005-0000-0000-00001F000000}"/>
    <cellStyle name="Input cel new 3 2" xfId="169" xr:uid="{00000000-0005-0000-0000-000020000000}"/>
    <cellStyle name="Input cel new 3 2 2" xfId="276" xr:uid="{00000000-0005-0000-0000-000054000000}"/>
    <cellStyle name="Input cel new 3 2 2 10" xfId="460" xr:uid="{00000000-0005-0000-0000-000054000000}"/>
    <cellStyle name="Input cel new 3 2 2 10 2" xfId="6391" xr:uid="{00000000-0005-0000-0000-000054000000}"/>
    <cellStyle name="Input cel new 3 2 2 10 2 2" xfId="16753" xr:uid="{00000000-0005-0000-0000-000054000000}"/>
    <cellStyle name="Input cel new 3 2 2 10 3" xfId="15737" xr:uid="{00000000-0005-0000-0000-000054000000}"/>
    <cellStyle name="Input cel new 3 2 2 11" xfId="4966" xr:uid="{00000000-0005-0000-0000-000054000000}"/>
    <cellStyle name="Input cel new 3 2 2 11 2" xfId="13984" xr:uid="{00000000-0005-0000-0000-000054000000}"/>
    <cellStyle name="Input cel new 3 2 2 12" xfId="10620" xr:uid="{00000000-0005-0000-0000-000054000000}"/>
    <cellStyle name="Input cel new 3 2 2 2" xfId="370" xr:uid="{00000000-0005-0000-0000-000054000000}"/>
    <cellStyle name="Input cel new 3 2 2 2 10" xfId="754" xr:uid="{00000000-0005-0000-0000-000054000000}"/>
    <cellStyle name="Input cel new 3 2 2 2 10 2" xfId="6474" xr:uid="{00000000-0005-0000-0000-000054000000}"/>
    <cellStyle name="Input cel new 3 2 2 2 10 2 2" xfId="16836" xr:uid="{00000000-0005-0000-0000-000054000000}"/>
    <cellStyle name="Input cel new 3 2 2 2 10 3" xfId="15823" xr:uid="{00000000-0005-0000-0000-000054000000}"/>
    <cellStyle name="Input cel new 3 2 2 2 11" xfId="9240" xr:uid="{00000000-0005-0000-0000-000054000000}"/>
    <cellStyle name="Input cel new 3 2 2 2 11 2" xfId="19601" xr:uid="{00000000-0005-0000-0000-000054000000}"/>
    <cellStyle name="Input cel new 3 2 2 2 12" xfId="5089" xr:uid="{00000000-0005-0000-0000-000054000000}"/>
    <cellStyle name="Input cel new 3 2 2 2 12 2" xfId="12730" xr:uid="{00000000-0005-0000-0000-000054000000}"/>
    <cellStyle name="Input cel new 3 2 2 2 13" xfId="12867" xr:uid="{00000000-0005-0000-0000-000054000000}"/>
    <cellStyle name="Input cel new 3 2 2 2 2" xfId="420" xr:uid="{00000000-0005-0000-0000-000054000000}"/>
    <cellStyle name="Input cel new 3 2 2 2 2 10" xfId="12103" xr:uid="{00000000-0005-0000-0000-000054000000}"/>
    <cellStyle name="Input cel new 3 2 2 2 2 2" xfId="500" xr:uid="{00000000-0005-0000-0000-000054000000}"/>
    <cellStyle name="Input cel new 3 2 2 2 2 2 2" xfId="1828" xr:uid="{00000000-0005-0000-0000-000054000000}"/>
    <cellStyle name="Input cel new 3 2 2 2 2 2 2 2" xfId="7418" xr:uid="{00000000-0005-0000-0000-000054000000}"/>
    <cellStyle name="Input cel new 3 2 2 2 2 2 2 2 2" xfId="17780" xr:uid="{00000000-0005-0000-0000-000054000000}"/>
    <cellStyle name="Input cel new 3 2 2 2 2 2 2 3" xfId="12190" xr:uid="{00000000-0005-0000-0000-000054000000}"/>
    <cellStyle name="Input cel new 3 2 2 2 2 2 3" xfId="3068" xr:uid="{00000000-0005-0000-0000-000054000000}"/>
    <cellStyle name="Input cel new 3 2 2 2 2 2 3 2" xfId="8618" xr:uid="{00000000-0005-0000-0000-000054000000}"/>
    <cellStyle name="Input cel new 3 2 2 2 2 2 3 2 2" xfId="18980" xr:uid="{00000000-0005-0000-0000-000054000000}"/>
    <cellStyle name="Input cel new 3 2 2 2 2 2 3 3" xfId="11408" xr:uid="{00000000-0005-0000-0000-000054000000}"/>
    <cellStyle name="Input cel new 3 2 2 2 2 2 4" xfId="906" xr:uid="{00000000-0005-0000-0000-000054000000}"/>
    <cellStyle name="Input cel new 3 2 2 2 2 2 4 2" xfId="9994" xr:uid="{00000000-0005-0000-0000-000054000000}"/>
    <cellStyle name="Input cel new 3 2 2 2 2 2 4 2 2" xfId="20354" xr:uid="{00000000-0005-0000-0000-000054000000}"/>
    <cellStyle name="Input cel new 3 2 2 2 2 2 4 3" xfId="12972" xr:uid="{00000000-0005-0000-0000-000054000000}"/>
    <cellStyle name="Input cel new 3 2 2 2 2 2 5" xfId="4412" xr:uid="{00000000-0005-0000-0000-000054000000}"/>
    <cellStyle name="Input cel new 3 2 2 2 2 2 5 2" xfId="6581" xr:uid="{00000000-0005-0000-0000-000054000000}"/>
    <cellStyle name="Input cel new 3 2 2 2 2 2 5 2 2" xfId="16943" xr:uid="{00000000-0005-0000-0000-000054000000}"/>
    <cellStyle name="Input cel new 3 2 2 2 2 2 5 3" xfId="16148" xr:uid="{00000000-0005-0000-0000-000054000000}"/>
    <cellStyle name="Input cel new 3 2 2 2 2 2 6" xfId="5842" xr:uid="{00000000-0005-0000-0000-000054000000}"/>
    <cellStyle name="Input cel new 3 2 2 2 2 2 6 2" xfId="14088" xr:uid="{00000000-0005-0000-0000-000054000000}"/>
    <cellStyle name="Input cel new 3 2 2 2 2 2 7" xfId="15253" xr:uid="{00000000-0005-0000-0000-000054000000}"/>
    <cellStyle name="Input cel new 3 2 2 2 2 3" xfId="1745" xr:uid="{00000000-0005-0000-0000-000054000000}"/>
    <cellStyle name="Input cel new 3 2 2 2 2 3 2" xfId="2985" xr:uid="{00000000-0005-0000-0000-000054000000}"/>
    <cellStyle name="Input cel new 3 2 2 2 2 3 2 2" xfId="8535" xr:uid="{00000000-0005-0000-0000-000054000000}"/>
    <cellStyle name="Input cel new 3 2 2 2 2 3 2 2 2" xfId="18897" xr:uid="{00000000-0005-0000-0000-000054000000}"/>
    <cellStyle name="Input cel new 3 2 2 2 2 3 2 3" xfId="13791" xr:uid="{00000000-0005-0000-0000-000054000000}"/>
    <cellStyle name="Input cel new 3 2 2 2 2 3 3" xfId="4331" xr:uid="{00000000-0005-0000-0000-000054000000}"/>
    <cellStyle name="Input cel new 3 2 2 2 2 3 3 2" xfId="9918" xr:uid="{00000000-0005-0000-0000-000054000000}"/>
    <cellStyle name="Input cel new 3 2 2 2 2 3 3 2 2" xfId="20279" xr:uid="{00000000-0005-0000-0000-000054000000}"/>
    <cellStyle name="Input cel new 3 2 2 2 2 3 3 3" xfId="13044" xr:uid="{00000000-0005-0000-0000-000054000000}"/>
    <cellStyle name="Input cel new 3 2 2 2 2 3 4" xfId="7350" xr:uid="{00000000-0005-0000-0000-000054000000}"/>
    <cellStyle name="Input cel new 3 2 2 2 2 3 4 2" xfId="17712" xr:uid="{00000000-0005-0000-0000-000054000000}"/>
    <cellStyle name="Input cel new 3 2 2 2 2 3 5" xfId="5767" xr:uid="{00000000-0005-0000-0000-000054000000}"/>
    <cellStyle name="Input cel new 3 2 2 2 2 3 5 2" xfId="15528" xr:uid="{00000000-0005-0000-0000-000054000000}"/>
    <cellStyle name="Input cel new 3 2 2 2 2 3 6" xfId="12511" xr:uid="{00000000-0005-0000-0000-000054000000}"/>
    <cellStyle name="Input cel new 3 2 2 2 2 4" xfId="2040" xr:uid="{00000000-0005-0000-0000-000054000000}"/>
    <cellStyle name="Input cel new 3 2 2 2 2 4 2" xfId="3279" xr:uid="{00000000-0005-0000-0000-000054000000}"/>
    <cellStyle name="Input cel new 3 2 2 2 2 4 2 2" xfId="8829" xr:uid="{00000000-0005-0000-0000-000054000000}"/>
    <cellStyle name="Input cel new 3 2 2 2 2 4 2 2 2" xfId="19191" xr:uid="{00000000-0005-0000-0000-000054000000}"/>
    <cellStyle name="Input cel new 3 2 2 2 2 4 2 3" xfId="14467" xr:uid="{00000000-0005-0000-0000-000054000000}"/>
    <cellStyle name="Input cel new 3 2 2 2 2 4 3" xfId="4621" xr:uid="{00000000-0005-0000-0000-000054000000}"/>
    <cellStyle name="Input cel new 3 2 2 2 2 4 3 2" xfId="10194" xr:uid="{00000000-0005-0000-0000-000054000000}"/>
    <cellStyle name="Input cel new 3 2 2 2 2 4 3 2 2" xfId="20554" xr:uid="{00000000-0005-0000-0000-000054000000}"/>
    <cellStyle name="Input cel new 3 2 2 2 2 4 3 3" xfId="15686" xr:uid="{00000000-0005-0000-0000-000054000000}"/>
    <cellStyle name="Input cel new 3 2 2 2 2 4 4" xfId="7622" xr:uid="{00000000-0005-0000-0000-000054000000}"/>
    <cellStyle name="Input cel new 3 2 2 2 2 4 4 2" xfId="17984" xr:uid="{00000000-0005-0000-0000-000054000000}"/>
    <cellStyle name="Input cel new 3 2 2 2 2 4 5" xfId="6040" xr:uid="{00000000-0005-0000-0000-000054000000}"/>
    <cellStyle name="Input cel new 3 2 2 2 2 4 5 2" xfId="16405" xr:uid="{00000000-0005-0000-0000-000054000000}"/>
    <cellStyle name="Input cel new 3 2 2 2 2 4 6" xfId="16094" xr:uid="{00000000-0005-0000-0000-000054000000}"/>
    <cellStyle name="Input cel new 3 2 2 2 2 5" xfId="1567" xr:uid="{00000000-0005-0000-0000-000054000000}"/>
    <cellStyle name="Input cel new 3 2 2 2 2 5 2" xfId="2808" xr:uid="{00000000-0005-0000-0000-000054000000}"/>
    <cellStyle name="Input cel new 3 2 2 2 2 5 2 2" xfId="8358" xr:uid="{00000000-0005-0000-0000-000054000000}"/>
    <cellStyle name="Input cel new 3 2 2 2 2 5 2 2 2" xfId="18720" xr:uid="{00000000-0005-0000-0000-000054000000}"/>
    <cellStyle name="Input cel new 3 2 2 2 2 5 2 3" xfId="11382" xr:uid="{00000000-0005-0000-0000-000054000000}"/>
    <cellStyle name="Input cel new 3 2 2 2 2 5 3" xfId="4158" xr:uid="{00000000-0005-0000-0000-000054000000}"/>
    <cellStyle name="Input cel new 3 2 2 2 2 5 3 2" xfId="9757" xr:uid="{00000000-0005-0000-0000-000054000000}"/>
    <cellStyle name="Input cel new 3 2 2 2 2 5 3 2 2" xfId="20118" xr:uid="{00000000-0005-0000-0000-000054000000}"/>
    <cellStyle name="Input cel new 3 2 2 2 2 5 3 3" xfId="14159" xr:uid="{00000000-0005-0000-0000-000054000000}"/>
    <cellStyle name="Input cel new 3 2 2 2 2 5 4" xfId="7190" xr:uid="{00000000-0005-0000-0000-000054000000}"/>
    <cellStyle name="Input cel new 3 2 2 2 2 5 4 2" xfId="17552" xr:uid="{00000000-0005-0000-0000-000054000000}"/>
    <cellStyle name="Input cel new 3 2 2 2 2 5 5" xfId="5607" xr:uid="{00000000-0005-0000-0000-000054000000}"/>
    <cellStyle name="Input cel new 3 2 2 2 2 5 5 2" xfId="12120" xr:uid="{00000000-0005-0000-0000-000054000000}"/>
    <cellStyle name="Input cel new 3 2 2 2 2 5 6" xfId="11738" xr:uid="{00000000-0005-0000-0000-000054000000}"/>
    <cellStyle name="Input cel new 3 2 2 2 2 6" xfId="1207" xr:uid="{00000000-0005-0000-0000-000054000000}"/>
    <cellStyle name="Input cel new 3 2 2 2 2 6 2" xfId="3805" xr:uid="{00000000-0005-0000-0000-000054000000}"/>
    <cellStyle name="Input cel new 3 2 2 2 2 6 2 2" xfId="9419" xr:uid="{00000000-0005-0000-0000-000054000000}"/>
    <cellStyle name="Input cel new 3 2 2 2 2 6 2 2 2" xfId="19780" xr:uid="{00000000-0005-0000-0000-000054000000}"/>
    <cellStyle name="Input cel new 3 2 2 2 2 6 2 3" xfId="11492" xr:uid="{00000000-0005-0000-0000-000054000000}"/>
    <cellStyle name="Input cel new 3 2 2 2 2 6 3" xfId="6847" xr:uid="{00000000-0005-0000-0000-000054000000}"/>
    <cellStyle name="Input cel new 3 2 2 2 2 6 3 2" xfId="17209" xr:uid="{00000000-0005-0000-0000-000054000000}"/>
    <cellStyle name="Input cel new 3 2 2 2 2 6 4" xfId="5275" xr:uid="{00000000-0005-0000-0000-000054000000}"/>
    <cellStyle name="Input cel new 3 2 2 2 2 6 4 2" xfId="10869" xr:uid="{00000000-0005-0000-0000-000054000000}"/>
    <cellStyle name="Input cel new 3 2 2 2 2 6 5" xfId="12748" xr:uid="{00000000-0005-0000-0000-000054000000}"/>
    <cellStyle name="Input cel new 3 2 2 2 2 7" xfId="2450" xr:uid="{00000000-0005-0000-0000-000054000000}"/>
    <cellStyle name="Input cel new 3 2 2 2 2 7 2" xfId="8000" xr:uid="{00000000-0005-0000-0000-000054000000}"/>
    <cellStyle name="Input cel new 3 2 2 2 2 7 2 2" xfId="18362" xr:uid="{00000000-0005-0000-0000-000054000000}"/>
    <cellStyle name="Input cel new 3 2 2 2 2 7 3" xfId="13508" xr:uid="{00000000-0005-0000-0000-000054000000}"/>
    <cellStyle name="Input cel new 3 2 2 2 2 8" xfId="809" xr:uid="{00000000-0005-0000-0000-000054000000}"/>
    <cellStyle name="Input cel new 3 2 2 2 2 8 2" xfId="9324" xr:uid="{00000000-0005-0000-0000-000054000000}"/>
    <cellStyle name="Input cel new 3 2 2 2 2 8 2 2" xfId="19685" xr:uid="{00000000-0005-0000-0000-000054000000}"/>
    <cellStyle name="Input cel new 3 2 2 2 2 8 3" xfId="12189" xr:uid="{00000000-0005-0000-0000-000054000000}"/>
    <cellStyle name="Input cel new 3 2 2 2 2 9" xfId="5181" xr:uid="{00000000-0005-0000-0000-000054000000}"/>
    <cellStyle name="Input cel new 3 2 2 2 2 9 2" xfId="13154" xr:uid="{00000000-0005-0000-0000-000054000000}"/>
    <cellStyle name="Input cel new 3 2 2 2 3" xfId="371" xr:uid="{00000000-0005-0000-0000-000054000000}"/>
    <cellStyle name="Input cel new 3 2 2 2 3 10" xfId="15414" xr:uid="{00000000-0005-0000-0000-000054000000}"/>
    <cellStyle name="Input cel new 3 2 2 2 3 2" xfId="2181" xr:uid="{00000000-0005-0000-0000-000054000000}"/>
    <cellStyle name="Input cel new 3 2 2 2 3 2 2" xfId="3420" xr:uid="{00000000-0005-0000-0000-000054000000}"/>
    <cellStyle name="Input cel new 3 2 2 2 3 2 2 2" xfId="8970" xr:uid="{00000000-0005-0000-0000-000054000000}"/>
    <cellStyle name="Input cel new 3 2 2 2 3 2 2 2 2" xfId="19332" xr:uid="{00000000-0005-0000-0000-000054000000}"/>
    <cellStyle name="Input cel new 3 2 2 2 3 2 2 3" xfId="10975" xr:uid="{00000000-0005-0000-0000-000054000000}"/>
    <cellStyle name="Input cel new 3 2 2 2 3 2 3" xfId="4762" xr:uid="{00000000-0005-0000-0000-000054000000}"/>
    <cellStyle name="Input cel new 3 2 2 2 3 2 3 2" xfId="10325" xr:uid="{00000000-0005-0000-0000-000054000000}"/>
    <cellStyle name="Input cel new 3 2 2 2 3 2 3 2 2" xfId="20684" xr:uid="{00000000-0005-0000-0000-000054000000}"/>
    <cellStyle name="Input cel new 3 2 2 2 3 2 3 3" xfId="14408" xr:uid="{00000000-0005-0000-0000-000054000000}"/>
    <cellStyle name="Input cel new 3 2 2 2 3 2 4" xfId="7739" xr:uid="{00000000-0005-0000-0000-000054000000}"/>
    <cellStyle name="Input cel new 3 2 2 2 3 2 4 2" xfId="18101" xr:uid="{00000000-0005-0000-0000-000054000000}"/>
    <cellStyle name="Input cel new 3 2 2 2 3 2 5" xfId="6172" xr:uid="{00000000-0005-0000-0000-000054000000}"/>
    <cellStyle name="Input cel new 3 2 2 2 3 2 5 2" xfId="16535" xr:uid="{00000000-0005-0000-0000-000054000000}"/>
    <cellStyle name="Input cel new 3 2 2 2 3 2 6" xfId="11603" xr:uid="{00000000-0005-0000-0000-000054000000}"/>
    <cellStyle name="Input cel new 3 2 2 2 3 3" xfId="1522" xr:uid="{00000000-0005-0000-0000-000054000000}"/>
    <cellStyle name="Input cel new 3 2 2 2 3 3 2" xfId="2763" xr:uid="{00000000-0005-0000-0000-000054000000}"/>
    <cellStyle name="Input cel new 3 2 2 2 3 3 2 2" xfId="8313" xr:uid="{00000000-0005-0000-0000-000054000000}"/>
    <cellStyle name="Input cel new 3 2 2 2 3 3 2 2 2" xfId="18675" xr:uid="{00000000-0005-0000-0000-000054000000}"/>
    <cellStyle name="Input cel new 3 2 2 2 3 3 2 3" xfId="10912" xr:uid="{00000000-0005-0000-0000-000054000000}"/>
    <cellStyle name="Input cel new 3 2 2 2 3 3 3" xfId="4114" xr:uid="{00000000-0005-0000-0000-000054000000}"/>
    <cellStyle name="Input cel new 3 2 2 2 3 3 3 2" xfId="9717" xr:uid="{00000000-0005-0000-0000-000054000000}"/>
    <cellStyle name="Input cel new 3 2 2 2 3 3 3 2 2" xfId="20078" xr:uid="{00000000-0005-0000-0000-000054000000}"/>
    <cellStyle name="Input cel new 3 2 2 2 3 3 3 3" xfId="15594" xr:uid="{00000000-0005-0000-0000-000054000000}"/>
    <cellStyle name="Input cel new 3 2 2 2 3 3 4" xfId="7149" xr:uid="{00000000-0005-0000-0000-000054000000}"/>
    <cellStyle name="Input cel new 3 2 2 2 3 3 4 2" xfId="17511" xr:uid="{00000000-0005-0000-0000-000054000000}"/>
    <cellStyle name="Input cel new 3 2 2 2 3 3 5" xfId="5567" xr:uid="{00000000-0005-0000-0000-000054000000}"/>
    <cellStyle name="Input cel new 3 2 2 2 3 3 5 2" xfId="12888" xr:uid="{00000000-0005-0000-0000-000054000000}"/>
    <cellStyle name="Input cel new 3 2 2 2 3 3 6" xfId="13238" xr:uid="{00000000-0005-0000-0000-000054000000}"/>
    <cellStyle name="Input cel new 3 2 2 2 3 4" xfId="1629" xr:uid="{00000000-0005-0000-0000-000054000000}"/>
    <cellStyle name="Input cel new 3 2 2 2 3 4 2" xfId="2870" xr:uid="{00000000-0005-0000-0000-000054000000}"/>
    <cellStyle name="Input cel new 3 2 2 2 3 4 2 2" xfId="8420" xr:uid="{00000000-0005-0000-0000-000054000000}"/>
    <cellStyle name="Input cel new 3 2 2 2 3 4 2 2 2" xfId="18782" xr:uid="{00000000-0005-0000-0000-000054000000}"/>
    <cellStyle name="Input cel new 3 2 2 2 3 4 2 3" xfId="16176" xr:uid="{00000000-0005-0000-0000-000054000000}"/>
    <cellStyle name="Input cel new 3 2 2 2 3 4 3" xfId="4220" xr:uid="{00000000-0005-0000-0000-000054000000}"/>
    <cellStyle name="Input cel new 3 2 2 2 3 4 3 2" xfId="9814" xr:uid="{00000000-0005-0000-0000-000054000000}"/>
    <cellStyle name="Input cel new 3 2 2 2 3 4 3 2 2" xfId="20175" xr:uid="{00000000-0005-0000-0000-000054000000}"/>
    <cellStyle name="Input cel new 3 2 2 2 3 4 3 3" xfId="15524" xr:uid="{00000000-0005-0000-0000-000054000000}"/>
    <cellStyle name="Input cel new 3 2 2 2 3 4 4" xfId="7246" xr:uid="{00000000-0005-0000-0000-000054000000}"/>
    <cellStyle name="Input cel new 3 2 2 2 3 4 4 2" xfId="17608" xr:uid="{00000000-0005-0000-0000-000054000000}"/>
    <cellStyle name="Input cel new 3 2 2 2 3 4 5" xfId="5664" xr:uid="{00000000-0005-0000-0000-000054000000}"/>
    <cellStyle name="Input cel new 3 2 2 2 3 4 5 2" xfId="13614" xr:uid="{00000000-0005-0000-0000-000054000000}"/>
    <cellStyle name="Input cel new 3 2 2 2 3 4 6" xfId="11420" xr:uid="{00000000-0005-0000-0000-000054000000}"/>
    <cellStyle name="Input cel new 3 2 2 2 3 5" xfId="1255" xr:uid="{00000000-0005-0000-0000-000054000000}"/>
    <cellStyle name="Input cel new 3 2 2 2 3 5 2" xfId="6895" xr:uid="{00000000-0005-0000-0000-000054000000}"/>
    <cellStyle name="Input cel new 3 2 2 2 3 5 2 2" xfId="17257" xr:uid="{00000000-0005-0000-0000-000054000000}"/>
    <cellStyle name="Input cel new 3 2 2 2 3 5 3" xfId="13821" xr:uid="{00000000-0005-0000-0000-000054000000}"/>
    <cellStyle name="Input cel new 3 2 2 2 3 6" xfId="2498" xr:uid="{00000000-0005-0000-0000-000054000000}"/>
    <cellStyle name="Input cel new 3 2 2 2 3 6 2" xfId="8048" xr:uid="{00000000-0005-0000-0000-000054000000}"/>
    <cellStyle name="Input cel new 3 2 2 2 3 6 2 2" xfId="18410" xr:uid="{00000000-0005-0000-0000-000054000000}"/>
    <cellStyle name="Input cel new 3 2 2 2 3 6 3" xfId="13560" xr:uid="{00000000-0005-0000-0000-000054000000}"/>
    <cellStyle name="Input cel new 3 2 2 2 3 7" xfId="955" xr:uid="{00000000-0005-0000-0000-000054000000}"/>
    <cellStyle name="Input cel new 3 2 2 2 3 7 2" xfId="9467" xr:uid="{00000000-0005-0000-0000-000054000000}"/>
    <cellStyle name="Input cel new 3 2 2 2 3 7 2 2" xfId="19828" xr:uid="{00000000-0005-0000-0000-000054000000}"/>
    <cellStyle name="Input cel new 3 2 2 2 3 7 3" xfId="11641" xr:uid="{00000000-0005-0000-0000-000054000000}"/>
    <cellStyle name="Input cel new 3 2 2 2 3 8" xfId="3853" xr:uid="{00000000-0005-0000-0000-000054000000}"/>
    <cellStyle name="Input cel new 3 2 2 2 3 8 2" xfId="6629" xr:uid="{00000000-0005-0000-0000-000054000000}"/>
    <cellStyle name="Input cel new 3 2 2 2 3 8 2 2" xfId="16991" xr:uid="{00000000-0005-0000-0000-000054000000}"/>
    <cellStyle name="Input cel new 3 2 2 2 3 8 3" xfId="14830" xr:uid="{00000000-0005-0000-0000-000054000000}"/>
    <cellStyle name="Input cel new 3 2 2 2 3 9" xfId="5322" xr:uid="{00000000-0005-0000-0000-000054000000}"/>
    <cellStyle name="Input cel new 3 2 2 2 3 9 2" xfId="14447" xr:uid="{00000000-0005-0000-0000-000054000000}"/>
    <cellStyle name="Input cel new 3 2 2 2 4" xfId="558" xr:uid="{00000000-0005-0000-0000-000054000000}"/>
    <cellStyle name="Input cel new 3 2 2 2 4 2" xfId="2245" xr:uid="{00000000-0005-0000-0000-000054000000}"/>
    <cellStyle name="Input cel new 3 2 2 2 4 2 2" xfId="3484" xr:uid="{00000000-0005-0000-0000-000054000000}"/>
    <cellStyle name="Input cel new 3 2 2 2 4 2 2 2" xfId="9034" xr:uid="{00000000-0005-0000-0000-000054000000}"/>
    <cellStyle name="Input cel new 3 2 2 2 4 2 2 2 2" xfId="19396" xr:uid="{00000000-0005-0000-0000-000054000000}"/>
    <cellStyle name="Input cel new 3 2 2 2 4 2 2 3" xfId="13752" xr:uid="{00000000-0005-0000-0000-000054000000}"/>
    <cellStyle name="Input cel new 3 2 2 2 4 2 3" xfId="4826" xr:uid="{00000000-0005-0000-0000-000054000000}"/>
    <cellStyle name="Input cel new 3 2 2 2 4 2 3 2" xfId="10385" xr:uid="{00000000-0005-0000-0000-000054000000}"/>
    <cellStyle name="Input cel new 3 2 2 2 4 2 3 2 2" xfId="20744" xr:uid="{00000000-0005-0000-0000-000054000000}"/>
    <cellStyle name="Input cel new 3 2 2 2 4 2 3 3" xfId="13419" xr:uid="{00000000-0005-0000-0000-000054000000}"/>
    <cellStyle name="Input cel new 3 2 2 2 4 2 4" xfId="7799" xr:uid="{00000000-0005-0000-0000-000054000000}"/>
    <cellStyle name="Input cel new 3 2 2 2 4 2 4 2" xfId="18161" xr:uid="{00000000-0005-0000-0000-000054000000}"/>
    <cellStyle name="Input cel new 3 2 2 2 4 2 5" xfId="6232" xr:uid="{00000000-0005-0000-0000-000054000000}"/>
    <cellStyle name="Input cel new 3 2 2 2 4 2 5 2" xfId="16595" xr:uid="{00000000-0005-0000-0000-000054000000}"/>
    <cellStyle name="Input cel new 3 2 2 2 4 2 6" xfId="12898" xr:uid="{00000000-0005-0000-0000-000054000000}"/>
    <cellStyle name="Input cel new 3 2 2 2 4 3" xfId="1927" xr:uid="{00000000-0005-0000-0000-000054000000}"/>
    <cellStyle name="Input cel new 3 2 2 2 4 3 2" xfId="3167" xr:uid="{00000000-0005-0000-0000-000054000000}"/>
    <cellStyle name="Input cel new 3 2 2 2 4 3 2 2" xfId="8717" xr:uid="{00000000-0005-0000-0000-000054000000}"/>
    <cellStyle name="Input cel new 3 2 2 2 4 3 2 2 2" xfId="19079" xr:uid="{00000000-0005-0000-0000-000054000000}"/>
    <cellStyle name="Input cel new 3 2 2 2 4 3 2 3" xfId="11237" xr:uid="{00000000-0005-0000-0000-000054000000}"/>
    <cellStyle name="Input cel new 3 2 2 2 4 3 3" xfId="4510" xr:uid="{00000000-0005-0000-0000-000054000000}"/>
    <cellStyle name="Input cel new 3 2 2 2 4 3 3 2" xfId="10088" xr:uid="{00000000-0005-0000-0000-000054000000}"/>
    <cellStyle name="Input cel new 3 2 2 2 4 3 3 2 2" xfId="20448" xr:uid="{00000000-0005-0000-0000-000054000000}"/>
    <cellStyle name="Input cel new 3 2 2 2 4 3 3 3" xfId="13741" xr:uid="{00000000-0005-0000-0000-000054000000}"/>
    <cellStyle name="Input cel new 3 2 2 2 4 3 4" xfId="7515" xr:uid="{00000000-0005-0000-0000-000054000000}"/>
    <cellStyle name="Input cel new 3 2 2 2 4 3 4 2" xfId="17877" xr:uid="{00000000-0005-0000-0000-000054000000}"/>
    <cellStyle name="Input cel new 3 2 2 2 4 3 5" xfId="5934" xr:uid="{00000000-0005-0000-0000-000054000000}"/>
    <cellStyle name="Input cel new 3 2 2 2 4 3 5 2" xfId="16299" xr:uid="{00000000-0005-0000-0000-000054000000}"/>
    <cellStyle name="Input cel new 3 2 2 2 4 3 6" xfId="15741" xr:uid="{00000000-0005-0000-0000-000054000000}"/>
    <cellStyle name="Input cel new 3 2 2 2 4 4" xfId="1319" xr:uid="{00000000-0005-0000-0000-000054000000}"/>
    <cellStyle name="Input cel new 3 2 2 2 4 4 2" xfId="6956" xr:uid="{00000000-0005-0000-0000-000054000000}"/>
    <cellStyle name="Input cel new 3 2 2 2 4 4 2 2" xfId="17318" xr:uid="{00000000-0005-0000-0000-000054000000}"/>
    <cellStyle name="Input cel new 3 2 2 2 4 4 3" xfId="15585" xr:uid="{00000000-0005-0000-0000-000054000000}"/>
    <cellStyle name="Input cel new 3 2 2 2 4 5" xfId="2562" xr:uid="{00000000-0005-0000-0000-000054000000}"/>
    <cellStyle name="Input cel new 3 2 2 2 4 5 2" xfId="8112" xr:uid="{00000000-0005-0000-0000-000054000000}"/>
    <cellStyle name="Input cel new 3 2 2 2 4 5 2 2" xfId="18474" xr:uid="{00000000-0005-0000-0000-000054000000}"/>
    <cellStyle name="Input cel new 3 2 2 2 4 5 3" xfId="15980" xr:uid="{00000000-0005-0000-0000-000054000000}"/>
    <cellStyle name="Input cel new 3 2 2 2 4 6" xfId="1019" xr:uid="{00000000-0005-0000-0000-000054000000}"/>
    <cellStyle name="Input cel new 3 2 2 2 4 6 2" xfId="9528" xr:uid="{00000000-0005-0000-0000-000054000000}"/>
    <cellStyle name="Input cel new 3 2 2 2 4 6 2 2" xfId="19889" xr:uid="{00000000-0005-0000-0000-000054000000}"/>
    <cellStyle name="Input cel new 3 2 2 2 4 6 3" xfId="13167" xr:uid="{00000000-0005-0000-0000-000054000000}"/>
    <cellStyle name="Input cel new 3 2 2 2 4 7" xfId="3917" xr:uid="{00000000-0005-0000-0000-000054000000}"/>
    <cellStyle name="Input cel new 3 2 2 2 4 7 2" xfId="6663" xr:uid="{00000000-0005-0000-0000-000054000000}"/>
    <cellStyle name="Input cel new 3 2 2 2 4 7 2 2" xfId="17025" xr:uid="{00000000-0005-0000-0000-000054000000}"/>
    <cellStyle name="Input cel new 3 2 2 2 4 7 3" xfId="11850" xr:uid="{00000000-0005-0000-0000-000054000000}"/>
    <cellStyle name="Input cel new 3 2 2 2 4 8" xfId="5382" xr:uid="{00000000-0005-0000-0000-000054000000}"/>
    <cellStyle name="Input cel new 3 2 2 2 4 8 2" xfId="16233" xr:uid="{00000000-0005-0000-0000-000054000000}"/>
    <cellStyle name="Input cel new 3 2 2 2 4 9" xfId="14540" xr:uid="{00000000-0005-0000-0000-000054000000}"/>
    <cellStyle name="Input cel new 3 2 2 2 5" xfId="620" xr:uid="{00000000-0005-0000-0000-000054000000}"/>
    <cellStyle name="Input cel new 3 2 2 2 5 2" xfId="2307" xr:uid="{00000000-0005-0000-0000-000054000000}"/>
    <cellStyle name="Input cel new 3 2 2 2 5 2 2" xfId="3546" xr:uid="{00000000-0005-0000-0000-000054000000}"/>
    <cellStyle name="Input cel new 3 2 2 2 5 2 2 2" xfId="9096" xr:uid="{00000000-0005-0000-0000-000054000000}"/>
    <cellStyle name="Input cel new 3 2 2 2 5 2 2 2 2" xfId="19458" xr:uid="{00000000-0005-0000-0000-000054000000}"/>
    <cellStyle name="Input cel new 3 2 2 2 5 2 2 3" xfId="12497" xr:uid="{00000000-0005-0000-0000-000054000000}"/>
    <cellStyle name="Input cel new 3 2 2 2 5 2 3" xfId="4888" xr:uid="{00000000-0005-0000-0000-000054000000}"/>
    <cellStyle name="Input cel new 3 2 2 2 5 2 3 2" xfId="10444" xr:uid="{00000000-0005-0000-0000-000054000000}"/>
    <cellStyle name="Input cel new 3 2 2 2 5 2 3 2 2" xfId="20803" xr:uid="{00000000-0005-0000-0000-000054000000}"/>
    <cellStyle name="Input cel new 3 2 2 2 5 2 3 3" xfId="13451" xr:uid="{00000000-0005-0000-0000-000054000000}"/>
    <cellStyle name="Input cel new 3 2 2 2 5 2 4" xfId="7858" xr:uid="{00000000-0005-0000-0000-000054000000}"/>
    <cellStyle name="Input cel new 3 2 2 2 5 2 4 2" xfId="18220" xr:uid="{00000000-0005-0000-0000-000054000000}"/>
    <cellStyle name="Input cel new 3 2 2 2 5 2 5" xfId="6291" xr:uid="{00000000-0005-0000-0000-000054000000}"/>
    <cellStyle name="Input cel new 3 2 2 2 5 2 5 2" xfId="16654" xr:uid="{00000000-0005-0000-0000-000054000000}"/>
    <cellStyle name="Input cel new 3 2 2 2 5 2 6" xfId="11047" xr:uid="{00000000-0005-0000-0000-000054000000}"/>
    <cellStyle name="Input cel new 3 2 2 2 5 3" xfId="1985" xr:uid="{00000000-0005-0000-0000-000054000000}"/>
    <cellStyle name="Input cel new 3 2 2 2 5 3 2" xfId="3224" xr:uid="{00000000-0005-0000-0000-000054000000}"/>
    <cellStyle name="Input cel new 3 2 2 2 5 3 2 2" xfId="8774" xr:uid="{00000000-0005-0000-0000-000054000000}"/>
    <cellStyle name="Input cel new 3 2 2 2 5 3 2 2 2" xfId="19136" xr:uid="{00000000-0005-0000-0000-000054000000}"/>
    <cellStyle name="Input cel new 3 2 2 2 5 3 2 3" xfId="12474" xr:uid="{00000000-0005-0000-0000-000054000000}"/>
    <cellStyle name="Input cel new 3 2 2 2 5 3 3" xfId="4566" xr:uid="{00000000-0005-0000-0000-000054000000}"/>
    <cellStyle name="Input cel new 3 2 2 2 5 3 3 2" xfId="10141" xr:uid="{00000000-0005-0000-0000-000054000000}"/>
    <cellStyle name="Input cel new 3 2 2 2 5 3 3 2 2" xfId="20501" xr:uid="{00000000-0005-0000-0000-000054000000}"/>
    <cellStyle name="Input cel new 3 2 2 2 5 3 3 3" xfId="16249" xr:uid="{00000000-0005-0000-0000-000054000000}"/>
    <cellStyle name="Input cel new 3 2 2 2 5 3 4" xfId="7569" xr:uid="{00000000-0005-0000-0000-000054000000}"/>
    <cellStyle name="Input cel new 3 2 2 2 5 3 4 2" xfId="17931" xr:uid="{00000000-0005-0000-0000-000054000000}"/>
    <cellStyle name="Input cel new 3 2 2 2 5 3 5" xfId="5987" xr:uid="{00000000-0005-0000-0000-000054000000}"/>
    <cellStyle name="Input cel new 3 2 2 2 5 3 5 2" xfId="16352" xr:uid="{00000000-0005-0000-0000-000054000000}"/>
    <cellStyle name="Input cel new 3 2 2 2 5 3 6" xfId="12574" xr:uid="{00000000-0005-0000-0000-000054000000}"/>
    <cellStyle name="Input cel new 3 2 2 2 5 4" xfId="1381" xr:uid="{00000000-0005-0000-0000-000054000000}"/>
    <cellStyle name="Input cel new 3 2 2 2 5 4 2" xfId="7018" xr:uid="{00000000-0005-0000-0000-000054000000}"/>
    <cellStyle name="Input cel new 3 2 2 2 5 4 2 2" xfId="17380" xr:uid="{00000000-0005-0000-0000-000054000000}"/>
    <cellStyle name="Input cel new 3 2 2 2 5 4 3" xfId="14537" xr:uid="{00000000-0005-0000-0000-000054000000}"/>
    <cellStyle name="Input cel new 3 2 2 2 5 5" xfId="2624" xr:uid="{00000000-0005-0000-0000-000054000000}"/>
    <cellStyle name="Input cel new 3 2 2 2 5 5 2" xfId="8174" xr:uid="{00000000-0005-0000-0000-000054000000}"/>
    <cellStyle name="Input cel new 3 2 2 2 5 5 2 2" xfId="18536" xr:uid="{00000000-0005-0000-0000-000054000000}"/>
    <cellStyle name="Input cel new 3 2 2 2 5 5 3" xfId="14549" xr:uid="{00000000-0005-0000-0000-000054000000}"/>
    <cellStyle name="Input cel new 3 2 2 2 5 6" xfId="1081" xr:uid="{00000000-0005-0000-0000-000054000000}"/>
    <cellStyle name="Input cel new 3 2 2 2 5 6 2" xfId="9590" xr:uid="{00000000-0005-0000-0000-000054000000}"/>
    <cellStyle name="Input cel new 3 2 2 2 5 6 2 2" xfId="19951" xr:uid="{00000000-0005-0000-0000-000054000000}"/>
    <cellStyle name="Input cel new 3 2 2 2 5 6 3" xfId="14502" xr:uid="{00000000-0005-0000-0000-000054000000}"/>
    <cellStyle name="Input cel new 3 2 2 2 5 7" xfId="3979" xr:uid="{00000000-0005-0000-0000-000054000000}"/>
    <cellStyle name="Input cel new 3 2 2 2 5 7 2" xfId="6722" xr:uid="{00000000-0005-0000-0000-000054000000}"/>
    <cellStyle name="Input cel new 3 2 2 2 5 7 2 2" xfId="17084" xr:uid="{00000000-0005-0000-0000-000054000000}"/>
    <cellStyle name="Input cel new 3 2 2 2 5 7 3" xfId="10678" xr:uid="{00000000-0005-0000-0000-000054000000}"/>
    <cellStyle name="Input cel new 3 2 2 2 5 8" xfId="5441" xr:uid="{00000000-0005-0000-0000-000054000000}"/>
    <cellStyle name="Input cel new 3 2 2 2 5 8 2" xfId="13254" xr:uid="{00000000-0005-0000-0000-000054000000}"/>
    <cellStyle name="Input cel new 3 2 2 2 5 9" xfId="14318" xr:uid="{00000000-0005-0000-0000-000054000000}"/>
    <cellStyle name="Input cel new 3 2 2 2 6" xfId="886" xr:uid="{00000000-0005-0000-0000-000054000000}"/>
    <cellStyle name="Input cel new 3 2 2 2 6 2" xfId="1809" xr:uid="{00000000-0005-0000-0000-000054000000}"/>
    <cellStyle name="Input cel new 3 2 2 2 6 2 2" xfId="7399" xr:uid="{00000000-0005-0000-0000-000054000000}"/>
    <cellStyle name="Input cel new 3 2 2 2 6 2 2 2" xfId="17761" xr:uid="{00000000-0005-0000-0000-000054000000}"/>
    <cellStyle name="Input cel new 3 2 2 2 6 2 3" xfId="12774" xr:uid="{00000000-0005-0000-0000-000054000000}"/>
    <cellStyle name="Input cel new 3 2 2 2 6 3" xfId="3049" xr:uid="{00000000-0005-0000-0000-000054000000}"/>
    <cellStyle name="Input cel new 3 2 2 2 6 3 2" xfId="8599" xr:uid="{00000000-0005-0000-0000-000054000000}"/>
    <cellStyle name="Input cel new 3 2 2 2 6 3 2 2" xfId="18961" xr:uid="{00000000-0005-0000-0000-000054000000}"/>
    <cellStyle name="Input cel new 3 2 2 2 6 3 3" xfId="16151" xr:uid="{00000000-0005-0000-0000-000054000000}"/>
    <cellStyle name="Input cel new 3 2 2 2 6 4" xfId="4393" xr:uid="{00000000-0005-0000-0000-000054000000}"/>
    <cellStyle name="Input cel new 3 2 2 2 6 4 2" xfId="9975" xr:uid="{00000000-0005-0000-0000-000054000000}"/>
    <cellStyle name="Input cel new 3 2 2 2 6 4 2 2" xfId="20335" xr:uid="{00000000-0005-0000-0000-000054000000}"/>
    <cellStyle name="Input cel new 3 2 2 2 6 4 3" xfId="13000" xr:uid="{00000000-0005-0000-0000-000054000000}"/>
    <cellStyle name="Input cel new 3 2 2 2 6 5" xfId="6562" xr:uid="{00000000-0005-0000-0000-000054000000}"/>
    <cellStyle name="Input cel new 3 2 2 2 6 5 2" xfId="16924" xr:uid="{00000000-0005-0000-0000-000054000000}"/>
    <cellStyle name="Input cel new 3 2 2 2 6 6" xfId="5823" xr:uid="{00000000-0005-0000-0000-000054000000}"/>
    <cellStyle name="Input cel new 3 2 2 2 6 6 2" xfId="12335" xr:uid="{00000000-0005-0000-0000-000054000000}"/>
    <cellStyle name="Input cel new 3 2 2 2 6 7" xfId="12151" xr:uid="{00000000-0005-0000-0000-000054000000}"/>
    <cellStyle name="Input cel new 3 2 2 2 7" xfId="1455" xr:uid="{00000000-0005-0000-0000-000054000000}"/>
    <cellStyle name="Input cel new 3 2 2 2 7 2" xfId="2697" xr:uid="{00000000-0005-0000-0000-000054000000}"/>
    <cellStyle name="Input cel new 3 2 2 2 7 2 2" xfId="8247" xr:uid="{00000000-0005-0000-0000-000054000000}"/>
    <cellStyle name="Input cel new 3 2 2 2 7 2 2 2" xfId="18609" xr:uid="{00000000-0005-0000-0000-000054000000}"/>
    <cellStyle name="Input cel new 3 2 2 2 7 2 3" xfId="11297" xr:uid="{00000000-0005-0000-0000-000054000000}"/>
    <cellStyle name="Input cel new 3 2 2 2 7 3" xfId="4051" xr:uid="{00000000-0005-0000-0000-000054000000}"/>
    <cellStyle name="Input cel new 3 2 2 2 7 3 2" xfId="9660" xr:uid="{00000000-0005-0000-0000-000054000000}"/>
    <cellStyle name="Input cel new 3 2 2 2 7 3 2 2" xfId="20021" xr:uid="{00000000-0005-0000-0000-000054000000}"/>
    <cellStyle name="Input cel new 3 2 2 2 7 3 3" xfId="13001" xr:uid="{00000000-0005-0000-0000-000054000000}"/>
    <cellStyle name="Input cel new 3 2 2 2 7 4" xfId="7089" xr:uid="{00000000-0005-0000-0000-000054000000}"/>
    <cellStyle name="Input cel new 3 2 2 2 7 4 2" xfId="17451" xr:uid="{00000000-0005-0000-0000-000054000000}"/>
    <cellStyle name="Input cel new 3 2 2 2 7 5" xfId="5510" xr:uid="{00000000-0005-0000-0000-000054000000}"/>
    <cellStyle name="Input cel new 3 2 2 2 7 5 2" xfId="16027" xr:uid="{00000000-0005-0000-0000-000054000000}"/>
    <cellStyle name="Input cel new 3 2 2 2 7 6" xfId="10533" xr:uid="{00000000-0005-0000-0000-000054000000}"/>
    <cellStyle name="Input cel new 3 2 2 2 8" xfId="1184" xr:uid="{00000000-0005-0000-0000-000054000000}"/>
    <cellStyle name="Input cel new 3 2 2 2 8 2" xfId="3601" xr:uid="{00000000-0005-0000-0000-000054000000}"/>
    <cellStyle name="Input cel new 3 2 2 2 8 2 2" xfId="9146" xr:uid="{00000000-0005-0000-0000-000054000000}"/>
    <cellStyle name="Input cel new 3 2 2 2 8 2 2 2" xfId="19508" xr:uid="{00000000-0005-0000-0000-000054000000}"/>
    <cellStyle name="Input cel new 3 2 2 2 8 2 3" xfId="12657" xr:uid="{00000000-0005-0000-0000-000054000000}"/>
    <cellStyle name="Input cel new 3 2 2 2 8 3" xfId="6824" xr:uid="{00000000-0005-0000-0000-000054000000}"/>
    <cellStyle name="Input cel new 3 2 2 2 8 3 2" xfId="17186" xr:uid="{00000000-0005-0000-0000-000054000000}"/>
    <cellStyle name="Input cel new 3 2 2 2 8 4" xfId="4987" xr:uid="{00000000-0005-0000-0000-000054000000}"/>
    <cellStyle name="Input cel new 3 2 2 2 8 4 2" xfId="15277" xr:uid="{00000000-0005-0000-0000-000054000000}"/>
    <cellStyle name="Input cel new 3 2 2 2 8 5" xfId="14606" xr:uid="{00000000-0005-0000-0000-000054000000}"/>
    <cellStyle name="Input cel new 3 2 2 2 9" xfId="2427" xr:uid="{00000000-0005-0000-0000-000054000000}"/>
    <cellStyle name="Input cel new 3 2 2 2 9 2" xfId="7977" xr:uid="{00000000-0005-0000-0000-000054000000}"/>
    <cellStyle name="Input cel new 3 2 2 2 9 2 2" xfId="18339" xr:uid="{00000000-0005-0000-0000-000054000000}"/>
    <cellStyle name="Input cel new 3 2 2 2 9 3" xfId="16243" xr:uid="{00000000-0005-0000-0000-000054000000}"/>
    <cellStyle name="Input cel new 3 2 2 3" xfId="392" xr:uid="{00000000-0005-0000-0000-000054000000}"/>
    <cellStyle name="Input cel new 3 2 2 3 10" xfId="2409" xr:uid="{00000000-0005-0000-0000-000054000000}"/>
    <cellStyle name="Input cel new 3 2 2 3 10 2" xfId="7959" xr:uid="{00000000-0005-0000-0000-000054000000}"/>
    <cellStyle name="Input cel new 3 2 2 3 10 2 2" xfId="18321" xr:uid="{00000000-0005-0000-0000-000054000000}"/>
    <cellStyle name="Input cel new 3 2 2 3 10 3" xfId="15597" xr:uid="{00000000-0005-0000-0000-000054000000}"/>
    <cellStyle name="Input cel new 3 2 2 3 11" xfId="736" xr:uid="{00000000-0005-0000-0000-000054000000}"/>
    <cellStyle name="Input cel new 3 2 2 3 11 2" xfId="6456" xr:uid="{00000000-0005-0000-0000-000054000000}"/>
    <cellStyle name="Input cel new 3 2 2 3 11 2 2" xfId="16818" xr:uid="{00000000-0005-0000-0000-000054000000}"/>
    <cellStyle name="Input cel new 3 2 2 3 11 3" xfId="10793" xr:uid="{00000000-0005-0000-0000-000054000000}"/>
    <cellStyle name="Input cel new 3 2 2 3 12" xfId="9273" xr:uid="{00000000-0005-0000-0000-000054000000}"/>
    <cellStyle name="Input cel new 3 2 2 3 12 2" xfId="19634" xr:uid="{00000000-0005-0000-0000-000054000000}"/>
    <cellStyle name="Input cel new 3 2 2 3 13" xfId="5129" xr:uid="{00000000-0005-0000-0000-000054000000}"/>
    <cellStyle name="Input cel new 3 2 2 3 13 2" xfId="12975" xr:uid="{00000000-0005-0000-0000-000054000000}"/>
    <cellStyle name="Input cel new 3 2 2 3 14" xfId="15876" xr:uid="{00000000-0005-0000-0000-000054000000}"/>
    <cellStyle name="Input cel new 3 2 2 3 2" xfId="455" xr:uid="{00000000-0005-0000-0000-000054000000}"/>
    <cellStyle name="Input cel new 3 2 2 3 2 2" xfId="938" xr:uid="{00000000-0005-0000-0000-000054000000}"/>
    <cellStyle name="Input cel new 3 2 2 3 2 2 2" xfId="2164" xr:uid="{00000000-0005-0000-0000-000054000000}"/>
    <cellStyle name="Input cel new 3 2 2 3 2 2 2 2" xfId="3403" xr:uid="{00000000-0005-0000-0000-000054000000}"/>
    <cellStyle name="Input cel new 3 2 2 3 2 2 2 2 2" xfId="8953" xr:uid="{00000000-0005-0000-0000-000054000000}"/>
    <cellStyle name="Input cel new 3 2 2 3 2 2 2 2 2 2" xfId="19315" xr:uid="{00000000-0005-0000-0000-000054000000}"/>
    <cellStyle name="Input cel new 3 2 2 3 2 2 2 2 3" xfId="11036" xr:uid="{00000000-0005-0000-0000-000054000000}"/>
    <cellStyle name="Input cel new 3 2 2 3 2 2 2 3" xfId="4745" xr:uid="{00000000-0005-0000-0000-000054000000}"/>
    <cellStyle name="Input cel new 3 2 2 3 2 2 2 3 2" xfId="10308" xr:uid="{00000000-0005-0000-0000-000054000000}"/>
    <cellStyle name="Input cel new 3 2 2 3 2 2 2 3 2 2" xfId="20667" xr:uid="{00000000-0005-0000-0000-000054000000}"/>
    <cellStyle name="Input cel new 3 2 2 3 2 2 2 3 3" xfId="12565" xr:uid="{00000000-0005-0000-0000-000054000000}"/>
    <cellStyle name="Input cel new 3 2 2 3 2 2 2 4" xfId="7722" xr:uid="{00000000-0005-0000-0000-000054000000}"/>
    <cellStyle name="Input cel new 3 2 2 3 2 2 2 4 2" xfId="18084" xr:uid="{00000000-0005-0000-0000-000054000000}"/>
    <cellStyle name="Input cel new 3 2 2 3 2 2 2 5" xfId="6155" xr:uid="{00000000-0005-0000-0000-000054000000}"/>
    <cellStyle name="Input cel new 3 2 2 3 2 2 2 5 2" xfId="16518" xr:uid="{00000000-0005-0000-0000-000054000000}"/>
    <cellStyle name="Input cel new 3 2 2 3 2 2 2 6" xfId="13362" xr:uid="{00000000-0005-0000-0000-000054000000}"/>
    <cellStyle name="Input cel new 3 2 2 3 2 2 3" xfId="1859" xr:uid="{00000000-0005-0000-0000-000054000000}"/>
    <cellStyle name="Input cel new 3 2 2 3 2 2 3 2" xfId="7449" xr:uid="{00000000-0005-0000-0000-000054000000}"/>
    <cellStyle name="Input cel new 3 2 2 3 2 2 3 2 2" xfId="17811" xr:uid="{00000000-0005-0000-0000-000054000000}"/>
    <cellStyle name="Input cel new 3 2 2 3 2 2 3 3" xfId="13241" xr:uid="{00000000-0005-0000-0000-000054000000}"/>
    <cellStyle name="Input cel new 3 2 2 3 2 2 4" xfId="3099" xr:uid="{00000000-0005-0000-0000-000054000000}"/>
    <cellStyle name="Input cel new 3 2 2 3 2 2 4 2" xfId="8649" xr:uid="{00000000-0005-0000-0000-000054000000}"/>
    <cellStyle name="Input cel new 3 2 2 3 2 2 4 2 2" xfId="19011" xr:uid="{00000000-0005-0000-0000-000054000000}"/>
    <cellStyle name="Input cel new 3 2 2 3 2 2 4 3" xfId="13390" xr:uid="{00000000-0005-0000-0000-000054000000}"/>
    <cellStyle name="Input cel new 3 2 2 3 2 2 5" xfId="4443" xr:uid="{00000000-0005-0000-0000-000054000000}"/>
    <cellStyle name="Input cel new 3 2 2 3 2 2 5 2" xfId="10024" xr:uid="{00000000-0005-0000-0000-000054000000}"/>
    <cellStyle name="Input cel new 3 2 2 3 2 2 5 2 2" xfId="20384" xr:uid="{00000000-0005-0000-0000-000054000000}"/>
    <cellStyle name="Input cel new 3 2 2 3 2 2 5 3" xfId="14682" xr:uid="{00000000-0005-0000-0000-000054000000}"/>
    <cellStyle name="Input cel new 3 2 2 3 2 2 6" xfId="6612" xr:uid="{00000000-0005-0000-0000-000054000000}"/>
    <cellStyle name="Input cel new 3 2 2 3 2 2 6 2" xfId="16974" xr:uid="{00000000-0005-0000-0000-000054000000}"/>
    <cellStyle name="Input cel new 3 2 2 3 2 2 7" xfId="5872" xr:uid="{00000000-0005-0000-0000-000054000000}"/>
    <cellStyle name="Input cel new 3 2 2 3 2 2 7 2" xfId="14608" xr:uid="{00000000-0005-0000-0000-000054000000}"/>
    <cellStyle name="Input cel new 3 2 2 3 2 2 8" xfId="15915" xr:uid="{00000000-0005-0000-0000-000054000000}"/>
    <cellStyle name="Input cel new 3 2 2 3 2 3" xfId="2079" xr:uid="{00000000-0005-0000-0000-000054000000}"/>
    <cellStyle name="Input cel new 3 2 2 3 2 3 2" xfId="3318" xr:uid="{00000000-0005-0000-0000-000054000000}"/>
    <cellStyle name="Input cel new 3 2 2 3 2 3 2 2" xfId="8868" xr:uid="{00000000-0005-0000-0000-000054000000}"/>
    <cellStyle name="Input cel new 3 2 2 3 2 3 2 2 2" xfId="19230" xr:uid="{00000000-0005-0000-0000-000054000000}"/>
    <cellStyle name="Input cel new 3 2 2 3 2 3 2 3" xfId="13137" xr:uid="{00000000-0005-0000-0000-000054000000}"/>
    <cellStyle name="Input cel new 3 2 2 3 2 3 3" xfId="4660" xr:uid="{00000000-0005-0000-0000-000054000000}"/>
    <cellStyle name="Input cel new 3 2 2 3 2 3 3 2" xfId="10230" xr:uid="{00000000-0005-0000-0000-000054000000}"/>
    <cellStyle name="Input cel new 3 2 2 3 2 3 3 2 2" xfId="20590" xr:uid="{00000000-0005-0000-0000-000054000000}"/>
    <cellStyle name="Input cel new 3 2 2 3 2 3 3 3" xfId="14774" xr:uid="{00000000-0005-0000-0000-000054000000}"/>
    <cellStyle name="Input cel new 3 2 2 3 2 3 4" xfId="7658" xr:uid="{00000000-0005-0000-0000-000054000000}"/>
    <cellStyle name="Input cel new 3 2 2 3 2 3 4 2" xfId="18020" xr:uid="{00000000-0005-0000-0000-000054000000}"/>
    <cellStyle name="Input cel new 3 2 2 3 2 3 5" xfId="6077" xr:uid="{00000000-0005-0000-0000-000054000000}"/>
    <cellStyle name="Input cel new 3 2 2 3 2 3 5 2" xfId="16441" xr:uid="{00000000-0005-0000-0000-000054000000}"/>
    <cellStyle name="Input cel new 3 2 2 3 2 3 6" xfId="15988" xr:uid="{00000000-0005-0000-0000-000054000000}"/>
    <cellStyle name="Input cel new 3 2 2 3 2 4" xfId="1612" xr:uid="{00000000-0005-0000-0000-000054000000}"/>
    <cellStyle name="Input cel new 3 2 2 3 2 4 2" xfId="2853" xr:uid="{00000000-0005-0000-0000-000054000000}"/>
    <cellStyle name="Input cel new 3 2 2 3 2 4 2 2" xfId="8403" xr:uid="{00000000-0005-0000-0000-000054000000}"/>
    <cellStyle name="Input cel new 3 2 2 3 2 4 2 2 2" xfId="18765" xr:uid="{00000000-0005-0000-0000-000054000000}"/>
    <cellStyle name="Input cel new 3 2 2 3 2 4 2 3" xfId="10515" xr:uid="{00000000-0005-0000-0000-000054000000}"/>
    <cellStyle name="Input cel new 3 2 2 3 2 4 3" xfId="4203" xr:uid="{00000000-0005-0000-0000-000054000000}"/>
    <cellStyle name="Input cel new 3 2 2 3 2 4 3 2" xfId="9797" xr:uid="{00000000-0005-0000-0000-000054000000}"/>
    <cellStyle name="Input cel new 3 2 2 3 2 4 3 2 2" xfId="20158" xr:uid="{00000000-0005-0000-0000-000054000000}"/>
    <cellStyle name="Input cel new 3 2 2 3 2 4 3 3" xfId="13359" xr:uid="{00000000-0005-0000-0000-000054000000}"/>
    <cellStyle name="Input cel new 3 2 2 3 2 4 4" xfId="7229" xr:uid="{00000000-0005-0000-0000-000054000000}"/>
    <cellStyle name="Input cel new 3 2 2 3 2 4 4 2" xfId="17591" xr:uid="{00000000-0005-0000-0000-000054000000}"/>
    <cellStyle name="Input cel new 3 2 2 3 2 4 5" xfId="5647" xr:uid="{00000000-0005-0000-0000-000054000000}"/>
    <cellStyle name="Input cel new 3 2 2 3 2 4 5 2" xfId="10666" xr:uid="{00000000-0005-0000-0000-000054000000}"/>
    <cellStyle name="Input cel new 3 2 2 3 2 4 6" xfId="14303" xr:uid="{00000000-0005-0000-0000-000054000000}"/>
    <cellStyle name="Input cel new 3 2 2 3 2 5" xfId="1238" xr:uid="{00000000-0005-0000-0000-000054000000}"/>
    <cellStyle name="Input cel new 3 2 2 3 2 5 2" xfId="3836" xr:uid="{00000000-0005-0000-0000-000054000000}"/>
    <cellStyle name="Input cel new 3 2 2 3 2 5 2 2" xfId="9450" xr:uid="{00000000-0005-0000-0000-000054000000}"/>
    <cellStyle name="Input cel new 3 2 2 3 2 5 2 2 2" xfId="19811" xr:uid="{00000000-0005-0000-0000-000054000000}"/>
    <cellStyle name="Input cel new 3 2 2 3 2 5 2 3" xfId="13170" xr:uid="{00000000-0005-0000-0000-000054000000}"/>
    <cellStyle name="Input cel new 3 2 2 3 2 5 3" xfId="6878" xr:uid="{00000000-0005-0000-0000-000054000000}"/>
    <cellStyle name="Input cel new 3 2 2 3 2 5 3 2" xfId="17240" xr:uid="{00000000-0005-0000-0000-000054000000}"/>
    <cellStyle name="Input cel new 3 2 2 3 2 5 4" xfId="5305" xr:uid="{00000000-0005-0000-0000-000054000000}"/>
    <cellStyle name="Input cel new 3 2 2 3 2 5 4 2" xfId="14415" xr:uid="{00000000-0005-0000-0000-000054000000}"/>
    <cellStyle name="Input cel new 3 2 2 3 2 5 5" xfId="13397" xr:uid="{00000000-0005-0000-0000-000054000000}"/>
    <cellStyle name="Input cel new 3 2 2 3 2 6" xfId="2481" xr:uid="{00000000-0005-0000-0000-000054000000}"/>
    <cellStyle name="Input cel new 3 2 2 3 2 6 2" xfId="8031" xr:uid="{00000000-0005-0000-0000-000054000000}"/>
    <cellStyle name="Input cel new 3 2 2 3 2 6 2 2" xfId="18393" xr:uid="{00000000-0005-0000-0000-000054000000}"/>
    <cellStyle name="Input cel new 3 2 2 3 2 6 3" xfId="12239" xr:uid="{00000000-0005-0000-0000-000054000000}"/>
    <cellStyle name="Input cel new 3 2 2 3 2 7" xfId="792" xr:uid="{00000000-0005-0000-0000-000054000000}"/>
    <cellStyle name="Input cel new 3 2 2 3 2 7 2" xfId="9364" xr:uid="{00000000-0005-0000-0000-000054000000}"/>
    <cellStyle name="Input cel new 3 2 2 3 2 7 2 2" xfId="19725" xr:uid="{00000000-0005-0000-0000-000054000000}"/>
    <cellStyle name="Input cel new 3 2 2 3 2 7 3" xfId="14042" xr:uid="{00000000-0005-0000-0000-000054000000}"/>
    <cellStyle name="Input cel new 3 2 2 3 2 8" xfId="5221" xr:uid="{00000000-0005-0000-0000-000054000000}"/>
    <cellStyle name="Input cel new 3 2 2 3 2 8 2" xfId="12643" xr:uid="{00000000-0005-0000-0000-000054000000}"/>
    <cellStyle name="Input cel new 3 2 2 3 2 9" xfId="12038" xr:uid="{00000000-0005-0000-0000-000054000000}"/>
    <cellStyle name="Input cel new 3 2 2 3 3" xfId="526" xr:uid="{00000000-0005-0000-0000-000054000000}"/>
    <cellStyle name="Input cel new 3 2 2 3 3 10" xfId="16059" xr:uid="{00000000-0005-0000-0000-000054000000}"/>
    <cellStyle name="Input cel new 3 2 2 3 3 2" xfId="1898" xr:uid="{00000000-0005-0000-0000-000054000000}"/>
    <cellStyle name="Input cel new 3 2 2 3 3 2 2" xfId="3138" xr:uid="{00000000-0005-0000-0000-000054000000}"/>
    <cellStyle name="Input cel new 3 2 2 3 3 2 2 2" xfId="8688" xr:uid="{00000000-0005-0000-0000-000054000000}"/>
    <cellStyle name="Input cel new 3 2 2 3 3 2 2 2 2" xfId="19050" xr:uid="{00000000-0005-0000-0000-000054000000}"/>
    <cellStyle name="Input cel new 3 2 2 3 3 2 2 3" xfId="11438" xr:uid="{00000000-0005-0000-0000-000054000000}"/>
    <cellStyle name="Input cel new 3 2 2 3 3 2 3" xfId="4481" xr:uid="{00000000-0005-0000-0000-000054000000}"/>
    <cellStyle name="Input cel new 3 2 2 3 3 2 3 2" xfId="10060" xr:uid="{00000000-0005-0000-0000-000054000000}"/>
    <cellStyle name="Input cel new 3 2 2 3 3 2 3 2 2" xfId="20420" xr:uid="{00000000-0005-0000-0000-000054000000}"/>
    <cellStyle name="Input cel new 3 2 2 3 3 2 3 3" xfId="11852" xr:uid="{00000000-0005-0000-0000-000054000000}"/>
    <cellStyle name="Input cel new 3 2 2 3 3 2 4" xfId="7486" xr:uid="{00000000-0005-0000-0000-000054000000}"/>
    <cellStyle name="Input cel new 3 2 2 3 3 2 4 2" xfId="17848" xr:uid="{00000000-0005-0000-0000-000054000000}"/>
    <cellStyle name="Input cel new 3 2 2 3 3 2 5" xfId="5907" xr:uid="{00000000-0005-0000-0000-000054000000}"/>
    <cellStyle name="Input cel new 3 2 2 3 3 2 5 2" xfId="16272" xr:uid="{00000000-0005-0000-0000-000054000000}"/>
    <cellStyle name="Input cel new 3 2 2 3 3 2 6" xfId="13826" xr:uid="{00000000-0005-0000-0000-000054000000}"/>
    <cellStyle name="Input cel new 3 2 2 3 3 3" xfId="2213" xr:uid="{00000000-0005-0000-0000-000054000000}"/>
    <cellStyle name="Input cel new 3 2 2 3 3 3 2" xfId="3452" xr:uid="{00000000-0005-0000-0000-000054000000}"/>
    <cellStyle name="Input cel new 3 2 2 3 3 3 2 2" xfId="9002" xr:uid="{00000000-0005-0000-0000-000054000000}"/>
    <cellStyle name="Input cel new 3 2 2 3 3 3 2 2 2" xfId="19364" xr:uid="{00000000-0005-0000-0000-000054000000}"/>
    <cellStyle name="Input cel new 3 2 2 3 3 3 2 3" xfId="15508" xr:uid="{00000000-0005-0000-0000-000054000000}"/>
    <cellStyle name="Input cel new 3 2 2 3 3 3 3" xfId="4794" xr:uid="{00000000-0005-0000-0000-000054000000}"/>
    <cellStyle name="Input cel new 3 2 2 3 3 3 3 2" xfId="10355" xr:uid="{00000000-0005-0000-0000-000054000000}"/>
    <cellStyle name="Input cel new 3 2 2 3 3 3 3 2 2" xfId="20714" xr:uid="{00000000-0005-0000-0000-000054000000}"/>
    <cellStyle name="Input cel new 3 2 2 3 3 3 3 3" xfId="16144" xr:uid="{00000000-0005-0000-0000-000054000000}"/>
    <cellStyle name="Input cel new 3 2 2 3 3 3 4" xfId="7769" xr:uid="{00000000-0005-0000-0000-000054000000}"/>
    <cellStyle name="Input cel new 3 2 2 3 3 3 4 2" xfId="18131" xr:uid="{00000000-0005-0000-0000-000054000000}"/>
    <cellStyle name="Input cel new 3 2 2 3 3 3 5" xfId="6202" xr:uid="{00000000-0005-0000-0000-000054000000}"/>
    <cellStyle name="Input cel new 3 2 2 3 3 3 5 2" xfId="16565" xr:uid="{00000000-0005-0000-0000-000054000000}"/>
    <cellStyle name="Input cel new 3 2 2 3 3 3 6" xfId="15455" xr:uid="{00000000-0005-0000-0000-000054000000}"/>
    <cellStyle name="Input cel new 3 2 2 3 3 4" xfId="1672" xr:uid="{00000000-0005-0000-0000-000054000000}"/>
    <cellStyle name="Input cel new 3 2 2 3 3 4 2" xfId="2913" xr:uid="{00000000-0005-0000-0000-000054000000}"/>
    <cellStyle name="Input cel new 3 2 2 3 3 4 2 2" xfId="8463" xr:uid="{00000000-0005-0000-0000-000054000000}"/>
    <cellStyle name="Input cel new 3 2 2 3 3 4 2 2 2" xfId="18825" xr:uid="{00000000-0005-0000-0000-000054000000}"/>
    <cellStyle name="Input cel new 3 2 2 3 3 4 2 3" xfId="11793" xr:uid="{00000000-0005-0000-0000-000054000000}"/>
    <cellStyle name="Input cel new 3 2 2 3 3 4 3" xfId="4263" xr:uid="{00000000-0005-0000-0000-000054000000}"/>
    <cellStyle name="Input cel new 3 2 2 3 3 4 3 2" xfId="9855" xr:uid="{00000000-0005-0000-0000-000054000000}"/>
    <cellStyle name="Input cel new 3 2 2 3 3 4 3 2 2" xfId="20216" xr:uid="{00000000-0005-0000-0000-000054000000}"/>
    <cellStyle name="Input cel new 3 2 2 3 3 4 3 3" xfId="12130" xr:uid="{00000000-0005-0000-0000-000054000000}"/>
    <cellStyle name="Input cel new 3 2 2 3 3 4 4" xfId="7287" xr:uid="{00000000-0005-0000-0000-000054000000}"/>
    <cellStyle name="Input cel new 3 2 2 3 3 4 4 2" xfId="17649" xr:uid="{00000000-0005-0000-0000-000054000000}"/>
    <cellStyle name="Input cel new 3 2 2 3 3 4 5" xfId="5705" xr:uid="{00000000-0005-0000-0000-000054000000}"/>
    <cellStyle name="Input cel new 3 2 2 3 3 4 5 2" xfId="13549" xr:uid="{00000000-0005-0000-0000-000054000000}"/>
    <cellStyle name="Input cel new 3 2 2 3 3 4 6" xfId="11837" xr:uid="{00000000-0005-0000-0000-000054000000}"/>
    <cellStyle name="Input cel new 3 2 2 3 3 5" xfId="1287" xr:uid="{00000000-0005-0000-0000-000054000000}"/>
    <cellStyle name="Input cel new 3 2 2 3 3 5 2" xfId="6926" xr:uid="{00000000-0005-0000-0000-000054000000}"/>
    <cellStyle name="Input cel new 3 2 2 3 3 5 2 2" xfId="17288" xr:uid="{00000000-0005-0000-0000-000054000000}"/>
    <cellStyle name="Input cel new 3 2 2 3 3 5 3" xfId="14960" xr:uid="{00000000-0005-0000-0000-000054000000}"/>
    <cellStyle name="Input cel new 3 2 2 3 3 6" xfId="2530" xr:uid="{00000000-0005-0000-0000-000054000000}"/>
    <cellStyle name="Input cel new 3 2 2 3 3 6 2" xfId="8080" xr:uid="{00000000-0005-0000-0000-000054000000}"/>
    <cellStyle name="Input cel new 3 2 2 3 3 6 2 2" xfId="18442" xr:uid="{00000000-0005-0000-0000-000054000000}"/>
    <cellStyle name="Input cel new 3 2 2 3 3 6 3" xfId="10957" xr:uid="{00000000-0005-0000-0000-000054000000}"/>
    <cellStyle name="Input cel new 3 2 2 3 3 7" xfId="987" xr:uid="{00000000-0005-0000-0000-000054000000}"/>
    <cellStyle name="Input cel new 3 2 2 3 3 7 2" xfId="9498" xr:uid="{00000000-0005-0000-0000-000054000000}"/>
    <cellStyle name="Input cel new 3 2 2 3 3 7 2 2" xfId="19859" xr:uid="{00000000-0005-0000-0000-000054000000}"/>
    <cellStyle name="Input cel new 3 2 2 3 3 7 3" xfId="14210" xr:uid="{00000000-0005-0000-0000-000054000000}"/>
    <cellStyle name="Input cel new 3 2 2 3 3 8" xfId="3885" xr:uid="{00000000-0005-0000-0000-000054000000}"/>
    <cellStyle name="Input cel new 3 2 2 3 3 8 2" xfId="6646" xr:uid="{00000000-0005-0000-0000-000054000000}"/>
    <cellStyle name="Input cel new 3 2 2 3 3 8 2 2" xfId="17008" xr:uid="{00000000-0005-0000-0000-000054000000}"/>
    <cellStyle name="Input cel new 3 2 2 3 3 8 3" xfId="12132" xr:uid="{00000000-0005-0000-0000-000054000000}"/>
    <cellStyle name="Input cel new 3 2 2 3 3 9" xfId="5352" xr:uid="{00000000-0005-0000-0000-000054000000}"/>
    <cellStyle name="Input cel new 3 2 2 3 3 9 2" xfId="11459" xr:uid="{00000000-0005-0000-0000-000054000000}"/>
    <cellStyle name="Input cel new 3 2 2 3 4" xfId="590" xr:uid="{00000000-0005-0000-0000-000054000000}"/>
    <cellStyle name="Input cel new 3 2 2 3 4 2" xfId="2277" xr:uid="{00000000-0005-0000-0000-000054000000}"/>
    <cellStyle name="Input cel new 3 2 2 3 4 2 2" xfId="3516" xr:uid="{00000000-0005-0000-0000-000054000000}"/>
    <cellStyle name="Input cel new 3 2 2 3 4 2 2 2" xfId="9066" xr:uid="{00000000-0005-0000-0000-000054000000}"/>
    <cellStyle name="Input cel new 3 2 2 3 4 2 2 2 2" xfId="19428" xr:uid="{00000000-0005-0000-0000-000054000000}"/>
    <cellStyle name="Input cel new 3 2 2 3 4 2 2 3" xfId="12403" xr:uid="{00000000-0005-0000-0000-000054000000}"/>
    <cellStyle name="Input cel new 3 2 2 3 4 2 3" xfId="4858" xr:uid="{00000000-0005-0000-0000-000054000000}"/>
    <cellStyle name="Input cel new 3 2 2 3 4 2 3 2" xfId="10415" xr:uid="{00000000-0005-0000-0000-000054000000}"/>
    <cellStyle name="Input cel new 3 2 2 3 4 2 3 2 2" xfId="20774" xr:uid="{00000000-0005-0000-0000-000054000000}"/>
    <cellStyle name="Input cel new 3 2 2 3 4 2 3 3" xfId="13868" xr:uid="{00000000-0005-0000-0000-000054000000}"/>
    <cellStyle name="Input cel new 3 2 2 3 4 2 4" xfId="7829" xr:uid="{00000000-0005-0000-0000-000054000000}"/>
    <cellStyle name="Input cel new 3 2 2 3 4 2 4 2" xfId="18191" xr:uid="{00000000-0005-0000-0000-000054000000}"/>
    <cellStyle name="Input cel new 3 2 2 3 4 2 5" xfId="6262" xr:uid="{00000000-0005-0000-0000-000054000000}"/>
    <cellStyle name="Input cel new 3 2 2 3 4 2 5 2" xfId="16625" xr:uid="{00000000-0005-0000-0000-000054000000}"/>
    <cellStyle name="Input cel new 3 2 2 3 4 2 6" xfId="10770" xr:uid="{00000000-0005-0000-0000-000054000000}"/>
    <cellStyle name="Input cel new 3 2 2 3 4 3" xfId="1959" xr:uid="{00000000-0005-0000-0000-000054000000}"/>
    <cellStyle name="Input cel new 3 2 2 3 4 3 2" xfId="3199" xr:uid="{00000000-0005-0000-0000-000054000000}"/>
    <cellStyle name="Input cel new 3 2 2 3 4 3 2 2" xfId="8749" xr:uid="{00000000-0005-0000-0000-000054000000}"/>
    <cellStyle name="Input cel new 3 2 2 3 4 3 2 2 2" xfId="19111" xr:uid="{00000000-0005-0000-0000-000054000000}"/>
    <cellStyle name="Input cel new 3 2 2 3 4 3 2 3" xfId="12715" xr:uid="{00000000-0005-0000-0000-000054000000}"/>
    <cellStyle name="Input cel new 3 2 2 3 4 3 3" xfId="4542" xr:uid="{00000000-0005-0000-0000-000054000000}"/>
    <cellStyle name="Input cel new 3 2 2 3 4 3 3 2" xfId="10118" xr:uid="{00000000-0005-0000-0000-000054000000}"/>
    <cellStyle name="Input cel new 3 2 2 3 4 3 3 2 2" xfId="20478" xr:uid="{00000000-0005-0000-0000-000054000000}"/>
    <cellStyle name="Input cel new 3 2 2 3 4 3 3 3" xfId="12115" xr:uid="{00000000-0005-0000-0000-000054000000}"/>
    <cellStyle name="Input cel new 3 2 2 3 4 3 4" xfId="7545" xr:uid="{00000000-0005-0000-0000-000054000000}"/>
    <cellStyle name="Input cel new 3 2 2 3 4 3 4 2" xfId="17907" xr:uid="{00000000-0005-0000-0000-000054000000}"/>
    <cellStyle name="Input cel new 3 2 2 3 4 3 5" xfId="5964" xr:uid="{00000000-0005-0000-0000-000054000000}"/>
    <cellStyle name="Input cel new 3 2 2 3 4 3 5 2" xfId="16329" xr:uid="{00000000-0005-0000-0000-000054000000}"/>
    <cellStyle name="Input cel new 3 2 2 3 4 3 6" xfId="13136" xr:uid="{00000000-0005-0000-0000-000054000000}"/>
    <cellStyle name="Input cel new 3 2 2 3 4 4" xfId="1351" xr:uid="{00000000-0005-0000-0000-000054000000}"/>
    <cellStyle name="Input cel new 3 2 2 3 4 4 2" xfId="6988" xr:uid="{00000000-0005-0000-0000-000054000000}"/>
    <cellStyle name="Input cel new 3 2 2 3 4 4 2 2" xfId="17350" xr:uid="{00000000-0005-0000-0000-000054000000}"/>
    <cellStyle name="Input cel new 3 2 2 3 4 4 3" xfId="13742" xr:uid="{00000000-0005-0000-0000-000054000000}"/>
    <cellStyle name="Input cel new 3 2 2 3 4 5" xfId="2594" xr:uid="{00000000-0005-0000-0000-000054000000}"/>
    <cellStyle name="Input cel new 3 2 2 3 4 5 2" xfId="8144" xr:uid="{00000000-0005-0000-0000-000054000000}"/>
    <cellStyle name="Input cel new 3 2 2 3 4 5 2 2" xfId="18506" xr:uid="{00000000-0005-0000-0000-000054000000}"/>
    <cellStyle name="Input cel new 3 2 2 3 4 5 3" xfId="12847" xr:uid="{00000000-0005-0000-0000-000054000000}"/>
    <cellStyle name="Input cel new 3 2 2 3 4 6" xfId="1051" xr:uid="{00000000-0005-0000-0000-000054000000}"/>
    <cellStyle name="Input cel new 3 2 2 3 4 6 2" xfId="9560" xr:uid="{00000000-0005-0000-0000-000054000000}"/>
    <cellStyle name="Input cel new 3 2 2 3 4 6 2 2" xfId="19921" xr:uid="{00000000-0005-0000-0000-000054000000}"/>
    <cellStyle name="Input cel new 3 2 2 3 4 6 3" xfId="10940" xr:uid="{00000000-0005-0000-0000-000054000000}"/>
    <cellStyle name="Input cel new 3 2 2 3 4 7" xfId="3949" xr:uid="{00000000-0005-0000-0000-000054000000}"/>
    <cellStyle name="Input cel new 3 2 2 3 4 7 2" xfId="6693" xr:uid="{00000000-0005-0000-0000-000054000000}"/>
    <cellStyle name="Input cel new 3 2 2 3 4 7 2 2" xfId="17055" xr:uid="{00000000-0005-0000-0000-000054000000}"/>
    <cellStyle name="Input cel new 3 2 2 3 4 7 3" xfId="14723" xr:uid="{00000000-0005-0000-0000-000054000000}"/>
    <cellStyle name="Input cel new 3 2 2 3 4 8" xfId="5412" xr:uid="{00000000-0005-0000-0000-000054000000}"/>
    <cellStyle name="Input cel new 3 2 2 3 4 8 2" xfId="15043" xr:uid="{00000000-0005-0000-0000-000054000000}"/>
    <cellStyle name="Input cel new 3 2 2 3 4 9" xfId="13066" xr:uid="{00000000-0005-0000-0000-000054000000}"/>
    <cellStyle name="Input cel new 3 2 2 3 5" xfId="651" xr:uid="{00000000-0005-0000-0000-000054000000}"/>
    <cellStyle name="Input cel new 3 2 2 3 5 2" xfId="2338" xr:uid="{00000000-0005-0000-0000-000054000000}"/>
    <cellStyle name="Input cel new 3 2 2 3 5 2 2" xfId="3577" xr:uid="{00000000-0005-0000-0000-000054000000}"/>
    <cellStyle name="Input cel new 3 2 2 3 5 2 2 2" xfId="9127" xr:uid="{00000000-0005-0000-0000-000054000000}"/>
    <cellStyle name="Input cel new 3 2 2 3 5 2 2 2 2" xfId="19489" xr:uid="{00000000-0005-0000-0000-000054000000}"/>
    <cellStyle name="Input cel new 3 2 2 3 5 2 2 3" xfId="15713" xr:uid="{00000000-0005-0000-0000-000054000000}"/>
    <cellStyle name="Input cel new 3 2 2 3 5 2 3" xfId="4919" xr:uid="{00000000-0005-0000-0000-000054000000}"/>
    <cellStyle name="Input cel new 3 2 2 3 5 2 3 2" xfId="10474" xr:uid="{00000000-0005-0000-0000-000054000000}"/>
    <cellStyle name="Input cel new 3 2 2 3 5 2 3 2 2" xfId="20833" xr:uid="{00000000-0005-0000-0000-000054000000}"/>
    <cellStyle name="Input cel new 3 2 2 3 5 2 3 3" xfId="13433" xr:uid="{00000000-0005-0000-0000-000054000000}"/>
    <cellStyle name="Input cel new 3 2 2 3 5 2 4" xfId="7888" xr:uid="{00000000-0005-0000-0000-000054000000}"/>
    <cellStyle name="Input cel new 3 2 2 3 5 2 4 2" xfId="18250" xr:uid="{00000000-0005-0000-0000-000054000000}"/>
    <cellStyle name="Input cel new 3 2 2 3 5 2 5" xfId="6321" xr:uid="{00000000-0005-0000-0000-000054000000}"/>
    <cellStyle name="Input cel new 3 2 2 3 5 2 5 2" xfId="16684" xr:uid="{00000000-0005-0000-0000-000054000000}"/>
    <cellStyle name="Input cel new 3 2 2 3 5 2 6" xfId="11854" xr:uid="{00000000-0005-0000-0000-000054000000}"/>
    <cellStyle name="Input cel new 3 2 2 3 5 3" xfId="2016" xr:uid="{00000000-0005-0000-0000-000054000000}"/>
    <cellStyle name="Input cel new 3 2 2 3 5 3 2" xfId="3255" xr:uid="{00000000-0005-0000-0000-000054000000}"/>
    <cellStyle name="Input cel new 3 2 2 3 5 3 2 2" xfId="8805" xr:uid="{00000000-0005-0000-0000-000054000000}"/>
    <cellStyle name="Input cel new 3 2 2 3 5 3 2 2 2" xfId="19167" xr:uid="{00000000-0005-0000-0000-000054000000}"/>
    <cellStyle name="Input cel new 3 2 2 3 5 3 2 3" xfId="16138" xr:uid="{00000000-0005-0000-0000-000054000000}"/>
    <cellStyle name="Input cel new 3 2 2 3 5 3 3" xfId="4597" xr:uid="{00000000-0005-0000-0000-000054000000}"/>
    <cellStyle name="Input cel new 3 2 2 3 5 3 3 2" xfId="10171" xr:uid="{00000000-0005-0000-0000-000054000000}"/>
    <cellStyle name="Input cel new 3 2 2 3 5 3 3 2 2" xfId="20531" xr:uid="{00000000-0005-0000-0000-000054000000}"/>
    <cellStyle name="Input cel new 3 2 2 3 5 3 3 3" xfId="10505" xr:uid="{00000000-0005-0000-0000-000054000000}"/>
    <cellStyle name="Input cel new 3 2 2 3 5 3 4" xfId="7599" xr:uid="{00000000-0005-0000-0000-000054000000}"/>
    <cellStyle name="Input cel new 3 2 2 3 5 3 4 2" xfId="17961" xr:uid="{00000000-0005-0000-0000-000054000000}"/>
    <cellStyle name="Input cel new 3 2 2 3 5 3 5" xfId="6017" xr:uid="{00000000-0005-0000-0000-000054000000}"/>
    <cellStyle name="Input cel new 3 2 2 3 5 3 5 2" xfId="16382" xr:uid="{00000000-0005-0000-0000-000054000000}"/>
    <cellStyle name="Input cel new 3 2 2 3 5 3 6" xfId="13325" xr:uid="{00000000-0005-0000-0000-000054000000}"/>
    <cellStyle name="Input cel new 3 2 2 3 5 4" xfId="1412" xr:uid="{00000000-0005-0000-0000-000054000000}"/>
    <cellStyle name="Input cel new 3 2 2 3 5 4 2" xfId="7049" xr:uid="{00000000-0005-0000-0000-000054000000}"/>
    <cellStyle name="Input cel new 3 2 2 3 5 4 2 2" xfId="17411" xr:uid="{00000000-0005-0000-0000-000054000000}"/>
    <cellStyle name="Input cel new 3 2 2 3 5 4 3" xfId="10573" xr:uid="{00000000-0005-0000-0000-000054000000}"/>
    <cellStyle name="Input cel new 3 2 2 3 5 5" xfId="2655" xr:uid="{00000000-0005-0000-0000-000054000000}"/>
    <cellStyle name="Input cel new 3 2 2 3 5 5 2" xfId="8205" xr:uid="{00000000-0005-0000-0000-000054000000}"/>
    <cellStyle name="Input cel new 3 2 2 3 5 5 2 2" xfId="18567" xr:uid="{00000000-0005-0000-0000-000054000000}"/>
    <cellStyle name="Input cel new 3 2 2 3 5 5 3" xfId="14812" xr:uid="{00000000-0005-0000-0000-000054000000}"/>
    <cellStyle name="Input cel new 3 2 2 3 5 6" xfId="1112" xr:uid="{00000000-0005-0000-0000-000054000000}"/>
    <cellStyle name="Input cel new 3 2 2 3 5 6 2" xfId="9621" xr:uid="{00000000-0005-0000-0000-000054000000}"/>
    <cellStyle name="Input cel new 3 2 2 3 5 6 2 2" xfId="19982" xr:uid="{00000000-0005-0000-0000-000054000000}"/>
    <cellStyle name="Input cel new 3 2 2 3 5 6 3" xfId="12499" xr:uid="{00000000-0005-0000-0000-000054000000}"/>
    <cellStyle name="Input cel new 3 2 2 3 5 7" xfId="4010" xr:uid="{00000000-0005-0000-0000-000054000000}"/>
    <cellStyle name="Input cel new 3 2 2 3 5 7 2" xfId="6752" xr:uid="{00000000-0005-0000-0000-000054000000}"/>
    <cellStyle name="Input cel new 3 2 2 3 5 7 2 2" xfId="17114" xr:uid="{00000000-0005-0000-0000-000054000000}"/>
    <cellStyle name="Input cel new 3 2 2 3 5 7 3" xfId="12873" xr:uid="{00000000-0005-0000-0000-000054000000}"/>
    <cellStyle name="Input cel new 3 2 2 3 5 8" xfId="5471" xr:uid="{00000000-0005-0000-0000-000054000000}"/>
    <cellStyle name="Input cel new 3 2 2 3 5 8 2" xfId="12974" xr:uid="{00000000-0005-0000-0000-000054000000}"/>
    <cellStyle name="Input cel new 3 2 2 3 5 9" xfId="15305" xr:uid="{00000000-0005-0000-0000-000054000000}"/>
    <cellStyle name="Input cel new 3 2 2 3 6" xfId="868" xr:uid="{00000000-0005-0000-0000-000054000000}"/>
    <cellStyle name="Input cel new 3 2 2 3 6 2" xfId="1791" xr:uid="{00000000-0005-0000-0000-000054000000}"/>
    <cellStyle name="Input cel new 3 2 2 3 6 2 2" xfId="7382" xr:uid="{00000000-0005-0000-0000-000054000000}"/>
    <cellStyle name="Input cel new 3 2 2 3 6 2 2 2" xfId="17744" xr:uid="{00000000-0005-0000-0000-000054000000}"/>
    <cellStyle name="Input cel new 3 2 2 3 6 2 3" xfId="14090" xr:uid="{00000000-0005-0000-0000-000054000000}"/>
    <cellStyle name="Input cel new 3 2 2 3 6 3" xfId="3031" xr:uid="{00000000-0005-0000-0000-000054000000}"/>
    <cellStyle name="Input cel new 3 2 2 3 6 3 2" xfId="8581" xr:uid="{00000000-0005-0000-0000-000054000000}"/>
    <cellStyle name="Input cel new 3 2 2 3 6 3 2 2" xfId="18943" xr:uid="{00000000-0005-0000-0000-000054000000}"/>
    <cellStyle name="Input cel new 3 2 2 3 6 3 3" xfId="11838" xr:uid="{00000000-0005-0000-0000-000054000000}"/>
    <cellStyle name="Input cel new 3 2 2 3 6 4" xfId="4375" xr:uid="{00000000-0005-0000-0000-000054000000}"/>
    <cellStyle name="Input cel new 3 2 2 3 6 4 2" xfId="9957" xr:uid="{00000000-0005-0000-0000-000054000000}"/>
    <cellStyle name="Input cel new 3 2 2 3 6 4 2 2" xfId="20317" xr:uid="{00000000-0005-0000-0000-000054000000}"/>
    <cellStyle name="Input cel new 3 2 2 3 6 4 3" xfId="14839" xr:uid="{00000000-0005-0000-0000-000054000000}"/>
    <cellStyle name="Input cel new 3 2 2 3 6 5" xfId="6544" xr:uid="{00000000-0005-0000-0000-000054000000}"/>
    <cellStyle name="Input cel new 3 2 2 3 6 5 2" xfId="16906" xr:uid="{00000000-0005-0000-0000-000054000000}"/>
    <cellStyle name="Input cel new 3 2 2 3 6 6" xfId="5805" xr:uid="{00000000-0005-0000-0000-000054000000}"/>
    <cellStyle name="Input cel new 3 2 2 3 6 6 2" xfId="13911" xr:uid="{00000000-0005-0000-0000-000054000000}"/>
    <cellStyle name="Input cel new 3 2 2 3 6 7" xfId="13848" xr:uid="{00000000-0005-0000-0000-000054000000}"/>
    <cellStyle name="Input cel new 3 2 2 3 7" xfId="1635" xr:uid="{00000000-0005-0000-0000-000054000000}"/>
    <cellStyle name="Input cel new 3 2 2 3 7 2" xfId="2876" xr:uid="{00000000-0005-0000-0000-000054000000}"/>
    <cellStyle name="Input cel new 3 2 2 3 7 2 2" xfId="8426" xr:uid="{00000000-0005-0000-0000-000054000000}"/>
    <cellStyle name="Input cel new 3 2 2 3 7 2 2 2" xfId="18788" xr:uid="{00000000-0005-0000-0000-000054000000}"/>
    <cellStyle name="Input cel new 3 2 2 3 7 2 3" xfId="15318" xr:uid="{00000000-0005-0000-0000-000054000000}"/>
    <cellStyle name="Input cel new 3 2 2 3 7 3" xfId="4226" xr:uid="{00000000-0005-0000-0000-000054000000}"/>
    <cellStyle name="Input cel new 3 2 2 3 7 3 2" xfId="9819" xr:uid="{00000000-0005-0000-0000-000054000000}"/>
    <cellStyle name="Input cel new 3 2 2 3 7 3 2 2" xfId="20180" xr:uid="{00000000-0005-0000-0000-000054000000}"/>
    <cellStyle name="Input cel new 3 2 2 3 7 3 3" xfId="13106" xr:uid="{00000000-0005-0000-0000-000054000000}"/>
    <cellStyle name="Input cel new 3 2 2 3 7 4" xfId="7251" xr:uid="{00000000-0005-0000-0000-000054000000}"/>
    <cellStyle name="Input cel new 3 2 2 3 7 4 2" xfId="17613" xr:uid="{00000000-0005-0000-0000-000054000000}"/>
    <cellStyle name="Input cel new 3 2 2 3 7 5" xfId="5669" xr:uid="{00000000-0005-0000-0000-000054000000}"/>
    <cellStyle name="Input cel new 3 2 2 3 7 5 2" xfId="12690" xr:uid="{00000000-0005-0000-0000-000054000000}"/>
    <cellStyle name="Input cel new 3 2 2 3 7 6" xfId="14366" xr:uid="{00000000-0005-0000-0000-000054000000}"/>
    <cellStyle name="Input cel new 3 2 2 3 8" xfId="1436" xr:uid="{00000000-0005-0000-0000-000054000000}"/>
    <cellStyle name="Input cel new 3 2 2 3 8 2" xfId="2679" xr:uid="{00000000-0005-0000-0000-000054000000}"/>
    <cellStyle name="Input cel new 3 2 2 3 8 2 2" xfId="8229" xr:uid="{00000000-0005-0000-0000-000054000000}"/>
    <cellStyle name="Input cel new 3 2 2 3 8 2 2 2" xfId="18591" xr:uid="{00000000-0005-0000-0000-000054000000}"/>
    <cellStyle name="Input cel new 3 2 2 3 8 2 3" xfId="13257" xr:uid="{00000000-0005-0000-0000-000054000000}"/>
    <cellStyle name="Input cel new 3 2 2 3 8 3" xfId="4034" xr:uid="{00000000-0005-0000-0000-000054000000}"/>
    <cellStyle name="Input cel new 3 2 2 3 8 3 2" xfId="9644" xr:uid="{00000000-0005-0000-0000-000054000000}"/>
    <cellStyle name="Input cel new 3 2 2 3 8 3 2 2" xfId="20005" xr:uid="{00000000-0005-0000-0000-000054000000}"/>
    <cellStyle name="Input cel new 3 2 2 3 8 3 3" xfId="13189" xr:uid="{00000000-0005-0000-0000-000054000000}"/>
    <cellStyle name="Input cel new 3 2 2 3 8 4" xfId="7072" xr:uid="{00000000-0005-0000-0000-000054000000}"/>
    <cellStyle name="Input cel new 3 2 2 3 8 4 2" xfId="17434" xr:uid="{00000000-0005-0000-0000-000054000000}"/>
    <cellStyle name="Input cel new 3 2 2 3 8 5" xfId="5494" xr:uid="{00000000-0005-0000-0000-000054000000}"/>
    <cellStyle name="Input cel new 3 2 2 3 8 5 2" xfId="11027" xr:uid="{00000000-0005-0000-0000-000054000000}"/>
    <cellStyle name="Input cel new 3 2 2 3 8 6" xfId="10549" xr:uid="{00000000-0005-0000-0000-000054000000}"/>
    <cellStyle name="Input cel new 3 2 2 3 9" xfId="1166" xr:uid="{00000000-0005-0000-0000-000054000000}"/>
    <cellStyle name="Input cel new 3 2 2 3 9 2" xfId="3635" xr:uid="{00000000-0005-0000-0000-000054000000}"/>
    <cellStyle name="Input cel new 3 2 2 3 9 2 2" xfId="9189" xr:uid="{00000000-0005-0000-0000-000054000000}"/>
    <cellStyle name="Input cel new 3 2 2 3 9 2 2 2" xfId="19550" xr:uid="{00000000-0005-0000-0000-000054000000}"/>
    <cellStyle name="Input cel new 3 2 2 3 9 2 3" xfId="11250" xr:uid="{00000000-0005-0000-0000-000054000000}"/>
    <cellStyle name="Input cel new 3 2 2 3 9 3" xfId="6806" xr:uid="{00000000-0005-0000-0000-000054000000}"/>
    <cellStyle name="Input cel new 3 2 2 3 9 3 2" xfId="17168" xr:uid="{00000000-0005-0000-0000-000054000000}"/>
    <cellStyle name="Input cel new 3 2 2 3 9 4" xfId="5030" xr:uid="{00000000-0005-0000-0000-000054000000}"/>
    <cellStyle name="Input cel new 3 2 2 3 9 4 2" xfId="12256" xr:uid="{00000000-0005-0000-0000-000054000000}"/>
    <cellStyle name="Input cel new 3 2 2 3 9 5" xfId="15453" xr:uid="{00000000-0005-0000-0000-000054000000}"/>
    <cellStyle name="Input cel new 3 2 2 4" xfId="357" xr:uid="{00000000-0005-0000-0000-000054000000}"/>
    <cellStyle name="Input cel new 3 2 2 4 2" xfId="1711" xr:uid="{00000000-0005-0000-0000-000054000000}"/>
    <cellStyle name="Input cel new 3 2 2 4 2 2" xfId="2952" xr:uid="{00000000-0005-0000-0000-000054000000}"/>
    <cellStyle name="Input cel new 3 2 2 4 2 2 2" xfId="4299" xr:uid="{00000000-0005-0000-0000-000054000000}"/>
    <cellStyle name="Input cel new 3 2 2 4 2 2 2 2" xfId="9888" xr:uid="{00000000-0005-0000-0000-000054000000}"/>
    <cellStyle name="Input cel new 3 2 2 4 2 2 2 2 2" xfId="20249" xr:uid="{00000000-0005-0000-0000-000054000000}"/>
    <cellStyle name="Input cel new 3 2 2 4 2 2 2 3" xfId="11383" xr:uid="{00000000-0005-0000-0000-000054000000}"/>
    <cellStyle name="Input cel new 3 2 2 4 2 2 3" xfId="8502" xr:uid="{00000000-0005-0000-0000-000054000000}"/>
    <cellStyle name="Input cel new 3 2 2 4 2 2 3 2" xfId="18864" xr:uid="{00000000-0005-0000-0000-000054000000}"/>
    <cellStyle name="Input cel new 3 2 2 4 2 2 4" xfId="5738" xr:uid="{00000000-0005-0000-0000-000054000000}"/>
    <cellStyle name="Input cel new 3 2 2 4 2 2 4 2" xfId="14779" xr:uid="{00000000-0005-0000-0000-000054000000}"/>
    <cellStyle name="Input cel new 3 2 2 4 2 2 5" xfId="16011" xr:uid="{00000000-0005-0000-0000-000054000000}"/>
    <cellStyle name="Input cel new 3 2 2 4 2 3" xfId="3723" xr:uid="{00000000-0005-0000-0000-000054000000}"/>
    <cellStyle name="Input cel new 3 2 2 4 2 3 2" xfId="9317" xr:uid="{00000000-0005-0000-0000-000054000000}"/>
    <cellStyle name="Input cel new 3 2 2 4 2 3 2 2" xfId="19678" xr:uid="{00000000-0005-0000-0000-000054000000}"/>
    <cellStyle name="Input cel new 3 2 2 4 2 3 3" xfId="12976" xr:uid="{00000000-0005-0000-0000-000054000000}"/>
    <cellStyle name="Input cel new 3 2 2 4 2 4" xfId="5174" xr:uid="{00000000-0005-0000-0000-000054000000}"/>
    <cellStyle name="Input cel new 3 2 2 4 2 4 2" xfId="11215" xr:uid="{00000000-0005-0000-0000-000054000000}"/>
    <cellStyle name="Input cel new 3 2 2 4 2 5" xfId="11695" xr:uid="{00000000-0005-0000-0000-000054000000}"/>
    <cellStyle name="Input cel new 3 2 2 4 3" xfId="2019" xr:uid="{00000000-0005-0000-0000-000054000000}"/>
    <cellStyle name="Input cel new 3 2 2 4 3 2" xfId="3258" xr:uid="{00000000-0005-0000-0000-000054000000}"/>
    <cellStyle name="Input cel new 3 2 2 4 3 2 2" xfId="8808" xr:uid="{00000000-0005-0000-0000-000054000000}"/>
    <cellStyle name="Input cel new 3 2 2 4 3 2 2 2" xfId="19170" xr:uid="{00000000-0005-0000-0000-000054000000}"/>
    <cellStyle name="Input cel new 3 2 2 4 3 2 3" xfId="12665" xr:uid="{00000000-0005-0000-0000-000054000000}"/>
    <cellStyle name="Input cel new 3 2 2 4 3 3" xfId="4600" xr:uid="{00000000-0005-0000-0000-000054000000}"/>
    <cellStyle name="Input cel new 3 2 2 4 3 3 2" xfId="10174" xr:uid="{00000000-0005-0000-0000-000054000000}"/>
    <cellStyle name="Input cel new 3 2 2 4 3 3 2 2" xfId="20534" xr:uid="{00000000-0005-0000-0000-000054000000}"/>
    <cellStyle name="Input cel new 3 2 2 4 3 3 3" xfId="12702" xr:uid="{00000000-0005-0000-0000-000054000000}"/>
    <cellStyle name="Input cel new 3 2 2 4 3 4" xfId="7602" xr:uid="{00000000-0005-0000-0000-000054000000}"/>
    <cellStyle name="Input cel new 3 2 2 4 3 4 2" xfId="17964" xr:uid="{00000000-0005-0000-0000-000054000000}"/>
    <cellStyle name="Input cel new 3 2 2 4 3 5" xfId="6020" xr:uid="{00000000-0005-0000-0000-000054000000}"/>
    <cellStyle name="Input cel new 3 2 2 4 3 5 2" xfId="16385" xr:uid="{00000000-0005-0000-0000-000054000000}"/>
    <cellStyle name="Input cel new 3 2 2 4 3 6" xfId="14251" xr:uid="{00000000-0005-0000-0000-000054000000}"/>
    <cellStyle name="Input cel new 3 2 2 4 4" xfId="1121" xr:uid="{00000000-0005-0000-0000-000054000000}"/>
    <cellStyle name="Input cel new 3 2 2 4 4 2" xfId="3726" xr:uid="{00000000-0005-0000-0000-000054000000}"/>
    <cellStyle name="Input cel new 3 2 2 4 4 2 2" xfId="9325" xr:uid="{00000000-0005-0000-0000-000054000000}"/>
    <cellStyle name="Input cel new 3 2 2 4 4 2 2 2" xfId="19686" xr:uid="{00000000-0005-0000-0000-000054000000}"/>
    <cellStyle name="Input cel new 3 2 2 4 4 2 3" xfId="14790" xr:uid="{00000000-0005-0000-0000-000054000000}"/>
    <cellStyle name="Input cel new 3 2 2 4 4 3" xfId="6761" xr:uid="{00000000-0005-0000-0000-000054000000}"/>
    <cellStyle name="Input cel new 3 2 2 4 4 3 2" xfId="17123" xr:uid="{00000000-0005-0000-0000-000054000000}"/>
    <cellStyle name="Input cel new 3 2 2 4 4 4" xfId="5182" xr:uid="{00000000-0005-0000-0000-000054000000}"/>
    <cellStyle name="Input cel new 3 2 2 4 4 4 2" xfId="11993" xr:uid="{00000000-0005-0000-0000-000054000000}"/>
    <cellStyle name="Input cel new 3 2 2 4 4 5" xfId="12353" xr:uid="{00000000-0005-0000-0000-000054000000}"/>
    <cellStyle name="Input cel new 3 2 2 4 5" xfId="2365" xr:uid="{00000000-0005-0000-0000-000054000000}"/>
    <cellStyle name="Input cel new 3 2 2 4 5 2" xfId="7915" xr:uid="{00000000-0005-0000-0000-000054000000}"/>
    <cellStyle name="Input cel new 3 2 2 4 5 2 2" xfId="18277" xr:uid="{00000000-0005-0000-0000-000054000000}"/>
    <cellStyle name="Input cel new 3 2 2 4 5 3" xfId="15865" xr:uid="{00000000-0005-0000-0000-000054000000}"/>
    <cellStyle name="Input cel new 3 2 2 4 6" xfId="759" xr:uid="{00000000-0005-0000-0000-000054000000}"/>
    <cellStyle name="Input cel new 3 2 2 4 6 2" xfId="6478" xr:uid="{00000000-0005-0000-0000-000054000000}"/>
    <cellStyle name="Input cel new 3 2 2 4 6 2 2" xfId="16840" xr:uid="{00000000-0005-0000-0000-000054000000}"/>
    <cellStyle name="Input cel new 3 2 2 4 6 3" xfId="15055" xr:uid="{00000000-0005-0000-0000-000054000000}"/>
    <cellStyle name="Input cel new 3 2 2 4 7" xfId="3676" xr:uid="{00000000-0005-0000-0000-000054000000}"/>
    <cellStyle name="Input cel new 3 2 2 4 7 2" xfId="11969" xr:uid="{00000000-0005-0000-0000-000054000000}"/>
    <cellStyle name="Input cel new 3 2 2 4 7 3" xfId="13933" xr:uid="{00000000-0005-0000-0000-000054000000}"/>
    <cellStyle name="Input cel new 3 2 2 4 8" xfId="5082" xr:uid="{00000000-0005-0000-0000-000054000000}"/>
    <cellStyle name="Input cel new 3 2 2 4 8 2" xfId="11968" xr:uid="{00000000-0005-0000-0000-000054000000}"/>
    <cellStyle name="Input cel new 3 2 2 4 9" xfId="11141" xr:uid="{00000000-0005-0000-0000-000054000000}"/>
    <cellStyle name="Input cel new 3 2 2 5" xfId="540" xr:uid="{00000000-0005-0000-0000-000054000000}"/>
    <cellStyle name="Input cel new 3 2 2 5 10" xfId="14943" xr:uid="{00000000-0005-0000-0000-000054000000}"/>
    <cellStyle name="Input cel new 3 2 2 5 2" xfId="1909" xr:uid="{00000000-0005-0000-0000-000054000000}"/>
    <cellStyle name="Input cel new 3 2 2 5 2 2" xfId="2227" xr:uid="{00000000-0005-0000-0000-000054000000}"/>
    <cellStyle name="Input cel new 3 2 2 5 2 2 2" xfId="3466" xr:uid="{00000000-0005-0000-0000-000054000000}"/>
    <cellStyle name="Input cel new 3 2 2 5 2 2 2 2" xfId="9016" xr:uid="{00000000-0005-0000-0000-000054000000}"/>
    <cellStyle name="Input cel new 3 2 2 5 2 2 2 2 2" xfId="19378" xr:uid="{00000000-0005-0000-0000-000054000000}"/>
    <cellStyle name="Input cel new 3 2 2 5 2 2 2 3" xfId="14767" xr:uid="{00000000-0005-0000-0000-000054000000}"/>
    <cellStyle name="Input cel new 3 2 2 5 2 2 3" xfId="4808" xr:uid="{00000000-0005-0000-0000-000054000000}"/>
    <cellStyle name="Input cel new 3 2 2 5 2 2 3 2" xfId="10368" xr:uid="{00000000-0005-0000-0000-000054000000}"/>
    <cellStyle name="Input cel new 3 2 2 5 2 2 3 2 2" xfId="20727" xr:uid="{00000000-0005-0000-0000-000054000000}"/>
    <cellStyle name="Input cel new 3 2 2 5 2 2 3 3" xfId="15030" xr:uid="{00000000-0005-0000-0000-000054000000}"/>
    <cellStyle name="Input cel new 3 2 2 5 2 2 4" xfId="7782" xr:uid="{00000000-0005-0000-0000-000054000000}"/>
    <cellStyle name="Input cel new 3 2 2 5 2 2 4 2" xfId="18144" xr:uid="{00000000-0005-0000-0000-000054000000}"/>
    <cellStyle name="Input cel new 3 2 2 5 2 2 5" xfId="6215" xr:uid="{00000000-0005-0000-0000-000054000000}"/>
    <cellStyle name="Input cel new 3 2 2 5 2 2 5 2" xfId="16578" xr:uid="{00000000-0005-0000-0000-000054000000}"/>
    <cellStyle name="Input cel new 3 2 2 5 2 2 6" xfId="13660" xr:uid="{00000000-0005-0000-0000-000054000000}"/>
    <cellStyle name="Input cel new 3 2 2 5 2 3" xfId="3149" xr:uid="{00000000-0005-0000-0000-000054000000}"/>
    <cellStyle name="Input cel new 3 2 2 5 2 3 2" xfId="8699" xr:uid="{00000000-0005-0000-0000-000054000000}"/>
    <cellStyle name="Input cel new 3 2 2 5 2 3 2 2" xfId="19061" xr:uid="{00000000-0005-0000-0000-000054000000}"/>
    <cellStyle name="Input cel new 3 2 2 5 2 3 3" xfId="11003" xr:uid="{00000000-0005-0000-0000-000054000000}"/>
    <cellStyle name="Input cel new 3 2 2 5 2 4" xfId="4492" xr:uid="{00000000-0005-0000-0000-000054000000}"/>
    <cellStyle name="Input cel new 3 2 2 5 2 4 2" xfId="10071" xr:uid="{00000000-0005-0000-0000-000054000000}"/>
    <cellStyle name="Input cel new 3 2 2 5 2 4 2 2" xfId="20431" xr:uid="{00000000-0005-0000-0000-000054000000}"/>
    <cellStyle name="Input cel new 3 2 2 5 2 4 3" xfId="14756" xr:uid="{00000000-0005-0000-0000-000054000000}"/>
    <cellStyle name="Input cel new 3 2 2 5 2 5" xfId="7497" xr:uid="{00000000-0005-0000-0000-000054000000}"/>
    <cellStyle name="Input cel new 3 2 2 5 2 5 2" xfId="17859" xr:uid="{00000000-0005-0000-0000-000054000000}"/>
    <cellStyle name="Input cel new 3 2 2 5 2 6" xfId="5917" xr:uid="{00000000-0005-0000-0000-000054000000}"/>
    <cellStyle name="Input cel new 3 2 2 5 2 6 2" xfId="16282" xr:uid="{00000000-0005-0000-0000-000054000000}"/>
    <cellStyle name="Input cel new 3 2 2 5 2 7" xfId="16080" xr:uid="{00000000-0005-0000-0000-000054000000}"/>
    <cellStyle name="Input cel new 3 2 2 5 3" xfId="2031" xr:uid="{00000000-0005-0000-0000-000054000000}"/>
    <cellStyle name="Input cel new 3 2 2 5 3 2" xfId="3270" xr:uid="{00000000-0005-0000-0000-000054000000}"/>
    <cellStyle name="Input cel new 3 2 2 5 3 2 2" xfId="8820" xr:uid="{00000000-0005-0000-0000-000054000000}"/>
    <cellStyle name="Input cel new 3 2 2 5 3 2 2 2" xfId="19182" xr:uid="{00000000-0005-0000-0000-000054000000}"/>
    <cellStyle name="Input cel new 3 2 2 5 3 2 3" xfId="13766" xr:uid="{00000000-0005-0000-0000-000054000000}"/>
    <cellStyle name="Input cel new 3 2 2 5 3 3" xfId="4612" xr:uid="{00000000-0005-0000-0000-000054000000}"/>
    <cellStyle name="Input cel new 3 2 2 5 3 3 2" xfId="10185" xr:uid="{00000000-0005-0000-0000-000054000000}"/>
    <cellStyle name="Input cel new 3 2 2 5 3 3 2 2" xfId="20545" xr:uid="{00000000-0005-0000-0000-000054000000}"/>
    <cellStyle name="Input cel new 3 2 2 5 3 3 3" xfId="16184" xr:uid="{00000000-0005-0000-0000-000054000000}"/>
    <cellStyle name="Input cel new 3 2 2 5 3 4" xfId="7613" xr:uid="{00000000-0005-0000-0000-000054000000}"/>
    <cellStyle name="Input cel new 3 2 2 5 3 4 2" xfId="17975" xr:uid="{00000000-0005-0000-0000-000054000000}"/>
    <cellStyle name="Input cel new 3 2 2 5 3 5" xfId="6031" xr:uid="{00000000-0005-0000-0000-000054000000}"/>
    <cellStyle name="Input cel new 3 2 2 5 3 5 2" xfId="16396" xr:uid="{00000000-0005-0000-0000-000054000000}"/>
    <cellStyle name="Input cel new 3 2 2 5 3 6" xfId="11095" xr:uid="{00000000-0005-0000-0000-000054000000}"/>
    <cellStyle name="Input cel new 3 2 2 5 4" xfId="1547" xr:uid="{00000000-0005-0000-0000-000054000000}"/>
    <cellStyle name="Input cel new 3 2 2 5 4 2" xfId="2788" xr:uid="{00000000-0005-0000-0000-000054000000}"/>
    <cellStyle name="Input cel new 3 2 2 5 4 2 2" xfId="8338" xr:uid="{00000000-0005-0000-0000-000054000000}"/>
    <cellStyle name="Input cel new 3 2 2 5 4 2 2 2" xfId="18700" xr:uid="{00000000-0005-0000-0000-000054000000}"/>
    <cellStyle name="Input cel new 3 2 2 5 4 2 3" xfId="12351" xr:uid="{00000000-0005-0000-0000-000054000000}"/>
    <cellStyle name="Input cel new 3 2 2 5 4 3" xfId="4139" xr:uid="{00000000-0005-0000-0000-000054000000}"/>
    <cellStyle name="Input cel new 3 2 2 5 4 3 2" xfId="9739" xr:uid="{00000000-0005-0000-0000-000054000000}"/>
    <cellStyle name="Input cel new 3 2 2 5 4 3 2 2" xfId="20100" xr:uid="{00000000-0005-0000-0000-000054000000}"/>
    <cellStyle name="Input cel new 3 2 2 5 4 3 3" xfId="11899" xr:uid="{00000000-0005-0000-0000-000054000000}"/>
    <cellStyle name="Input cel new 3 2 2 5 4 4" xfId="7170" xr:uid="{00000000-0005-0000-0000-000054000000}"/>
    <cellStyle name="Input cel new 3 2 2 5 4 4 2" xfId="17532" xr:uid="{00000000-0005-0000-0000-000054000000}"/>
    <cellStyle name="Input cel new 3 2 2 5 4 5" xfId="5589" xr:uid="{00000000-0005-0000-0000-000054000000}"/>
    <cellStyle name="Input cel new 3 2 2 5 4 5 2" xfId="12526" xr:uid="{00000000-0005-0000-0000-000054000000}"/>
    <cellStyle name="Input cel new 3 2 2 5 4 6" xfId="14923" xr:uid="{00000000-0005-0000-0000-000054000000}"/>
    <cellStyle name="Input cel new 3 2 2 5 5" xfId="1301" xr:uid="{00000000-0005-0000-0000-000054000000}"/>
    <cellStyle name="Input cel new 3 2 2 5 5 2" xfId="3899" xr:uid="{00000000-0005-0000-0000-000054000000}"/>
    <cellStyle name="Input cel new 3 2 2 5 5 2 2" xfId="9511" xr:uid="{00000000-0005-0000-0000-000054000000}"/>
    <cellStyle name="Input cel new 3 2 2 5 5 2 2 2" xfId="19872" xr:uid="{00000000-0005-0000-0000-000054000000}"/>
    <cellStyle name="Input cel new 3 2 2 5 5 2 3" xfId="13072" xr:uid="{00000000-0005-0000-0000-000054000000}"/>
    <cellStyle name="Input cel new 3 2 2 5 5 3" xfId="6939" xr:uid="{00000000-0005-0000-0000-000054000000}"/>
    <cellStyle name="Input cel new 3 2 2 5 5 3 2" xfId="17301" xr:uid="{00000000-0005-0000-0000-000054000000}"/>
    <cellStyle name="Input cel new 3 2 2 5 5 4" xfId="5365" xr:uid="{00000000-0005-0000-0000-000054000000}"/>
    <cellStyle name="Input cel new 3 2 2 5 5 4 2" xfId="12852" xr:uid="{00000000-0005-0000-0000-000054000000}"/>
    <cellStyle name="Input cel new 3 2 2 5 5 5" xfId="15892" xr:uid="{00000000-0005-0000-0000-000054000000}"/>
    <cellStyle name="Input cel new 3 2 2 5 6" xfId="2544" xr:uid="{00000000-0005-0000-0000-000054000000}"/>
    <cellStyle name="Input cel new 3 2 2 5 6 2" xfId="8094" xr:uid="{00000000-0005-0000-0000-000054000000}"/>
    <cellStyle name="Input cel new 3 2 2 5 6 2 2" xfId="18456" xr:uid="{00000000-0005-0000-0000-000054000000}"/>
    <cellStyle name="Input cel new 3 2 2 5 6 3" xfId="12475" xr:uid="{00000000-0005-0000-0000-000054000000}"/>
    <cellStyle name="Input cel new 3 2 2 5 7" xfId="1001" xr:uid="{00000000-0005-0000-0000-000054000000}"/>
    <cellStyle name="Input cel new 3 2 2 5 7 2" xfId="9287" xr:uid="{00000000-0005-0000-0000-000054000000}"/>
    <cellStyle name="Input cel new 3 2 2 5 7 2 2" xfId="19648" xr:uid="{00000000-0005-0000-0000-000054000000}"/>
    <cellStyle name="Input cel new 3 2 2 5 7 3" xfId="11429" xr:uid="{00000000-0005-0000-0000-000054000000}"/>
    <cellStyle name="Input cel new 3 2 2 5 8" xfId="3705" xr:uid="{00000000-0005-0000-0000-000054000000}"/>
    <cellStyle name="Input cel new 3 2 2 5 8 2" xfId="15324" xr:uid="{00000000-0005-0000-0000-000054000000}"/>
    <cellStyle name="Input cel new 3 2 2 5 8 3" xfId="13959" xr:uid="{00000000-0005-0000-0000-000054000000}"/>
    <cellStyle name="Input cel new 3 2 2 5 9" xfId="5144" xr:uid="{00000000-0005-0000-0000-000054000000}"/>
    <cellStyle name="Input cel new 3 2 2 5 9 2" xfId="15805" xr:uid="{00000000-0005-0000-0000-000054000000}"/>
    <cellStyle name="Input cel new 3 2 2 6" xfId="603" xr:uid="{00000000-0005-0000-0000-000054000000}"/>
    <cellStyle name="Input cel new 3 2 2 6 2" xfId="2290" xr:uid="{00000000-0005-0000-0000-000054000000}"/>
    <cellStyle name="Input cel new 3 2 2 6 2 2" xfId="3529" xr:uid="{00000000-0005-0000-0000-000054000000}"/>
    <cellStyle name="Input cel new 3 2 2 6 2 2 2" xfId="9079" xr:uid="{00000000-0005-0000-0000-000054000000}"/>
    <cellStyle name="Input cel new 3 2 2 6 2 2 2 2" xfId="19441" xr:uid="{00000000-0005-0000-0000-000054000000}"/>
    <cellStyle name="Input cel new 3 2 2 6 2 2 3" xfId="10827" xr:uid="{00000000-0005-0000-0000-000054000000}"/>
    <cellStyle name="Input cel new 3 2 2 6 2 3" xfId="4871" xr:uid="{00000000-0005-0000-0000-000054000000}"/>
    <cellStyle name="Input cel new 3 2 2 6 2 3 2" xfId="10427" xr:uid="{00000000-0005-0000-0000-000054000000}"/>
    <cellStyle name="Input cel new 3 2 2 6 2 3 2 2" xfId="20786" xr:uid="{00000000-0005-0000-0000-000054000000}"/>
    <cellStyle name="Input cel new 3 2 2 6 2 3 3" xfId="12948" xr:uid="{00000000-0005-0000-0000-000054000000}"/>
    <cellStyle name="Input cel new 3 2 2 6 2 4" xfId="7841" xr:uid="{00000000-0005-0000-0000-000054000000}"/>
    <cellStyle name="Input cel new 3 2 2 6 2 4 2" xfId="18203" xr:uid="{00000000-0005-0000-0000-000054000000}"/>
    <cellStyle name="Input cel new 3 2 2 6 2 5" xfId="6274" xr:uid="{00000000-0005-0000-0000-000054000000}"/>
    <cellStyle name="Input cel new 3 2 2 6 2 5 2" xfId="16637" xr:uid="{00000000-0005-0000-0000-000054000000}"/>
    <cellStyle name="Input cel new 3 2 2 6 2 6" xfId="15497" xr:uid="{00000000-0005-0000-0000-000054000000}"/>
    <cellStyle name="Input cel new 3 2 2 6 3" xfId="1584" xr:uid="{00000000-0005-0000-0000-000054000000}"/>
    <cellStyle name="Input cel new 3 2 2 6 3 2" xfId="2825" xr:uid="{00000000-0005-0000-0000-000054000000}"/>
    <cellStyle name="Input cel new 3 2 2 6 3 2 2" xfId="8375" xr:uid="{00000000-0005-0000-0000-000054000000}"/>
    <cellStyle name="Input cel new 3 2 2 6 3 2 2 2" xfId="18737" xr:uid="{00000000-0005-0000-0000-000054000000}"/>
    <cellStyle name="Input cel new 3 2 2 6 3 2 3" xfId="12788" xr:uid="{00000000-0005-0000-0000-000054000000}"/>
    <cellStyle name="Input cel new 3 2 2 6 3 3" xfId="4175" xr:uid="{00000000-0005-0000-0000-000054000000}"/>
    <cellStyle name="Input cel new 3 2 2 6 3 3 2" xfId="9772" xr:uid="{00000000-0005-0000-0000-000054000000}"/>
    <cellStyle name="Input cel new 3 2 2 6 3 3 2 2" xfId="20133" xr:uid="{00000000-0005-0000-0000-000054000000}"/>
    <cellStyle name="Input cel new 3 2 2 6 3 3 3" xfId="15612" xr:uid="{00000000-0005-0000-0000-000054000000}"/>
    <cellStyle name="Input cel new 3 2 2 6 3 4" xfId="7205" xr:uid="{00000000-0005-0000-0000-000054000000}"/>
    <cellStyle name="Input cel new 3 2 2 6 3 4 2" xfId="17567" xr:uid="{00000000-0005-0000-0000-000054000000}"/>
    <cellStyle name="Input cel new 3 2 2 6 3 5" xfId="5622" xr:uid="{00000000-0005-0000-0000-000054000000}"/>
    <cellStyle name="Input cel new 3 2 2 6 3 5 2" xfId="11284" xr:uid="{00000000-0005-0000-0000-000054000000}"/>
    <cellStyle name="Input cel new 3 2 2 6 3 6" xfId="13197" xr:uid="{00000000-0005-0000-0000-000054000000}"/>
    <cellStyle name="Input cel new 3 2 2 6 4" xfId="1364" xr:uid="{00000000-0005-0000-0000-000054000000}"/>
    <cellStyle name="Input cel new 3 2 2 6 4 2" xfId="7001" xr:uid="{00000000-0005-0000-0000-000054000000}"/>
    <cellStyle name="Input cel new 3 2 2 6 4 2 2" xfId="17363" xr:uid="{00000000-0005-0000-0000-000054000000}"/>
    <cellStyle name="Input cel new 3 2 2 6 4 3" xfId="13682" xr:uid="{00000000-0005-0000-0000-000054000000}"/>
    <cellStyle name="Input cel new 3 2 2 6 5" xfId="2607" xr:uid="{00000000-0005-0000-0000-000054000000}"/>
    <cellStyle name="Input cel new 3 2 2 6 5 2" xfId="8157" xr:uid="{00000000-0005-0000-0000-000054000000}"/>
    <cellStyle name="Input cel new 3 2 2 6 5 2 2" xfId="18519" xr:uid="{00000000-0005-0000-0000-000054000000}"/>
    <cellStyle name="Input cel new 3 2 2 6 5 3" xfId="14671" xr:uid="{00000000-0005-0000-0000-000054000000}"/>
    <cellStyle name="Input cel new 3 2 2 6 6" xfId="1064" xr:uid="{00000000-0005-0000-0000-000054000000}"/>
    <cellStyle name="Input cel new 3 2 2 6 6 2" xfId="9573" xr:uid="{00000000-0005-0000-0000-000054000000}"/>
    <cellStyle name="Input cel new 3 2 2 6 6 2 2" xfId="19934" xr:uid="{00000000-0005-0000-0000-000054000000}"/>
    <cellStyle name="Input cel new 3 2 2 6 6 3" xfId="11890" xr:uid="{00000000-0005-0000-0000-000054000000}"/>
    <cellStyle name="Input cel new 3 2 2 6 7" xfId="3962" xr:uid="{00000000-0005-0000-0000-000054000000}"/>
    <cellStyle name="Input cel new 3 2 2 6 7 2" xfId="6705" xr:uid="{00000000-0005-0000-0000-000054000000}"/>
    <cellStyle name="Input cel new 3 2 2 6 7 2 2" xfId="17067" xr:uid="{00000000-0005-0000-0000-000054000000}"/>
    <cellStyle name="Input cel new 3 2 2 6 7 3" xfId="15734" xr:uid="{00000000-0005-0000-0000-000054000000}"/>
    <cellStyle name="Input cel new 3 2 2 6 8" xfId="5424" xr:uid="{00000000-0005-0000-0000-000054000000}"/>
    <cellStyle name="Input cel new 3 2 2 6 8 2" xfId="11967" xr:uid="{00000000-0005-0000-0000-000054000000}"/>
    <cellStyle name="Input cel new 3 2 2 6 9" xfId="12729" xr:uid="{00000000-0005-0000-0000-000054000000}"/>
    <cellStyle name="Input cel new 3 2 2 7" xfId="811" xr:uid="{00000000-0005-0000-0000-000054000000}"/>
    <cellStyle name="Input cel new 3 2 2 7 2" xfId="2024" xr:uid="{00000000-0005-0000-0000-000054000000}"/>
    <cellStyle name="Input cel new 3 2 2 7 2 2" xfId="3263" xr:uid="{00000000-0005-0000-0000-000054000000}"/>
    <cellStyle name="Input cel new 3 2 2 7 2 2 2" xfId="8813" xr:uid="{00000000-0005-0000-0000-000054000000}"/>
    <cellStyle name="Input cel new 3 2 2 7 2 2 2 2" xfId="19175" xr:uid="{00000000-0005-0000-0000-000054000000}"/>
    <cellStyle name="Input cel new 3 2 2 7 2 2 3" xfId="11743" xr:uid="{00000000-0005-0000-0000-000054000000}"/>
    <cellStyle name="Input cel new 3 2 2 7 2 3" xfId="4605" xr:uid="{00000000-0005-0000-0000-000054000000}"/>
    <cellStyle name="Input cel new 3 2 2 7 2 3 2" xfId="10178" xr:uid="{00000000-0005-0000-0000-000054000000}"/>
    <cellStyle name="Input cel new 3 2 2 7 2 3 2 2" xfId="20538" xr:uid="{00000000-0005-0000-0000-000054000000}"/>
    <cellStyle name="Input cel new 3 2 2 7 2 3 3" xfId="11925" xr:uid="{00000000-0005-0000-0000-000054000000}"/>
    <cellStyle name="Input cel new 3 2 2 7 2 4" xfId="7606" xr:uid="{00000000-0005-0000-0000-000054000000}"/>
    <cellStyle name="Input cel new 3 2 2 7 2 4 2" xfId="17968" xr:uid="{00000000-0005-0000-0000-000054000000}"/>
    <cellStyle name="Input cel new 3 2 2 7 2 5" xfId="6024" xr:uid="{00000000-0005-0000-0000-000054000000}"/>
    <cellStyle name="Input cel new 3 2 2 7 2 5 2" xfId="16389" xr:uid="{00000000-0005-0000-0000-000054000000}"/>
    <cellStyle name="Input cel new 3 2 2 7 2 6" xfId="14796" xr:uid="{00000000-0005-0000-0000-000054000000}"/>
    <cellStyle name="Input cel new 3 2 2 7 3" xfId="1747" xr:uid="{00000000-0005-0000-0000-000054000000}"/>
    <cellStyle name="Input cel new 3 2 2 7 3 2" xfId="7351" xr:uid="{00000000-0005-0000-0000-000054000000}"/>
    <cellStyle name="Input cel new 3 2 2 7 3 2 2" xfId="17713" xr:uid="{00000000-0005-0000-0000-000054000000}"/>
    <cellStyle name="Input cel new 3 2 2 7 3 3" xfId="10907" xr:uid="{00000000-0005-0000-0000-000054000000}"/>
    <cellStyle name="Input cel new 3 2 2 7 4" xfId="2987" xr:uid="{00000000-0005-0000-0000-000054000000}"/>
    <cellStyle name="Input cel new 3 2 2 7 4 2" xfId="8537" xr:uid="{00000000-0005-0000-0000-000054000000}"/>
    <cellStyle name="Input cel new 3 2 2 7 4 2 2" xfId="18899" xr:uid="{00000000-0005-0000-0000-000054000000}"/>
    <cellStyle name="Input cel new 3 2 2 7 4 3" xfId="11046" xr:uid="{00000000-0005-0000-0000-000054000000}"/>
    <cellStyle name="Input cel new 3 2 2 7 5" xfId="4333" xr:uid="{00000000-0005-0000-0000-000054000000}"/>
    <cellStyle name="Input cel new 3 2 2 7 5 2" xfId="9919" xr:uid="{00000000-0005-0000-0000-000054000000}"/>
    <cellStyle name="Input cel new 3 2 2 7 5 2 2" xfId="20280" xr:uid="{00000000-0005-0000-0000-000054000000}"/>
    <cellStyle name="Input cel new 3 2 2 7 5 3" xfId="15879" xr:uid="{00000000-0005-0000-0000-000054000000}"/>
    <cellStyle name="Input cel new 3 2 2 7 6" xfId="6492" xr:uid="{00000000-0005-0000-0000-000054000000}"/>
    <cellStyle name="Input cel new 3 2 2 7 6 2" xfId="16854" xr:uid="{00000000-0005-0000-0000-000054000000}"/>
    <cellStyle name="Input cel new 3 2 2 7 7" xfId="5768" xr:uid="{00000000-0005-0000-0000-000054000000}"/>
    <cellStyle name="Input cel new 3 2 2 7 7 2" xfId="14356" xr:uid="{00000000-0005-0000-0000-000054000000}"/>
    <cellStyle name="Input cel new 3 2 2 7 8" xfId="14905" xr:uid="{00000000-0005-0000-0000-000054000000}"/>
    <cellStyle name="Input cel new 3 2 2 8" xfId="668" xr:uid="{00000000-0005-0000-0000-000054000000}"/>
    <cellStyle name="Input cel new 3 2 2 8 2" xfId="3781" xr:uid="{00000000-0005-0000-0000-000054000000}"/>
    <cellStyle name="Input cel new 3 2 2 8 2 2" xfId="9395" xr:uid="{00000000-0005-0000-0000-000054000000}"/>
    <cellStyle name="Input cel new 3 2 2 8 2 2 2" xfId="19756" xr:uid="{00000000-0005-0000-0000-000054000000}"/>
    <cellStyle name="Input cel new 3 2 2 8 2 3" xfId="15283" xr:uid="{00000000-0005-0000-0000-000054000000}"/>
    <cellStyle name="Input cel new 3 2 2 8 3" xfId="6407" xr:uid="{00000000-0005-0000-0000-000054000000}"/>
    <cellStyle name="Input cel new 3 2 2 8 3 2" xfId="16769" xr:uid="{00000000-0005-0000-0000-000054000000}"/>
    <cellStyle name="Input cel new 3 2 2 8 4" xfId="5251" xr:uid="{00000000-0005-0000-0000-000054000000}"/>
    <cellStyle name="Input cel new 3 2 2 8 4 2" xfId="15362" xr:uid="{00000000-0005-0000-0000-000054000000}"/>
    <cellStyle name="Input cel new 3 2 2 8 5" xfId="11517" xr:uid="{00000000-0005-0000-0000-000054000000}"/>
    <cellStyle name="Input cel new 3 2 2 9" xfId="667" xr:uid="{00000000-0005-0000-0000-000054000000}"/>
    <cellStyle name="Input cel new 3 2 2 9 2" xfId="6406" xr:uid="{00000000-0005-0000-0000-000054000000}"/>
    <cellStyle name="Input cel new 3 2 2 9 2 2" xfId="16768" xr:uid="{00000000-0005-0000-0000-000054000000}"/>
    <cellStyle name="Input cel new 3 2 2 9 3" xfId="14238" xr:uid="{00000000-0005-0000-0000-000054000000}"/>
    <cellStyle name="Input cel new 3 2 3" xfId="232" xr:uid="{00000000-0005-0000-0000-000053000000}"/>
    <cellStyle name="Input cel new 3 2 3 10" xfId="4949" xr:uid="{00000000-0005-0000-0000-000053000000}"/>
    <cellStyle name="Input cel new 3 2 3 10 2" xfId="13255" xr:uid="{00000000-0005-0000-0000-000053000000}"/>
    <cellStyle name="Input cel new 3 2 3 10 3" xfId="15130" xr:uid="{00000000-0005-0000-0000-000053000000}"/>
    <cellStyle name="Input cel new 3 2 3 2" xfId="348" xr:uid="{00000000-0005-0000-0000-000053000000}"/>
    <cellStyle name="Input cel new 3 2 3 2 10" xfId="823" xr:uid="{00000000-0005-0000-0000-000053000000}"/>
    <cellStyle name="Input cel new 3 2 3 2 10 2" xfId="6503" xr:uid="{00000000-0005-0000-0000-000053000000}"/>
    <cellStyle name="Input cel new 3 2 3 2 10 2 2" xfId="16865" xr:uid="{00000000-0005-0000-0000-000053000000}"/>
    <cellStyle name="Input cel new 3 2 3 2 10 3" xfId="14023" xr:uid="{00000000-0005-0000-0000-000053000000}"/>
    <cellStyle name="Input cel new 3 2 3 2 11" xfId="9255" xr:uid="{00000000-0005-0000-0000-000053000000}"/>
    <cellStyle name="Input cel new 3 2 3 2 11 2" xfId="19616" xr:uid="{00000000-0005-0000-0000-000053000000}"/>
    <cellStyle name="Input cel new 3 2 3 2 12" xfId="5108" xr:uid="{00000000-0005-0000-0000-000053000000}"/>
    <cellStyle name="Input cel new 3 2 3 2 12 2" xfId="12470" xr:uid="{00000000-0005-0000-0000-000053000000}"/>
    <cellStyle name="Input cel new 3 2 3 2 13" xfId="14505" xr:uid="{00000000-0005-0000-0000-000053000000}"/>
    <cellStyle name="Input cel new 3 2 3 2 2" xfId="401" xr:uid="{00000000-0005-0000-0000-000053000000}"/>
    <cellStyle name="Input cel new 3 2 3 2 2 10" xfId="14885" xr:uid="{00000000-0005-0000-0000-000053000000}"/>
    <cellStyle name="Input cel new 3 2 3 2 2 2" xfId="1879" xr:uid="{00000000-0005-0000-0000-000053000000}"/>
    <cellStyle name="Input cel new 3 2 3 2 2 2 2" xfId="2194" xr:uid="{00000000-0005-0000-0000-000053000000}"/>
    <cellStyle name="Input cel new 3 2 3 2 2 2 2 2" xfId="3433" xr:uid="{00000000-0005-0000-0000-000053000000}"/>
    <cellStyle name="Input cel new 3 2 3 2 2 2 2 2 2" xfId="8983" xr:uid="{00000000-0005-0000-0000-000053000000}"/>
    <cellStyle name="Input cel new 3 2 3 2 2 2 2 2 2 2" xfId="19345" xr:uid="{00000000-0005-0000-0000-000053000000}"/>
    <cellStyle name="Input cel new 3 2 3 2 2 2 2 2 3" xfId="12439" xr:uid="{00000000-0005-0000-0000-000053000000}"/>
    <cellStyle name="Input cel new 3 2 3 2 2 2 2 3" xfId="4775" xr:uid="{00000000-0005-0000-0000-000053000000}"/>
    <cellStyle name="Input cel new 3 2 3 2 2 2 2 3 2" xfId="10337" xr:uid="{00000000-0005-0000-0000-000053000000}"/>
    <cellStyle name="Input cel new 3 2 3 2 2 2 2 3 2 2" xfId="20696" xr:uid="{00000000-0005-0000-0000-000053000000}"/>
    <cellStyle name="Input cel new 3 2 3 2 2 2 2 3 3" xfId="12996" xr:uid="{00000000-0005-0000-0000-000053000000}"/>
    <cellStyle name="Input cel new 3 2 3 2 2 2 2 4" xfId="7751" xr:uid="{00000000-0005-0000-0000-000053000000}"/>
    <cellStyle name="Input cel new 3 2 3 2 2 2 2 4 2" xfId="18113" xr:uid="{00000000-0005-0000-0000-000053000000}"/>
    <cellStyle name="Input cel new 3 2 3 2 2 2 2 5" xfId="6184" xr:uid="{00000000-0005-0000-0000-000053000000}"/>
    <cellStyle name="Input cel new 3 2 3 2 2 2 2 5 2" xfId="16547" xr:uid="{00000000-0005-0000-0000-000053000000}"/>
    <cellStyle name="Input cel new 3 2 3 2 2 2 2 6" xfId="11143" xr:uid="{00000000-0005-0000-0000-000053000000}"/>
    <cellStyle name="Input cel new 3 2 3 2 2 2 3" xfId="3119" xr:uid="{00000000-0005-0000-0000-000053000000}"/>
    <cellStyle name="Input cel new 3 2 3 2 2 2 3 2" xfId="8669" xr:uid="{00000000-0005-0000-0000-000053000000}"/>
    <cellStyle name="Input cel new 3 2 3 2 2 2 3 2 2" xfId="19031" xr:uid="{00000000-0005-0000-0000-000053000000}"/>
    <cellStyle name="Input cel new 3 2 3 2 2 2 3 3" xfId="15257" xr:uid="{00000000-0005-0000-0000-000053000000}"/>
    <cellStyle name="Input cel new 3 2 3 2 2 2 4" xfId="4462" xr:uid="{00000000-0005-0000-0000-000053000000}"/>
    <cellStyle name="Input cel new 3 2 3 2 2 2 4 2" xfId="10041" xr:uid="{00000000-0005-0000-0000-000053000000}"/>
    <cellStyle name="Input cel new 3 2 3 2 2 2 4 2 2" xfId="20401" xr:uid="{00000000-0005-0000-0000-000053000000}"/>
    <cellStyle name="Input cel new 3 2 3 2 2 2 4 3" xfId="13577" xr:uid="{00000000-0005-0000-0000-000053000000}"/>
    <cellStyle name="Input cel new 3 2 3 2 2 2 5" xfId="7467" xr:uid="{00000000-0005-0000-0000-000053000000}"/>
    <cellStyle name="Input cel new 3 2 3 2 2 2 5 2" xfId="17829" xr:uid="{00000000-0005-0000-0000-000053000000}"/>
    <cellStyle name="Input cel new 3 2 3 2 2 2 6" xfId="5889" xr:uid="{00000000-0005-0000-0000-000053000000}"/>
    <cellStyle name="Input cel new 3 2 3 2 2 2 6 2" xfId="10668" xr:uid="{00000000-0005-0000-0000-000053000000}"/>
    <cellStyle name="Input cel new 3 2 3 2 2 2 7" xfId="15275" xr:uid="{00000000-0005-0000-0000-000053000000}"/>
    <cellStyle name="Input cel new 3 2 3 2 2 3" xfId="2020" xr:uid="{00000000-0005-0000-0000-000053000000}"/>
    <cellStyle name="Input cel new 3 2 3 2 2 3 2" xfId="3259" xr:uid="{00000000-0005-0000-0000-000053000000}"/>
    <cellStyle name="Input cel new 3 2 3 2 2 3 2 2" xfId="8809" xr:uid="{00000000-0005-0000-0000-000053000000}"/>
    <cellStyle name="Input cel new 3 2 3 2 2 3 2 2 2" xfId="19171" xr:uid="{00000000-0005-0000-0000-000053000000}"/>
    <cellStyle name="Input cel new 3 2 3 2 2 3 2 3" xfId="11080" xr:uid="{00000000-0005-0000-0000-000053000000}"/>
    <cellStyle name="Input cel new 3 2 3 2 2 3 3" xfId="4601" xr:uid="{00000000-0005-0000-0000-000053000000}"/>
    <cellStyle name="Input cel new 3 2 3 2 2 3 3 2" xfId="10175" xr:uid="{00000000-0005-0000-0000-000053000000}"/>
    <cellStyle name="Input cel new 3 2 3 2 2 3 3 2 2" xfId="20535" xr:uid="{00000000-0005-0000-0000-000053000000}"/>
    <cellStyle name="Input cel new 3 2 3 2 2 3 3 3" xfId="11537" xr:uid="{00000000-0005-0000-0000-000053000000}"/>
    <cellStyle name="Input cel new 3 2 3 2 2 3 4" xfId="7603" xr:uid="{00000000-0005-0000-0000-000053000000}"/>
    <cellStyle name="Input cel new 3 2 3 2 2 3 4 2" xfId="17965" xr:uid="{00000000-0005-0000-0000-000053000000}"/>
    <cellStyle name="Input cel new 3 2 3 2 2 3 5" xfId="6021" xr:uid="{00000000-0005-0000-0000-000053000000}"/>
    <cellStyle name="Input cel new 3 2 3 2 2 3 5 2" xfId="16386" xr:uid="{00000000-0005-0000-0000-000053000000}"/>
    <cellStyle name="Input cel new 3 2 3 2 2 3 6" xfId="11529" xr:uid="{00000000-0005-0000-0000-000053000000}"/>
    <cellStyle name="Input cel new 3 2 3 2 2 4" xfId="1652" xr:uid="{00000000-0005-0000-0000-000053000000}"/>
    <cellStyle name="Input cel new 3 2 3 2 2 4 2" xfId="2893" xr:uid="{00000000-0005-0000-0000-000053000000}"/>
    <cellStyle name="Input cel new 3 2 3 2 2 4 2 2" xfId="8443" xr:uid="{00000000-0005-0000-0000-000053000000}"/>
    <cellStyle name="Input cel new 3 2 3 2 2 4 2 2 2" xfId="18805" xr:uid="{00000000-0005-0000-0000-000053000000}"/>
    <cellStyle name="Input cel new 3 2 3 2 2 4 2 3" xfId="15492" xr:uid="{00000000-0005-0000-0000-000053000000}"/>
    <cellStyle name="Input cel new 3 2 3 2 2 4 3" xfId="4243" xr:uid="{00000000-0005-0000-0000-000053000000}"/>
    <cellStyle name="Input cel new 3 2 3 2 2 4 3 2" xfId="9835" xr:uid="{00000000-0005-0000-0000-000053000000}"/>
    <cellStyle name="Input cel new 3 2 3 2 2 4 3 2 2" xfId="20196" xr:uid="{00000000-0005-0000-0000-000053000000}"/>
    <cellStyle name="Input cel new 3 2 3 2 2 4 3 3" xfId="14003" xr:uid="{00000000-0005-0000-0000-000053000000}"/>
    <cellStyle name="Input cel new 3 2 3 2 2 4 4" xfId="7267" xr:uid="{00000000-0005-0000-0000-000053000000}"/>
    <cellStyle name="Input cel new 3 2 3 2 2 4 4 2" xfId="17629" xr:uid="{00000000-0005-0000-0000-000053000000}"/>
    <cellStyle name="Input cel new 3 2 3 2 2 4 5" xfId="5685" xr:uid="{00000000-0005-0000-0000-000053000000}"/>
    <cellStyle name="Input cel new 3 2 3 2 2 4 5 2" xfId="15499" xr:uid="{00000000-0005-0000-0000-000053000000}"/>
    <cellStyle name="Input cel new 3 2 3 2 2 4 6" xfId="12725" xr:uid="{00000000-0005-0000-0000-000053000000}"/>
    <cellStyle name="Input cel new 3 2 3 2 2 5" xfId="1268" xr:uid="{00000000-0005-0000-0000-000053000000}"/>
    <cellStyle name="Input cel new 3 2 3 2 2 5 2" xfId="3866" xr:uid="{00000000-0005-0000-0000-000053000000}"/>
    <cellStyle name="Input cel new 3 2 3 2 2 5 2 2" xfId="9480" xr:uid="{00000000-0005-0000-0000-000053000000}"/>
    <cellStyle name="Input cel new 3 2 3 2 2 5 2 2 2" xfId="19841" xr:uid="{00000000-0005-0000-0000-000053000000}"/>
    <cellStyle name="Input cel new 3 2 3 2 2 5 2 3" xfId="13651" xr:uid="{00000000-0005-0000-0000-000053000000}"/>
    <cellStyle name="Input cel new 3 2 3 2 2 5 3" xfId="6908" xr:uid="{00000000-0005-0000-0000-000053000000}"/>
    <cellStyle name="Input cel new 3 2 3 2 2 5 3 2" xfId="17270" xr:uid="{00000000-0005-0000-0000-000053000000}"/>
    <cellStyle name="Input cel new 3 2 3 2 2 5 4" xfId="5334" xr:uid="{00000000-0005-0000-0000-000053000000}"/>
    <cellStyle name="Input cel new 3 2 3 2 2 5 4 2" xfId="14928" xr:uid="{00000000-0005-0000-0000-000053000000}"/>
    <cellStyle name="Input cel new 3 2 3 2 2 5 5" xfId="13762" xr:uid="{00000000-0005-0000-0000-000053000000}"/>
    <cellStyle name="Input cel new 3 2 3 2 2 6" xfId="2511" xr:uid="{00000000-0005-0000-0000-000053000000}"/>
    <cellStyle name="Input cel new 3 2 3 2 2 6 2" xfId="8061" xr:uid="{00000000-0005-0000-0000-000053000000}"/>
    <cellStyle name="Input cel new 3 2 3 2 2 6 2 2" xfId="18423" xr:uid="{00000000-0005-0000-0000-000053000000}"/>
    <cellStyle name="Input cel new 3 2 3 2 2 6 3" xfId="11187" xr:uid="{00000000-0005-0000-0000-000053000000}"/>
    <cellStyle name="Input cel new 3 2 3 2 2 7" xfId="968" xr:uid="{00000000-0005-0000-0000-000053000000}"/>
    <cellStyle name="Input cel new 3 2 3 2 2 7 2" xfId="9344" xr:uid="{00000000-0005-0000-0000-000053000000}"/>
    <cellStyle name="Input cel new 3 2 3 2 2 7 2 2" xfId="19705" xr:uid="{00000000-0005-0000-0000-000053000000}"/>
    <cellStyle name="Input cel new 3 2 3 2 2 7 3" xfId="11354" xr:uid="{00000000-0005-0000-0000-000053000000}"/>
    <cellStyle name="Input cel new 3 2 3 2 2 8" xfId="3742" xr:uid="{00000000-0005-0000-0000-000053000000}"/>
    <cellStyle name="Input cel new 3 2 3 2 2 8 2" xfId="16088" xr:uid="{00000000-0005-0000-0000-000053000000}"/>
    <cellStyle name="Input cel new 3 2 3 2 2 8 3" xfId="13996" xr:uid="{00000000-0005-0000-0000-000053000000}"/>
    <cellStyle name="Input cel new 3 2 3 2 2 9" xfId="5201" xr:uid="{00000000-0005-0000-0000-000053000000}"/>
    <cellStyle name="Input cel new 3 2 3 2 2 9 2" xfId="15516" xr:uid="{00000000-0005-0000-0000-000053000000}"/>
    <cellStyle name="Input cel new 3 2 3 2 3" xfId="571" xr:uid="{00000000-0005-0000-0000-000053000000}"/>
    <cellStyle name="Input cel new 3 2 3 2 3 2" xfId="2258" xr:uid="{00000000-0005-0000-0000-000053000000}"/>
    <cellStyle name="Input cel new 3 2 3 2 3 2 2" xfId="3497" xr:uid="{00000000-0005-0000-0000-000053000000}"/>
    <cellStyle name="Input cel new 3 2 3 2 3 2 2 2" xfId="9047" xr:uid="{00000000-0005-0000-0000-000053000000}"/>
    <cellStyle name="Input cel new 3 2 3 2 3 2 2 2 2" xfId="19409" xr:uid="{00000000-0005-0000-0000-000053000000}"/>
    <cellStyle name="Input cel new 3 2 3 2 3 2 2 3" xfId="13141" xr:uid="{00000000-0005-0000-0000-000053000000}"/>
    <cellStyle name="Input cel new 3 2 3 2 3 2 3" xfId="4839" xr:uid="{00000000-0005-0000-0000-000053000000}"/>
    <cellStyle name="Input cel new 3 2 3 2 3 2 3 2" xfId="10397" xr:uid="{00000000-0005-0000-0000-000053000000}"/>
    <cellStyle name="Input cel new 3 2 3 2 3 2 3 2 2" xfId="20756" xr:uid="{00000000-0005-0000-0000-000053000000}"/>
    <cellStyle name="Input cel new 3 2 3 2 3 2 3 3" xfId="14417" xr:uid="{00000000-0005-0000-0000-000053000000}"/>
    <cellStyle name="Input cel new 3 2 3 2 3 2 4" xfId="7811" xr:uid="{00000000-0005-0000-0000-000053000000}"/>
    <cellStyle name="Input cel new 3 2 3 2 3 2 4 2" xfId="18173" xr:uid="{00000000-0005-0000-0000-000053000000}"/>
    <cellStyle name="Input cel new 3 2 3 2 3 2 5" xfId="6244" xr:uid="{00000000-0005-0000-0000-000053000000}"/>
    <cellStyle name="Input cel new 3 2 3 2 3 2 5 2" xfId="16607" xr:uid="{00000000-0005-0000-0000-000053000000}"/>
    <cellStyle name="Input cel new 3 2 3 2 3 2 6" xfId="15403" xr:uid="{00000000-0005-0000-0000-000053000000}"/>
    <cellStyle name="Input cel new 3 2 3 2 3 3" xfId="1940" xr:uid="{00000000-0005-0000-0000-000053000000}"/>
    <cellStyle name="Input cel new 3 2 3 2 3 3 2" xfId="3180" xr:uid="{00000000-0005-0000-0000-000053000000}"/>
    <cellStyle name="Input cel new 3 2 3 2 3 3 2 2" xfId="8730" xr:uid="{00000000-0005-0000-0000-000053000000}"/>
    <cellStyle name="Input cel new 3 2 3 2 3 3 2 2 2" xfId="19092" xr:uid="{00000000-0005-0000-0000-000053000000}"/>
    <cellStyle name="Input cel new 3 2 3 2 3 3 2 3" xfId="15704" xr:uid="{00000000-0005-0000-0000-000053000000}"/>
    <cellStyle name="Input cel new 3 2 3 2 3 3 3" xfId="4523" xr:uid="{00000000-0005-0000-0000-000053000000}"/>
    <cellStyle name="Input cel new 3 2 3 2 3 3 3 2" xfId="10100" xr:uid="{00000000-0005-0000-0000-000053000000}"/>
    <cellStyle name="Input cel new 3 2 3 2 3 3 3 2 2" xfId="20460" xr:uid="{00000000-0005-0000-0000-000053000000}"/>
    <cellStyle name="Input cel new 3 2 3 2 3 3 3 3" xfId="13681" xr:uid="{00000000-0005-0000-0000-000053000000}"/>
    <cellStyle name="Input cel new 3 2 3 2 3 3 4" xfId="7527" xr:uid="{00000000-0005-0000-0000-000053000000}"/>
    <cellStyle name="Input cel new 3 2 3 2 3 3 4 2" xfId="17889" xr:uid="{00000000-0005-0000-0000-000053000000}"/>
    <cellStyle name="Input cel new 3 2 3 2 3 3 5" xfId="5946" xr:uid="{00000000-0005-0000-0000-000053000000}"/>
    <cellStyle name="Input cel new 3 2 3 2 3 3 5 2" xfId="16311" xr:uid="{00000000-0005-0000-0000-000053000000}"/>
    <cellStyle name="Input cel new 3 2 3 2 3 3 6" xfId="11283" xr:uid="{00000000-0005-0000-0000-000053000000}"/>
    <cellStyle name="Input cel new 3 2 3 2 3 4" xfId="1332" xr:uid="{00000000-0005-0000-0000-000053000000}"/>
    <cellStyle name="Input cel new 3 2 3 2 3 4 2" xfId="6969" xr:uid="{00000000-0005-0000-0000-000053000000}"/>
    <cellStyle name="Input cel new 3 2 3 2 3 4 2 2" xfId="17331" xr:uid="{00000000-0005-0000-0000-000053000000}"/>
    <cellStyle name="Input cel new 3 2 3 2 3 4 3" xfId="15827" xr:uid="{00000000-0005-0000-0000-000053000000}"/>
    <cellStyle name="Input cel new 3 2 3 2 3 5" xfId="2575" xr:uid="{00000000-0005-0000-0000-000053000000}"/>
    <cellStyle name="Input cel new 3 2 3 2 3 5 2" xfId="8125" xr:uid="{00000000-0005-0000-0000-000053000000}"/>
    <cellStyle name="Input cel new 3 2 3 2 3 5 2 2" xfId="18487" xr:uid="{00000000-0005-0000-0000-000053000000}"/>
    <cellStyle name="Input cel new 3 2 3 2 3 5 3" xfId="16137" xr:uid="{00000000-0005-0000-0000-000053000000}"/>
    <cellStyle name="Input cel new 3 2 3 2 3 6" xfId="1032" xr:uid="{00000000-0005-0000-0000-000053000000}"/>
    <cellStyle name="Input cel new 3 2 3 2 3 6 2" xfId="9541" xr:uid="{00000000-0005-0000-0000-000053000000}"/>
    <cellStyle name="Input cel new 3 2 3 2 3 6 2 2" xfId="19902" xr:uid="{00000000-0005-0000-0000-000053000000}"/>
    <cellStyle name="Input cel new 3 2 3 2 3 6 3" xfId="14376" xr:uid="{00000000-0005-0000-0000-000053000000}"/>
    <cellStyle name="Input cel new 3 2 3 2 3 7" xfId="3930" xr:uid="{00000000-0005-0000-0000-000053000000}"/>
    <cellStyle name="Input cel new 3 2 3 2 3 7 2" xfId="6675" xr:uid="{00000000-0005-0000-0000-000053000000}"/>
    <cellStyle name="Input cel new 3 2 3 2 3 7 2 2" xfId="17037" xr:uid="{00000000-0005-0000-0000-000053000000}"/>
    <cellStyle name="Input cel new 3 2 3 2 3 7 3" xfId="11342" xr:uid="{00000000-0005-0000-0000-000053000000}"/>
    <cellStyle name="Input cel new 3 2 3 2 3 8" xfId="5394" xr:uid="{00000000-0005-0000-0000-000053000000}"/>
    <cellStyle name="Input cel new 3 2 3 2 3 8 2" xfId="15211" xr:uid="{00000000-0005-0000-0000-000053000000}"/>
    <cellStyle name="Input cel new 3 2 3 2 3 9" xfId="16208" xr:uid="{00000000-0005-0000-0000-000053000000}"/>
    <cellStyle name="Input cel new 3 2 3 2 4" xfId="633" xr:uid="{00000000-0005-0000-0000-000053000000}"/>
    <cellStyle name="Input cel new 3 2 3 2 4 2" xfId="2320" xr:uid="{00000000-0005-0000-0000-000053000000}"/>
    <cellStyle name="Input cel new 3 2 3 2 4 2 2" xfId="3559" xr:uid="{00000000-0005-0000-0000-000053000000}"/>
    <cellStyle name="Input cel new 3 2 3 2 4 2 2 2" xfId="9109" xr:uid="{00000000-0005-0000-0000-000053000000}"/>
    <cellStyle name="Input cel new 3 2 3 2 4 2 2 2 2" xfId="19471" xr:uid="{00000000-0005-0000-0000-000053000000}"/>
    <cellStyle name="Input cel new 3 2 3 2 4 2 2 3" xfId="11877" xr:uid="{00000000-0005-0000-0000-000053000000}"/>
    <cellStyle name="Input cel new 3 2 3 2 4 2 3" xfId="4901" xr:uid="{00000000-0005-0000-0000-000053000000}"/>
    <cellStyle name="Input cel new 3 2 3 2 4 2 3 2" xfId="10456" xr:uid="{00000000-0005-0000-0000-000053000000}"/>
    <cellStyle name="Input cel new 3 2 3 2 4 2 3 2 2" xfId="20815" xr:uid="{00000000-0005-0000-0000-000053000000}"/>
    <cellStyle name="Input cel new 3 2 3 2 4 2 3 3" xfId="13174" xr:uid="{00000000-0005-0000-0000-000053000000}"/>
    <cellStyle name="Input cel new 3 2 3 2 4 2 4" xfId="7870" xr:uid="{00000000-0005-0000-0000-000053000000}"/>
    <cellStyle name="Input cel new 3 2 3 2 4 2 4 2" xfId="18232" xr:uid="{00000000-0005-0000-0000-000053000000}"/>
    <cellStyle name="Input cel new 3 2 3 2 4 2 5" xfId="6303" xr:uid="{00000000-0005-0000-0000-000053000000}"/>
    <cellStyle name="Input cel new 3 2 3 2 4 2 5 2" xfId="16666" xr:uid="{00000000-0005-0000-0000-000053000000}"/>
    <cellStyle name="Input cel new 3 2 3 2 4 2 6" xfId="11872" xr:uid="{00000000-0005-0000-0000-000053000000}"/>
    <cellStyle name="Input cel new 3 2 3 2 4 3" xfId="1998" xr:uid="{00000000-0005-0000-0000-000053000000}"/>
    <cellStyle name="Input cel new 3 2 3 2 4 3 2" xfId="3237" xr:uid="{00000000-0005-0000-0000-000053000000}"/>
    <cellStyle name="Input cel new 3 2 3 2 4 3 2 2" xfId="8787" xr:uid="{00000000-0005-0000-0000-000053000000}"/>
    <cellStyle name="Input cel new 3 2 3 2 4 3 2 2 2" xfId="19149" xr:uid="{00000000-0005-0000-0000-000053000000}"/>
    <cellStyle name="Input cel new 3 2 3 2 4 3 2 3" xfId="12238" xr:uid="{00000000-0005-0000-0000-000053000000}"/>
    <cellStyle name="Input cel new 3 2 3 2 4 3 3" xfId="4579" xr:uid="{00000000-0005-0000-0000-000053000000}"/>
    <cellStyle name="Input cel new 3 2 3 2 4 3 3 2" xfId="10153" xr:uid="{00000000-0005-0000-0000-000053000000}"/>
    <cellStyle name="Input cel new 3 2 3 2 4 3 3 2 2" xfId="20513" xr:uid="{00000000-0005-0000-0000-000053000000}"/>
    <cellStyle name="Input cel new 3 2 3 2 4 3 3 3" xfId="10495" xr:uid="{00000000-0005-0000-0000-000053000000}"/>
    <cellStyle name="Input cel new 3 2 3 2 4 3 4" xfId="7581" xr:uid="{00000000-0005-0000-0000-000053000000}"/>
    <cellStyle name="Input cel new 3 2 3 2 4 3 4 2" xfId="17943" xr:uid="{00000000-0005-0000-0000-000053000000}"/>
    <cellStyle name="Input cel new 3 2 3 2 4 3 5" xfId="5999" xr:uid="{00000000-0005-0000-0000-000053000000}"/>
    <cellStyle name="Input cel new 3 2 3 2 4 3 5 2" xfId="16364" xr:uid="{00000000-0005-0000-0000-000053000000}"/>
    <cellStyle name="Input cel new 3 2 3 2 4 3 6" xfId="16167" xr:uid="{00000000-0005-0000-0000-000053000000}"/>
    <cellStyle name="Input cel new 3 2 3 2 4 4" xfId="1394" xr:uid="{00000000-0005-0000-0000-000053000000}"/>
    <cellStyle name="Input cel new 3 2 3 2 4 4 2" xfId="7031" xr:uid="{00000000-0005-0000-0000-000053000000}"/>
    <cellStyle name="Input cel new 3 2 3 2 4 4 2 2" xfId="17393" xr:uid="{00000000-0005-0000-0000-000053000000}"/>
    <cellStyle name="Input cel new 3 2 3 2 4 4 3" xfId="16205" xr:uid="{00000000-0005-0000-0000-000053000000}"/>
    <cellStyle name="Input cel new 3 2 3 2 4 5" xfId="2637" xr:uid="{00000000-0005-0000-0000-000053000000}"/>
    <cellStyle name="Input cel new 3 2 3 2 4 5 2" xfId="8187" xr:uid="{00000000-0005-0000-0000-000053000000}"/>
    <cellStyle name="Input cel new 3 2 3 2 4 5 2 2" xfId="18549" xr:uid="{00000000-0005-0000-0000-000053000000}"/>
    <cellStyle name="Input cel new 3 2 3 2 4 5 3" xfId="14404" xr:uid="{00000000-0005-0000-0000-000053000000}"/>
    <cellStyle name="Input cel new 3 2 3 2 4 6" xfId="1094" xr:uid="{00000000-0005-0000-0000-000053000000}"/>
    <cellStyle name="Input cel new 3 2 3 2 4 6 2" xfId="9603" xr:uid="{00000000-0005-0000-0000-000053000000}"/>
    <cellStyle name="Input cel new 3 2 3 2 4 6 2 2" xfId="19964" xr:uid="{00000000-0005-0000-0000-000053000000}"/>
    <cellStyle name="Input cel new 3 2 3 2 4 6 3" xfId="14456" xr:uid="{00000000-0005-0000-0000-000053000000}"/>
    <cellStyle name="Input cel new 3 2 3 2 4 7" xfId="3992" xr:uid="{00000000-0005-0000-0000-000053000000}"/>
    <cellStyle name="Input cel new 3 2 3 2 4 7 2" xfId="6734" xr:uid="{00000000-0005-0000-0000-000053000000}"/>
    <cellStyle name="Input cel new 3 2 3 2 4 7 2 2" xfId="17096" xr:uid="{00000000-0005-0000-0000-000053000000}"/>
    <cellStyle name="Input cel new 3 2 3 2 4 7 3" xfId="14316" xr:uid="{00000000-0005-0000-0000-000053000000}"/>
    <cellStyle name="Input cel new 3 2 3 2 4 8" xfId="5453" xr:uid="{00000000-0005-0000-0000-000053000000}"/>
    <cellStyle name="Input cel new 3 2 3 2 4 8 2" xfId="15322" xr:uid="{00000000-0005-0000-0000-000053000000}"/>
    <cellStyle name="Input cel new 3 2 3 2 4 9" xfId="15522" xr:uid="{00000000-0005-0000-0000-000053000000}"/>
    <cellStyle name="Input cel new 3 2 3 2 5" xfId="919" xr:uid="{00000000-0005-0000-0000-000053000000}"/>
    <cellStyle name="Input cel new 3 2 3 2 5 2" xfId="2154" xr:uid="{00000000-0005-0000-0000-000053000000}"/>
    <cellStyle name="Input cel new 3 2 3 2 5 2 2" xfId="3393" xr:uid="{00000000-0005-0000-0000-000053000000}"/>
    <cellStyle name="Input cel new 3 2 3 2 5 2 2 2" xfId="8943" xr:uid="{00000000-0005-0000-0000-000053000000}"/>
    <cellStyle name="Input cel new 3 2 3 2 5 2 2 2 2" xfId="19305" xr:uid="{00000000-0005-0000-0000-000053000000}"/>
    <cellStyle name="Input cel new 3 2 3 2 5 2 2 3" xfId="12924" xr:uid="{00000000-0005-0000-0000-000053000000}"/>
    <cellStyle name="Input cel new 3 2 3 2 5 2 3" xfId="4735" xr:uid="{00000000-0005-0000-0000-000053000000}"/>
    <cellStyle name="Input cel new 3 2 3 2 5 2 3 2" xfId="10298" xr:uid="{00000000-0005-0000-0000-000053000000}"/>
    <cellStyle name="Input cel new 3 2 3 2 5 2 3 2 2" xfId="20657" xr:uid="{00000000-0005-0000-0000-000053000000}"/>
    <cellStyle name="Input cel new 3 2 3 2 5 2 3 3" xfId="15415" xr:uid="{00000000-0005-0000-0000-000053000000}"/>
    <cellStyle name="Input cel new 3 2 3 2 5 2 4" xfId="7712" xr:uid="{00000000-0005-0000-0000-000053000000}"/>
    <cellStyle name="Input cel new 3 2 3 2 5 2 4 2" xfId="18074" xr:uid="{00000000-0005-0000-0000-000053000000}"/>
    <cellStyle name="Input cel new 3 2 3 2 5 2 5" xfId="6145" xr:uid="{00000000-0005-0000-0000-000053000000}"/>
    <cellStyle name="Input cel new 3 2 3 2 5 2 5 2" xfId="16508" xr:uid="{00000000-0005-0000-0000-000053000000}"/>
    <cellStyle name="Input cel new 3 2 3 2 5 2 6" xfId="15889" xr:uid="{00000000-0005-0000-0000-000053000000}"/>
    <cellStyle name="Input cel new 3 2 3 2 5 3" xfId="1841" xr:uid="{00000000-0005-0000-0000-000053000000}"/>
    <cellStyle name="Input cel new 3 2 3 2 5 3 2" xfId="7431" xr:uid="{00000000-0005-0000-0000-000053000000}"/>
    <cellStyle name="Input cel new 3 2 3 2 5 3 2 2" xfId="17793" xr:uid="{00000000-0005-0000-0000-000053000000}"/>
    <cellStyle name="Input cel new 3 2 3 2 5 3 3" xfId="11551" xr:uid="{00000000-0005-0000-0000-000053000000}"/>
    <cellStyle name="Input cel new 3 2 3 2 5 4" xfId="3081" xr:uid="{00000000-0005-0000-0000-000053000000}"/>
    <cellStyle name="Input cel new 3 2 3 2 5 4 2" xfId="8631" xr:uid="{00000000-0005-0000-0000-000053000000}"/>
    <cellStyle name="Input cel new 3 2 3 2 5 4 2 2" xfId="18993" xr:uid="{00000000-0005-0000-0000-000053000000}"/>
    <cellStyle name="Input cel new 3 2 3 2 5 4 3" xfId="13426" xr:uid="{00000000-0005-0000-0000-000053000000}"/>
    <cellStyle name="Input cel new 3 2 3 2 5 5" xfId="4425" xr:uid="{00000000-0005-0000-0000-000053000000}"/>
    <cellStyle name="Input cel new 3 2 3 2 5 5 2" xfId="10006" xr:uid="{00000000-0005-0000-0000-000053000000}"/>
    <cellStyle name="Input cel new 3 2 3 2 5 5 2 2" xfId="20366" xr:uid="{00000000-0005-0000-0000-000053000000}"/>
    <cellStyle name="Input cel new 3 2 3 2 5 5 3" xfId="16089" xr:uid="{00000000-0005-0000-0000-000053000000}"/>
    <cellStyle name="Input cel new 3 2 3 2 5 6" xfId="6593" xr:uid="{00000000-0005-0000-0000-000053000000}"/>
    <cellStyle name="Input cel new 3 2 3 2 5 6 2" xfId="16955" xr:uid="{00000000-0005-0000-0000-000053000000}"/>
    <cellStyle name="Input cel new 3 2 3 2 5 7" xfId="5854" xr:uid="{00000000-0005-0000-0000-000053000000}"/>
    <cellStyle name="Input cel new 3 2 3 2 5 7 2" xfId="10757" xr:uid="{00000000-0005-0000-0000-000053000000}"/>
    <cellStyle name="Input cel new 3 2 3 2 5 8" xfId="12913" xr:uid="{00000000-0005-0000-0000-000053000000}"/>
    <cellStyle name="Input cel new 3 2 3 2 6" xfId="1707" xr:uid="{00000000-0005-0000-0000-000053000000}"/>
    <cellStyle name="Input cel new 3 2 3 2 6 2" xfId="2948" xr:uid="{00000000-0005-0000-0000-000053000000}"/>
    <cellStyle name="Input cel new 3 2 3 2 6 2 2" xfId="8498" xr:uid="{00000000-0005-0000-0000-000053000000}"/>
    <cellStyle name="Input cel new 3 2 3 2 6 2 2 2" xfId="18860" xr:uid="{00000000-0005-0000-0000-000053000000}"/>
    <cellStyle name="Input cel new 3 2 3 2 6 2 3" xfId="12420" xr:uid="{00000000-0005-0000-0000-000053000000}"/>
    <cellStyle name="Input cel new 3 2 3 2 6 3" xfId="4296" xr:uid="{00000000-0005-0000-0000-000053000000}"/>
    <cellStyle name="Input cel new 3 2 3 2 6 3 2" xfId="9885" xr:uid="{00000000-0005-0000-0000-000053000000}"/>
    <cellStyle name="Input cel new 3 2 3 2 6 3 2 2" xfId="20246" xr:uid="{00000000-0005-0000-0000-000053000000}"/>
    <cellStyle name="Input cel new 3 2 3 2 6 3 3" xfId="13754" xr:uid="{00000000-0005-0000-0000-000053000000}"/>
    <cellStyle name="Input cel new 3 2 3 2 6 4" xfId="7318" xr:uid="{00000000-0005-0000-0000-000053000000}"/>
    <cellStyle name="Input cel new 3 2 3 2 6 4 2" xfId="17680" xr:uid="{00000000-0005-0000-0000-000053000000}"/>
    <cellStyle name="Input cel new 3 2 3 2 6 5" xfId="5735" xr:uid="{00000000-0005-0000-0000-000053000000}"/>
    <cellStyle name="Input cel new 3 2 3 2 6 5 2" xfId="12965" xr:uid="{00000000-0005-0000-0000-000053000000}"/>
    <cellStyle name="Input cel new 3 2 3 2 6 6" xfId="11032" xr:uid="{00000000-0005-0000-0000-000053000000}"/>
    <cellStyle name="Input cel new 3 2 3 2 7" xfId="1487" xr:uid="{00000000-0005-0000-0000-000053000000}"/>
    <cellStyle name="Input cel new 3 2 3 2 7 2" xfId="2729" xr:uid="{00000000-0005-0000-0000-000053000000}"/>
    <cellStyle name="Input cel new 3 2 3 2 7 2 2" xfId="8279" xr:uid="{00000000-0005-0000-0000-000053000000}"/>
    <cellStyle name="Input cel new 3 2 3 2 7 2 2 2" xfId="18641" xr:uid="{00000000-0005-0000-0000-000053000000}"/>
    <cellStyle name="Input cel new 3 2 3 2 7 2 3" xfId="14486" xr:uid="{00000000-0005-0000-0000-000053000000}"/>
    <cellStyle name="Input cel new 3 2 3 2 7 3" xfId="4083" xr:uid="{00000000-0005-0000-0000-000053000000}"/>
    <cellStyle name="Input cel new 3 2 3 2 7 3 2" xfId="9689" xr:uid="{00000000-0005-0000-0000-000053000000}"/>
    <cellStyle name="Input cel new 3 2 3 2 7 3 2 2" xfId="20050" xr:uid="{00000000-0005-0000-0000-000053000000}"/>
    <cellStyle name="Input cel new 3 2 3 2 7 3 3" xfId="16090" xr:uid="{00000000-0005-0000-0000-000053000000}"/>
    <cellStyle name="Input cel new 3 2 3 2 7 4" xfId="7117" xr:uid="{00000000-0005-0000-0000-000053000000}"/>
    <cellStyle name="Input cel new 3 2 3 2 7 4 2" xfId="17479" xr:uid="{00000000-0005-0000-0000-000053000000}"/>
    <cellStyle name="Input cel new 3 2 3 2 7 5" xfId="5539" xr:uid="{00000000-0005-0000-0000-000053000000}"/>
    <cellStyle name="Input cel new 3 2 3 2 7 5 2" xfId="12758" xr:uid="{00000000-0005-0000-0000-000053000000}"/>
    <cellStyle name="Input cel new 3 2 3 2 7 6" xfId="10637" xr:uid="{00000000-0005-0000-0000-000053000000}"/>
    <cellStyle name="Input cel new 3 2 3 2 8" xfId="1220" xr:uid="{00000000-0005-0000-0000-000053000000}"/>
    <cellStyle name="Input cel new 3 2 3 2 8 2" xfId="3818" xr:uid="{00000000-0005-0000-0000-000053000000}"/>
    <cellStyle name="Input cel new 3 2 3 2 8 2 2" xfId="9432" xr:uid="{00000000-0005-0000-0000-000053000000}"/>
    <cellStyle name="Input cel new 3 2 3 2 8 2 2 2" xfId="19793" xr:uid="{00000000-0005-0000-0000-000053000000}"/>
    <cellStyle name="Input cel new 3 2 3 2 8 2 3" xfId="11432" xr:uid="{00000000-0005-0000-0000-000053000000}"/>
    <cellStyle name="Input cel new 3 2 3 2 8 3" xfId="6860" xr:uid="{00000000-0005-0000-0000-000053000000}"/>
    <cellStyle name="Input cel new 3 2 3 2 8 3 2" xfId="17222" xr:uid="{00000000-0005-0000-0000-000053000000}"/>
    <cellStyle name="Input cel new 3 2 3 2 8 4" xfId="5287" xr:uid="{00000000-0005-0000-0000-000053000000}"/>
    <cellStyle name="Input cel new 3 2 3 2 8 4 2" xfId="13071" xr:uid="{00000000-0005-0000-0000-000053000000}"/>
    <cellStyle name="Input cel new 3 2 3 2 8 5" xfId="16174" xr:uid="{00000000-0005-0000-0000-000053000000}"/>
    <cellStyle name="Input cel new 3 2 3 2 9" xfId="2463" xr:uid="{00000000-0005-0000-0000-000053000000}"/>
    <cellStyle name="Input cel new 3 2 3 2 9 2" xfId="8013" xr:uid="{00000000-0005-0000-0000-000053000000}"/>
    <cellStyle name="Input cel new 3 2 3 2 9 2 2" xfId="18375" xr:uid="{00000000-0005-0000-0000-000053000000}"/>
    <cellStyle name="Input cel new 3 2 3 2 9 3" xfId="13454" xr:uid="{00000000-0005-0000-0000-000053000000}"/>
    <cellStyle name="Input cel new 3 2 3 3" xfId="441" xr:uid="{00000000-0005-0000-0000-000053000000}"/>
    <cellStyle name="Input cel new 3 2 3 3 2" xfId="2120" xr:uid="{00000000-0005-0000-0000-000053000000}"/>
    <cellStyle name="Input cel new 3 2 3 3 2 2" xfId="3359" xr:uid="{00000000-0005-0000-0000-000053000000}"/>
    <cellStyle name="Input cel new 3 2 3 3 2 2 2" xfId="4701" xr:uid="{00000000-0005-0000-0000-000053000000}"/>
    <cellStyle name="Input cel new 3 2 3 3 2 2 2 2" xfId="10266" xr:uid="{00000000-0005-0000-0000-000053000000}"/>
    <cellStyle name="Input cel new 3 2 3 3 2 2 2 2 2" xfId="20625" xr:uid="{00000000-0005-0000-0000-000053000000}"/>
    <cellStyle name="Input cel new 3 2 3 3 2 2 2 3" xfId="12794" xr:uid="{00000000-0005-0000-0000-000053000000}"/>
    <cellStyle name="Input cel new 3 2 3 3 2 2 3" xfId="8909" xr:uid="{00000000-0005-0000-0000-000053000000}"/>
    <cellStyle name="Input cel new 3 2 3 3 2 2 3 2" xfId="19271" xr:uid="{00000000-0005-0000-0000-000053000000}"/>
    <cellStyle name="Input cel new 3 2 3 3 2 2 4" xfId="6113" xr:uid="{00000000-0005-0000-0000-000053000000}"/>
    <cellStyle name="Input cel new 3 2 3 3 2 2 4 2" xfId="16476" xr:uid="{00000000-0005-0000-0000-000053000000}"/>
    <cellStyle name="Input cel new 3 2 3 3 2 2 5" xfId="13260" xr:uid="{00000000-0005-0000-0000-000053000000}"/>
    <cellStyle name="Input cel new 3 2 3 3 2 3" xfId="3724" xr:uid="{00000000-0005-0000-0000-000053000000}"/>
    <cellStyle name="Input cel new 3 2 3 3 2 3 2" xfId="9318" xr:uid="{00000000-0005-0000-0000-000053000000}"/>
    <cellStyle name="Input cel new 3 2 3 3 2 3 2 2" xfId="19679" xr:uid="{00000000-0005-0000-0000-000053000000}"/>
    <cellStyle name="Input cel new 3 2 3 3 2 3 3" xfId="11811" xr:uid="{00000000-0005-0000-0000-000053000000}"/>
    <cellStyle name="Input cel new 3 2 3 3 2 4" xfId="5175" xr:uid="{00000000-0005-0000-0000-000053000000}"/>
    <cellStyle name="Input cel new 3 2 3 3 2 4 2" xfId="12809" xr:uid="{00000000-0005-0000-0000-000053000000}"/>
    <cellStyle name="Input cel new 3 2 3 3 2 5" xfId="14714" xr:uid="{00000000-0005-0000-0000-000053000000}"/>
    <cellStyle name="Input cel new 3 2 3 3 3" xfId="1696" xr:uid="{00000000-0005-0000-0000-000053000000}"/>
    <cellStyle name="Input cel new 3 2 3 3 3 2" xfId="2937" xr:uid="{00000000-0005-0000-0000-000053000000}"/>
    <cellStyle name="Input cel new 3 2 3 3 3 2 2" xfId="8487" xr:uid="{00000000-0005-0000-0000-000053000000}"/>
    <cellStyle name="Input cel new 3 2 3 3 3 2 2 2" xfId="18849" xr:uid="{00000000-0005-0000-0000-000053000000}"/>
    <cellStyle name="Input cel new 3 2 3 3 3 2 3" xfId="12839" xr:uid="{00000000-0005-0000-0000-000053000000}"/>
    <cellStyle name="Input cel new 3 2 3 3 3 3" xfId="4287" xr:uid="{00000000-0005-0000-0000-000053000000}"/>
    <cellStyle name="Input cel new 3 2 3 3 3 3 2" xfId="9877" xr:uid="{00000000-0005-0000-0000-000053000000}"/>
    <cellStyle name="Input cel new 3 2 3 3 3 3 2 2" xfId="20238" xr:uid="{00000000-0005-0000-0000-000053000000}"/>
    <cellStyle name="Input cel new 3 2 3 3 3 3 3" xfId="11443" xr:uid="{00000000-0005-0000-0000-000053000000}"/>
    <cellStyle name="Input cel new 3 2 3 3 3 4" xfId="7308" xr:uid="{00000000-0005-0000-0000-000053000000}"/>
    <cellStyle name="Input cel new 3 2 3 3 3 4 2" xfId="17670" xr:uid="{00000000-0005-0000-0000-000053000000}"/>
    <cellStyle name="Input cel new 3 2 3 3 3 5" xfId="5727" xr:uid="{00000000-0005-0000-0000-000053000000}"/>
    <cellStyle name="Input cel new 3 2 3 3 3 5 2" xfId="12083" xr:uid="{00000000-0005-0000-0000-000053000000}"/>
    <cellStyle name="Input cel new 3 2 3 3 3 6" xfId="11467" xr:uid="{00000000-0005-0000-0000-000053000000}"/>
    <cellStyle name="Input cel new 3 2 3 3 4" xfId="1154" xr:uid="{00000000-0005-0000-0000-000053000000}"/>
    <cellStyle name="Input cel new 3 2 3 3 4 2" xfId="3585" xr:uid="{00000000-0005-0000-0000-000053000000}"/>
    <cellStyle name="Input cel new 3 2 3 3 4 2 2" xfId="9131" xr:uid="{00000000-0005-0000-0000-000053000000}"/>
    <cellStyle name="Input cel new 3 2 3 3 4 2 2 2" xfId="19493" xr:uid="{00000000-0005-0000-0000-000053000000}"/>
    <cellStyle name="Input cel new 3 2 3 3 4 2 3" xfId="15976" xr:uid="{00000000-0005-0000-0000-000053000000}"/>
    <cellStyle name="Input cel new 3 2 3 3 4 3" xfId="6794" xr:uid="{00000000-0005-0000-0000-000053000000}"/>
    <cellStyle name="Input cel new 3 2 3 3 4 3 2" xfId="17156" xr:uid="{00000000-0005-0000-0000-000053000000}"/>
    <cellStyle name="Input cel new 3 2 3 3 4 4" xfId="4973" xr:uid="{00000000-0005-0000-0000-000053000000}"/>
    <cellStyle name="Input cel new 3 2 3 3 4 4 2" xfId="14073" xr:uid="{00000000-0005-0000-0000-000053000000}"/>
    <cellStyle name="Input cel new 3 2 3 3 4 5" xfId="14953" xr:uid="{00000000-0005-0000-0000-000053000000}"/>
    <cellStyle name="Input cel new 3 2 3 3 5" xfId="2397" xr:uid="{00000000-0005-0000-0000-000053000000}"/>
    <cellStyle name="Input cel new 3 2 3 3 5 2" xfId="7947" xr:uid="{00000000-0005-0000-0000-000053000000}"/>
    <cellStyle name="Input cel new 3 2 3 3 5 2 2" xfId="18309" xr:uid="{00000000-0005-0000-0000-000053000000}"/>
    <cellStyle name="Input cel new 3 2 3 3 5 3" xfId="13720" xr:uid="{00000000-0005-0000-0000-000053000000}"/>
    <cellStyle name="Input cel new 3 2 3 3 6" xfId="723" xr:uid="{00000000-0005-0000-0000-000053000000}"/>
    <cellStyle name="Input cel new 3 2 3 3 6 2" xfId="9235" xr:uid="{00000000-0005-0000-0000-000053000000}"/>
    <cellStyle name="Input cel new 3 2 3 3 6 2 2" xfId="19596" xr:uid="{00000000-0005-0000-0000-000053000000}"/>
    <cellStyle name="Input cel new 3 2 3 3 6 3" xfId="15895" xr:uid="{00000000-0005-0000-0000-000053000000}"/>
    <cellStyle name="Input cel new 3 2 3 3 7" xfId="3677" xr:uid="{00000000-0005-0000-0000-000053000000}"/>
    <cellStyle name="Input cel new 3 2 3 3 7 2" xfId="16042" xr:uid="{00000000-0005-0000-0000-000053000000}"/>
    <cellStyle name="Input cel new 3 2 3 3 7 3" xfId="13934" xr:uid="{00000000-0005-0000-0000-000053000000}"/>
    <cellStyle name="Input cel new 3 2 3 3 8" xfId="5083" xr:uid="{00000000-0005-0000-0000-000053000000}"/>
    <cellStyle name="Input cel new 3 2 3 3 8 2" xfId="16041" xr:uid="{00000000-0005-0000-0000-000053000000}"/>
    <cellStyle name="Input cel new 3 2 3 3 9" xfId="13467" xr:uid="{00000000-0005-0000-0000-000053000000}"/>
    <cellStyle name="Input cel new 3 2 3 4" xfId="506" xr:uid="{00000000-0005-0000-0000-000053000000}"/>
    <cellStyle name="Input cel new 3 2 3 4 2" xfId="3362" xr:uid="{00000000-0005-0000-0000-000053000000}"/>
    <cellStyle name="Input cel new 3 2 3 4 2 2" xfId="4704" xr:uid="{00000000-0005-0000-0000-000053000000}"/>
    <cellStyle name="Input cel new 3 2 3 4 2 2 2" xfId="10269" xr:uid="{00000000-0005-0000-0000-000053000000}"/>
    <cellStyle name="Input cel new 3 2 3 4 2 2 2 2" xfId="20628" xr:uid="{00000000-0005-0000-0000-000053000000}"/>
    <cellStyle name="Input cel new 3 2 3 4 2 2 3" xfId="15208" xr:uid="{00000000-0005-0000-0000-000053000000}"/>
    <cellStyle name="Input cel new 3 2 3 4 2 3" xfId="8912" xr:uid="{00000000-0005-0000-0000-000053000000}"/>
    <cellStyle name="Input cel new 3 2 3 4 2 3 2" xfId="19274" xr:uid="{00000000-0005-0000-0000-000053000000}"/>
    <cellStyle name="Input cel new 3 2 3 4 2 4" xfId="6116" xr:uid="{00000000-0005-0000-0000-000053000000}"/>
    <cellStyle name="Input cel new 3 2 3 4 2 4 2" xfId="16479" xr:uid="{00000000-0005-0000-0000-000053000000}"/>
    <cellStyle name="Input cel new 3 2 3 4 2 5" xfId="15331" xr:uid="{00000000-0005-0000-0000-000053000000}"/>
    <cellStyle name="Input cel new 3 2 3 4 3" xfId="2123" xr:uid="{00000000-0005-0000-0000-000053000000}"/>
    <cellStyle name="Input cel new 3 2 3 4 3 2" xfId="9194" xr:uid="{00000000-0005-0000-0000-000053000000}"/>
    <cellStyle name="Input cel new 3 2 3 4 3 2 2" xfId="19555" xr:uid="{00000000-0005-0000-0000-000053000000}"/>
    <cellStyle name="Input cel new 3 2 3 4 3 3" xfId="16065" xr:uid="{00000000-0005-0000-0000-000053000000}"/>
    <cellStyle name="Input cel new 3 2 3 4 4" xfId="7685" xr:uid="{00000000-0005-0000-0000-000053000000}"/>
    <cellStyle name="Input cel new 3 2 3 4 4 2" xfId="18047" xr:uid="{00000000-0005-0000-0000-000053000000}"/>
    <cellStyle name="Input cel new 3 2 3 4 5" xfId="5035" xr:uid="{00000000-0005-0000-0000-000053000000}"/>
    <cellStyle name="Input cel new 3 2 3 4 5 2" xfId="16023" xr:uid="{00000000-0005-0000-0000-000053000000}"/>
    <cellStyle name="Input cel new 3 2 3 4 6" xfId="11494" xr:uid="{00000000-0005-0000-0000-000053000000}"/>
    <cellStyle name="Input cel new 3 2 3 5" xfId="1516" xr:uid="{00000000-0005-0000-0000-000053000000}"/>
    <cellStyle name="Input cel new 3 2 3 5 2" xfId="2757" xr:uid="{00000000-0005-0000-0000-000053000000}"/>
    <cellStyle name="Input cel new 3 2 3 5 2 2" xfId="8307" xr:uid="{00000000-0005-0000-0000-000053000000}"/>
    <cellStyle name="Input cel new 3 2 3 5 2 2 2" xfId="18669" xr:uid="{00000000-0005-0000-0000-000053000000}"/>
    <cellStyle name="Input cel new 3 2 3 5 2 3" xfId="12234" xr:uid="{00000000-0005-0000-0000-000053000000}"/>
    <cellStyle name="Input cel new 3 2 3 5 3" xfId="3625" xr:uid="{00000000-0005-0000-0000-000053000000}"/>
    <cellStyle name="Input cel new 3 2 3 5 3 2" xfId="9169" xr:uid="{00000000-0005-0000-0000-000053000000}"/>
    <cellStyle name="Input cel new 3 2 3 5 3 2 2" xfId="19530" xr:uid="{00000000-0005-0000-0000-000053000000}"/>
    <cellStyle name="Input cel new 3 2 3 5 3 3" xfId="15759" xr:uid="{00000000-0005-0000-0000-000053000000}"/>
    <cellStyle name="Input cel new 3 2 3 5 4" xfId="7143" xr:uid="{00000000-0005-0000-0000-000053000000}"/>
    <cellStyle name="Input cel new 3 2 3 5 4 2" xfId="17505" xr:uid="{00000000-0005-0000-0000-000053000000}"/>
    <cellStyle name="Input cel new 3 2 3 5 5" xfId="5010" xr:uid="{00000000-0005-0000-0000-000053000000}"/>
    <cellStyle name="Input cel new 3 2 3 5 5 2" xfId="11458" xr:uid="{00000000-0005-0000-0000-000053000000}"/>
    <cellStyle name="Input cel new 3 2 3 5 6" xfId="12766" xr:uid="{00000000-0005-0000-0000-000053000000}"/>
    <cellStyle name="Input cel new 3 2 3 6" xfId="1130" xr:uid="{00000000-0005-0000-0000-000053000000}"/>
    <cellStyle name="Input cel new 3 2 3 6 2" xfId="6770" xr:uid="{00000000-0005-0000-0000-000053000000}"/>
    <cellStyle name="Input cel new 3 2 3 6 2 2" xfId="17132" xr:uid="{00000000-0005-0000-0000-000053000000}"/>
    <cellStyle name="Input cel new 3 2 3 6 3" xfId="11732" xr:uid="{00000000-0005-0000-0000-000053000000}"/>
    <cellStyle name="Input cel new 3 2 3 7" xfId="2374" xr:uid="{00000000-0005-0000-0000-000053000000}"/>
    <cellStyle name="Input cel new 3 2 3 7 2" xfId="7924" xr:uid="{00000000-0005-0000-0000-000053000000}"/>
    <cellStyle name="Input cel new 3 2 3 7 2 2" xfId="18286" xr:uid="{00000000-0005-0000-0000-000053000000}"/>
    <cellStyle name="Input cel new 3 2 3 7 3" xfId="14191" xr:uid="{00000000-0005-0000-0000-000053000000}"/>
    <cellStyle name="Input cel new 3 2 3 8" xfId="319" xr:uid="{00000000-0005-0000-0000-000053000000}"/>
    <cellStyle name="Input cel new 3 2 3 8 2" xfId="6371" xr:uid="{00000000-0005-0000-0000-000053000000}"/>
    <cellStyle name="Input cel new 3 2 3 8 2 2" xfId="16734" xr:uid="{00000000-0005-0000-0000-000053000000}"/>
    <cellStyle name="Input cel new 3 2 3 8 2 3" xfId="15177" xr:uid="{00000000-0005-0000-0000-000053000000}"/>
    <cellStyle name="Input cel new 3 2 3 8 3" xfId="10779" xr:uid="{00000000-0005-0000-0000-000053000000}"/>
    <cellStyle name="Input cel new 3 2 3 8 4" xfId="10590" xr:uid="{00000000-0005-0000-0000-000053000000}"/>
    <cellStyle name="Input cel new 3 2 3 9" xfId="6347" xr:uid="{00000000-0005-0000-0000-000053000000}"/>
    <cellStyle name="Input cel new 3 2 3 9 2" xfId="15158" xr:uid="{00000000-0005-0000-0000-000053000000}"/>
    <cellStyle name="Input cel new 3 2 3 9 3" xfId="16710" xr:uid="{00000000-0005-0000-0000-000053000000}"/>
    <cellStyle name="Input cel new 3 2 4" xfId="1418" xr:uid="{00000000-0005-0000-0000-000065000000}"/>
    <cellStyle name="Input cel new 3 2 4 2" xfId="2661" xr:uid="{00000000-0005-0000-0000-000065000000}"/>
    <cellStyle name="Input cel new 3 2 4 2 2" xfId="8211" xr:uid="{00000000-0005-0000-0000-000065000000}"/>
    <cellStyle name="Input cel new 3 2 4 2 2 2" xfId="18573" xr:uid="{00000000-0005-0000-0000-000065000000}"/>
    <cellStyle name="Input cel new 3 2 4 2 3" xfId="16050" xr:uid="{00000000-0005-0000-0000-000065000000}"/>
    <cellStyle name="Input cel new 3 2 4 3" xfId="4016" xr:uid="{00000000-0005-0000-0000-000065000000}"/>
    <cellStyle name="Input cel new 3 2 4 3 2" xfId="9627" xr:uid="{00000000-0005-0000-0000-000065000000}"/>
    <cellStyle name="Input cel new 3 2 4 3 2 2" xfId="19988" xr:uid="{00000000-0005-0000-0000-000065000000}"/>
    <cellStyle name="Input cel new 3 2 4 3 3" xfId="13132" xr:uid="{00000000-0005-0000-0000-000065000000}"/>
    <cellStyle name="Input cel new 3 2 4 4" xfId="7055" xr:uid="{00000000-0005-0000-0000-000065000000}"/>
    <cellStyle name="Input cel new 3 2 4 4 2" xfId="17417" xr:uid="{00000000-0005-0000-0000-000065000000}"/>
    <cellStyle name="Input cel new 3 2 4 5" xfId="5477" xr:uid="{00000000-0005-0000-0000-000065000000}"/>
    <cellStyle name="Input cel new 3 2 4 5 2" xfId="16145" xr:uid="{00000000-0005-0000-0000-000065000000}"/>
    <cellStyle name="Input cel new 3 2 4 6" xfId="10567" xr:uid="{00000000-0005-0000-0000-000065000000}"/>
    <cellStyle name="Input cel new 3 2 5" xfId="6377" xr:uid="{00000000-0005-0000-0000-000020000000}"/>
    <cellStyle name="Input cel new 3 2 5 2" xfId="15181" xr:uid="{00000000-0005-0000-0000-000020000000}"/>
    <cellStyle name="Input cel new 3 2 5 3" xfId="16739" xr:uid="{00000000-0005-0000-0000-000020000000}"/>
    <cellStyle name="Input cel new 3 2 6" xfId="6334" xr:uid="{00000000-0005-0000-0000-000020000000}"/>
    <cellStyle name="Input cel new 3 2 6 2" xfId="15145" xr:uid="{00000000-0005-0000-0000-000020000000}"/>
    <cellStyle name="Input cel new 3 2 6 3" xfId="16697" xr:uid="{00000000-0005-0000-0000-000020000000}"/>
    <cellStyle name="Input cel new 3 2 7" xfId="4936" xr:uid="{00000000-0005-0000-0000-000020000000}"/>
    <cellStyle name="Input cel new 3 2 7 2" xfId="11184" xr:uid="{00000000-0005-0000-0000-000020000000}"/>
    <cellStyle name="Input cel new 3 2 7 3" xfId="15117" xr:uid="{00000000-0005-0000-0000-000020000000}"/>
    <cellStyle name="Input cel new 3 3" xfId="273" xr:uid="{00000000-0005-0000-0000-000055000000}"/>
    <cellStyle name="Input cel new 3 3 10" xfId="461" xr:uid="{00000000-0005-0000-0000-000055000000}"/>
    <cellStyle name="Input cel new 3 3 10 2" xfId="6388" xr:uid="{00000000-0005-0000-0000-000055000000}"/>
    <cellStyle name="Input cel new 3 3 10 2 2" xfId="16750" xr:uid="{00000000-0005-0000-0000-000055000000}"/>
    <cellStyle name="Input cel new 3 3 10 3" xfId="14669" xr:uid="{00000000-0005-0000-0000-000055000000}"/>
    <cellStyle name="Input cel new 3 3 11" xfId="4963" xr:uid="{00000000-0005-0000-0000-000055000000}"/>
    <cellStyle name="Input cel new 3 3 11 2" xfId="14496" xr:uid="{00000000-0005-0000-0000-000055000000}"/>
    <cellStyle name="Input cel new 3 3 12" xfId="10726" xr:uid="{00000000-0005-0000-0000-000055000000}"/>
    <cellStyle name="Input cel new 3 3 2" xfId="367" xr:uid="{00000000-0005-0000-0000-000055000000}"/>
    <cellStyle name="Input cel new 3 3 2 10" xfId="751" xr:uid="{00000000-0005-0000-0000-000055000000}"/>
    <cellStyle name="Input cel new 3 3 2 10 2" xfId="6471" xr:uid="{00000000-0005-0000-0000-000055000000}"/>
    <cellStyle name="Input cel new 3 3 2 10 2 2" xfId="16833" xr:uid="{00000000-0005-0000-0000-000055000000}"/>
    <cellStyle name="Input cel new 3 3 2 10 3" xfId="11487" xr:uid="{00000000-0005-0000-0000-000055000000}"/>
    <cellStyle name="Input cel new 3 3 2 11" xfId="9237" xr:uid="{00000000-0005-0000-0000-000055000000}"/>
    <cellStyle name="Input cel new 3 3 2 11 2" xfId="19598" xr:uid="{00000000-0005-0000-0000-000055000000}"/>
    <cellStyle name="Input cel new 3 3 2 12" xfId="5086" xr:uid="{00000000-0005-0000-0000-000055000000}"/>
    <cellStyle name="Input cel new 3 3 2 12 2" xfId="12567" xr:uid="{00000000-0005-0000-0000-000055000000}"/>
    <cellStyle name="Input cel new 3 3 2 13" xfId="12449" xr:uid="{00000000-0005-0000-0000-000055000000}"/>
    <cellStyle name="Input cel new 3 3 2 2" xfId="417" xr:uid="{00000000-0005-0000-0000-000055000000}"/>
    <cellStyle name="Input cel new 3 3 2 2 10" xfId="15220" xr:uid="{00000000-0005-0000-0000-000055000000}"/>
    <cellStyle name="Input cel new 3 3 2 2 2" xfId="497" xr:uid="{00000000-0005-0000-0000-000055000000}"/>
    <cellStyle name="Input cel new 3 3 2 2 2 2" xfId="1825" xr:uid="{00000000-0005-0000-0000-000055000000}"/>
    <cellStyle name="Input cel new 3 3 2 2 2 2 2" xfId="7415" xr:uid="{00000000-0005-0000-0000-000055000000}"/>
    <cellStyle name="Input cel new 3 3 2 2 2 2 2 2" xfId="17777" xr:uid="{00000000-0005-0000-0000-000055000000}"/>
    <cellStyle name="Input cel new 3 3 2 2 2 2 3" xfId="14610" xr:uid="{00000000-0005-0000-0000-000055000000}"/>
    <cellStyle name="Input cel new 3 3 2 2 2 3" xfId="3065" xr:uid="{00000000-0005-0000-0000-000055000000}"/>
    <cellStyle name="Input cel new 3 3 2 2 2 3 2" xfId="8615" xr:uid="{00000000-0005-0000-0000-000055000000}"/>
    <cellStyle name="Input cel new 3 3 2 2 2 3 2 2" xfId="18977" xr:uid="{00000000-0005-0000-0000-000055000000}"/>
    <cellStyle name="Input cel new 3 3 2 2 2 3 3" xfId="12619" xr:uid="{00000000-0005-0000-0000-000055000000}"/>
    <cellStyle name="Input cel new 3 3 2 2 2 4" xfId="903" xr:uid="{00000000-0005-0000-0000-000055000000}"/>
    <cellStyle name="Input cel new 3 3 2 2 2 4 2" xfId="9991" xr:uid="{00000000-0005-0000-0000-000055000000}"/>
    <cellStyle name="Input cel new 3 3 2 2 2 4 2 2" xfId="20351" xr:uid="{00000000-0005-0000-0000-000055000000}"/>
    <cellStyle name="Input cel new 3 3 2 2 2 4 3" xfId="11273" xr:uid="{00000000-0005-0000-0000-000055000000}"/>
    <cellStyle name="Input cel new 3 3 2 2 2 5" xfId="4409" xr:uid="{00000000-0005-0000-0000-000055000000}"/>
    <cellStyle name="Input cel new 3 3 2 2 2 5 2" xfId="6578" xr:uid="{00000000-0005-0000-0000-000055000000}"/>
    <cellStyle name="Input cel new 3 3 2 2 2 5 2 2" xfId="16940" xr:uid="{00000000-0005-0000-0000-000055000000}"/>
    <cellStyle name="Input cel new 3 3 2 2 2 5 3" xfId="14791" xr:uid="{00000000-0005-0000-0000-000055000000}"/>
    <cellStyle name="Input cel new 3 3 2 2 2 6" xfId="5839" xr:uid="{00000000-0005-0000-0000-000055000000}"/>
    <cellStyle name="Input cel new 3 3 2 2 2 6 2" xfId="13737" xr:uid="{00000000-0005-0000-0000-000055000000}"/>
    <cellStyle name="Input cel new 3 3 2 2 2 7" xfId="14326" xr:uid="{00000000-0005-0000-0000-000055000000}"/>
    <cellStyle name="Input cel new 3 3 2 2 3" xfId="1742" xr:uid="{00000000-0005-0000-0000-000055000000}"/>
    <cellStyle name="Input cel new 3 3 2 2 3 2" xfId="2982" xr:uid="{00000000-0005-0000-0000-000055000000}"/>
    <cellStyle name="Input cel new 3 3 2 2 3 2 2" xfId="8532" xr:uid="{00000000-0005-0000-0000-000055000000}"/>
    <cellStyle name="Input cel new 3 3 2 2 3 2 2 2" xfId="18894" xr:uid="{00000000-0005-0000-0000-000055000000}"/>
    <cellStyle name="Input cel new 3 3 2 2 3 2 3" xfId="11973" xr:uid="{00000000-0005-0000-0000-000055000000}"/>
    <cellStyle name="Input cel new 3 3 2 2 3 3" xfId="4328" xr:uid="{00000000-0005-0000-0000-000055000000}"/>
    <cellStyle name="Input cel new 3 3 2 2 3 3 2" xfId="9915" xr:uid="{00000000-0005-0000-0000-000055000000}"/>
    <cellStyle name="Input cel new 3 3 2 2 3 3 2 2" xfId="20276" xr:uid="{00000000-0005-0000-0000-000055000000}"/>
    <cellStyle name="Input cel new 3 3 2 2 3 3 3" xfId="12236" xr:uid="{00000000-0005-0000-0000-000055000000}"/>
    <cellStyle name="Input cel new 3 3 2 2 3 4" xfId="7347" xr:uid="{00000000-0005-0000-0000-000055000000}"/>
    <cellStyle name="Input cel new 3 3 2 2 3 4 2" xfId="17709" xr:uid="{00000000-0005-0000-0000-000055000000}"/>
    <cellStyle name="Input cel new 3 3 2 2 3 5" xfId="5764" xr:uid="{00000000-0005-0000-0000-000055000000}"/>
    <cellStyle name="Input cel new 3 3 2 2 3 5 2" xfId="14465" xr:uid="{00000000-0005-0000-0000-000055000000}"/>
    <cellStyle name="Input cel new 3 3 2 2 3 6" xfId="15985" xr:uid="{00000000-0005-0000-0000-000055000000}"/>
    <cellStyle name="Input cel new 3 3 2 2 4" xfId="2037" xr:uid="{00000000-0005-0000-0000-000055000000}"/>
    <cellStyle name="Input cel new 3 3 2 2 4 2" xfId="3276" xr:uid="{00000000-0005-0000-0000-000055000000}"/>
    <cellStyle name="Input cel new 3 3 2 2 4 2 2" xfId="8826" xr:uid="{00000000-0005-0000-0000-000055000000}"/>
    <cellStyle name="Input cel new 3 3 2 2 4 2 2 2" xfId="19188" xr:uid="{00000000-0005-0000-0000-000055000000}"/>
    <cellStyle name="Input cel new 3 3 2 2 4 2 3" xfId="14117" xr:uid="{00000000-0005-0000-0000-000055000000}"/>
    <cellStyle name="Input cel new 3 3 2 2 4 3" xfId="4618" xr:uid="{00000000-0005-0000-0000-000055000000}"/>
    <cellStyle name="Input cel new 3 3 2 2 4 3 2" xfId="10191" xr:uid="{00000000-0005-0000-0000-000055000000}"/>
    <cellStyle name="Input cel new 3 3 2 2 4 3 2 2" xfId="20551" xr:uid="{00000000-0005-0000-0000-000055000000}"/>
    <cellStyle name="Input cel new 3 3 2 2 4 3 3" xfId="15294" xr:uid="{00000000-0005-0000-0000-000055000000}"/>
    <cellStyle name="Input cel new 3 3 2 2 4 4" xfId="7619" xr:uid="{00000000-0005-0000-0000-000055000000}"/>
    <cellStyle name="Input cel new 3 3 2 2 4 4 2" xfId="17981" xr:uid="{00000000-0005-0000-0000-000055000000}"/>
    <cellStyle name="Input cel new 3 3 2 2 4 5" xfId="6037" xr:uid="{00000000-0005-0000-0000-000055000000}"/>
    <cellStyle name="Input cel new 3 3 2 2 4 5 2" xfId="16402" xr:uid="{00000000-0005-0000-0000-000055000000}"/>
    <cellStyle name="Input cel new 3 3 2 2 4 6" xfId="14744" xr:uid="{00000000-0005-0000-0000-000055000000}"/>
    <cellStyle name="Input cel new 3 3 2 2 5" xfId="1564" xr:uid="{00000000-0005-0000-0000-000055000000}"/>
    <cellStyle name="Input cel new 3 3 2 2 5 2" xfId="2805" xr:uid="{00000000-0005-0000-0000-000055000000}"/>
    <cellStyle name="Input cel new 3 3 2 2 5 2 2" xfId="8355" xr:uid="{00000000-0005-0000-0000-000055000000}"/>
    <cellStyle name="Input cel new 3 3 2 2 5 2 2 2" xfId="18717" xr:uid="{00000000-0005-0000-0000-000055000000}"/>
    <cellStyle name="Input cel new 3 3 2 2 5 2 3" xfId="12593" xr:uid="{00000000-0005-0000-0000-000055000000}"/>
    <cellStyle name="Input cel new 3 3 2 2 5 3" xfId="4155" xr:uid="{00000000-0005-0000-0000-000055000000}"/>
    <cellStyle name="Input cel new 3 3 2 2 5 3 2" xfId="9754" xr:uid="{00000000-0005-0000-0000-000055000000}"/>
    <cellStyle name="Input cel new 3 3 2 2 5 3 2 2" xfId="20115" xr:uid="{00000000-0005-0000-0000-000055000000}"/>
    <cellStyle name="Input cel new 3 3 2 2 5 3 3" xfId="13807" xr:uid="{00000000-0005-0000-0000-000055000000}"/>
    <cellStyle name="Input cel new 3 3 2 2 5 4" xfId="7187" xr:uid="{00000000-0005-0000-0000-000055000000}"/>
    <cellStyle name="Input cel new 3 3 2 2 5 4 2" xfId="17549" xr:uid="{00000000-0005-0000-0000-000055000000}"/>
    <cellStyle name="Input cel new 3 3 2 2 5 5" xfId="5604" xr:uid="{00000000-0005-0000-0000-000055000000}"/>
    <cellStyle name="Input cel new 3 3 2 2 5 5 2" xfId="15702" xr:uid="{00000000-0005-0000-0000-000055000000}"/>
    <cellStyle name="Input cel new 3 3 2 2 5 6" xfId="14172" xr:uid="{00000000-0005-0000-0000-000055000000}"/>
    <cellStyle name="Input cel new 3 3 2 2 6" xfId="1204" xr:uid="{00000000-0005-0000-0000-000055000000}"/>
    <cellStyle name="Input cel new 3 3 2 2 6 2" xfId="3802" xr:uid="{00000000-0005-0000-0000-000055000000}"/>
    <cellStyle name="Input cel new 3 3 2 2 6 2 2" xfId="9416" xr:uid="{00000000-0005-0000-0000-000055000000}"/>
    <cellStyle name="Input cel new 3 3 2 2 6 2 2 2" xfId="19777" xr:uid="{00000000-0005-0000-0000-000055000000}"/>
    <cellStyle name="Input cel new 3 3 2 2 6 2 3" xfId="12175" xr:uid="{00000000-0005-0000-0000-000055000000}"/>
    <cellStyle name="Input cel new 3 3 2 2 6 3" xfId="6844" xr:uid="{00000000-0005-0000-0000-000055000000}"/>
    <cellStyle name="Input cel new 3 3 2 2 6 3 2" xfId="17206" xr:uid="{00000000-0005-0000-0000-000055000000}"/>
    <cellStyle name="Input cel new 3 3 2 2 6 4" xfId="5272" xr:uid="{00000000-0005-0000-0000-000055000000}"/>
    <cellStyle name="Input cel new 3 3 2 2 6 4 2" xfId="13652" xr:uid="{00000000-0005-0000-0000-000055000000}"/>
    <cellStyle name="Input cel new 3 3 2 2 6 5" xfId="12486" xr:uid="{00000000-0005-0000-0000-000055000000}"/>
    <cellStyle name="Input cel new 3 3 2 2 7" xfId="2447" xr:uid="{00000000-0005-0000-0000-000055000000}"/>
    <cellStyle name="Input cel new 3 3 2 2 7 2" xfId="7997" xr:uid="{00000000-0005-0000-0000-000055000000}"/>
    <cellStyle name="Input cel new 3 3 2 2 7 2 2" xfId="18359" xr:uid="{00000000-0005-0000-0000-000055000000}"/>
    <cellStyle name="Input cel new 3 3 2 2 7 3" xfId="11786" xr:uid="{00000000-0005-0000-0000-000055000000}"/>
    <cellStyle name="Input cel new 3 3 2 2 8" xfId="806" xr:uid="{00000000-0005-0000-0000-000055000000}"/>
    <cellStyle name="Input cel new 3 3 2 2 8 2" xfId="9321" xr:uid="{00000000-0005-0000-0000-000055000000}"/>
    <cellStyle name="Input cel new 3 3 2 2 8 2 2" xfId="19682" xr:uid="{00000000-0005-0000-0000-000055000000}"/>
    <cellStyle name="Input cel new 3 3 2 2 8 3" xfId="14609" xr:uid="{00000000-0005-0000-0000-000055000000}"/>
    <cellStyle name="Input cel new 3 3 2 2 9" xfId="5178" xr:uid="{00000000-0005-0000-0000-000055000000}"/>
    <cellStyle name="Input cel new 3 3 2 2 9 2" xfId="11644" xr:uid="{00000000-0005-0000-0000-000055000000}"/>
    <cellStyle name="Input cel new 3 3 2 3" xfId="432" xr:uid="{00000000-0005-0000-0000-000055000000}"/>
    <cellStyle name="Input cel new 3 3 2 3 10" xfId="13822" xr:uid="{00000000-0005-0000-0000-000055000000}"/>
    <cellStyle name="Input cel new 3 3 2 3 2" xfId="2178" xr:uid="{00000000-0005-0000-0000-000055000000}"/>
    <cellStyle name="Input cel new 3 3 2 3 2 2" xfId="3417" xr:uid="{00000000-0005-0000-0000-000055000000}"/>
    <cellStyle name="Input cel new 3 3 2 3 2 2 2" xfId="8967" xr:uid="{00000000-0005-0000-0000-000055000000}"/>
    <cellStyle name="Input cel new 3 3 2 3 2 2 2 2" xfId="19329" xr:uid="{00000000-0005-0000-0000-000055000000}"/>
    <cellStyle name="Input cel new 3 3 2 3 2 2 3" xfId="14688" xr:uid="{00000000-0005-0000-0000-000055000000}"/>
    <cellStyle name="Input cel new 3 3 2 3 2 3" xfId="4759" xr:uid="{00000000-0005-0000-0000-000055000000}"/>
    <cellStyle name="Input cel new 3 3 2 3 2 3 2" xfId="10322" xr:uid="{00000000-0005-0000-0000-000055000000}"/>
    <cellStyle name="Input cel new 3 3 2 3 2 3 2 2" xfId="20681" xr:uid="{00000000-0005-0000-0000-000055000000}"/>
    <cellStyle name="Input cel new 3 3 2 3 2 3 3" xfId="12421" xr:uid="{00000000-0005-0000-0000-000055000000}"/>
    <cellStyle name="Input cel new 3 3 2 3 2 4" xfId="7736" xr:uid="{00000000-0005-0000-0000-000055000000}"/>
    <cellStyle name="Input cel new 3 3 2 3 2 4 2" xfId="18098" xr:uid="{00000000-0005-0000-0000-000055000000}"/>
    <cellStyle name="Input cel new 3 3 2 3 2 5" xfId="6169" xr:uid="{00000000-0005-0000-0000-000055000000}"/>
    <cellStyle name="Input cel new 3 3 2 3 2 5 2" xfId="16532" xr:uid="{00000000-0005-0000-0000-000055000000}"/>
    <cellStyle name="Input cel new 3 3 2 3 2 6" xfId="15352" xr:uid="{00000000-0005-0000-0000-000055000000}"/>
    <cellStyle name="Input cel new 3 3 2 3 3" xfId="1864" xr:uid="{00000000-0005-0000-0000-000055000000}"/>
    <cellStyle name="Input cel new 3 3 2 3 3 2" xfId="3104" xr:uid="{00000000-0005-0000-0000-000055000000}"/>
    <cellStyle name="Input cel new 3 3 2 3 3 2 2" xfId="8654" xr:uid="{00000000-0005-0000-0000-000055000000}"/>
    <cellStyle name="Input cel new 3 3 2 3 3 2 2 2" xfId="19016" xr:uid="{00000000-0005-0000-0000-000055000000}"/>
    <cellStyle name="Input cel new 3 3 2 3 3 2 3" xfId="12512" xr:uid="{00000000-0005-0000-0000-000055000000}"/>
    <cellStyle name="Input cel new 3 3 2 3 3 3" xfId="4448" xr:uid="{00000000-0005-0000-0000-000055000000}"/>
    <cellStyle name="Input cel new 3 3 2 3 3 3 2" xfId="10029" xr:uid="{00000000-0005-0000-0000-000055000000}"/>
    <cellStyle name="Input cel new 3 3 2 3 3 3 2 2" xfId="20389" xr:uid="{00000000-0005-0000-0000-000055000000}"/>
    <cellStyle name="Input cel new 3 3 2 3 3 3 3" xfId="12556" xr:uid="{00000000-0005-0000-0000-000055000000}"/>
    <cellStyle name="Input cel new 3 3 2 3 3 4" xfId="7454" xr:uid="{00000000-0005-0000-0000-000055000000}"/>
    <cellStyle name="Input cel new 3 3 2 3 3 4 2" xfId="17816" xr:uid="{00000000-0005-0000-0000-000055000000}"/>
    <cellStyle name="Input cel new 3 3 2 3 3 5" xfId="5877" xr:uid="{00000000-0005-0000-0000-000055000000}"/>
    <cellStyle name="Input cel new 3 3 2 3 3 5 2" xfId="14904" xr:uid="{00000000-0005-0000-0000-000055000000}"/>
    <cellStyle name="Input cel new 3 3 2 3 3 6" xfId="13631" xr:uid="{00000000-0005-0000-0000-000055000000}"/>
    <cellStyle name="Input cel new 3 3 2 3 4" xfId="1626" xr:uid="{00000000-0005-0000-0000-000055000000}"/>
    <cellStyle name="Input cel new 3 3 2 3 4 2" xfId="2867" xr:uid="{00000000-0005-0000-0000-000055000000}"/>
    <cellStyle name="Input cel new 3 3 2 3 4 2 2" xfId="8417" xr:uid="{00000000-0005-0000-0000-000055000000}"/>
    <cellStyle name="Input cel new 3 3 2 3 4 2 2 2" xfId="18779" xr:uid="{00000000-0005-0000-0000-000055000000}"/>
    <cellStyle name="Input cel new 3 3 2 3 4 2 3" xfId="12334" xr:uid="{00000000-0005-0000-0000-000055000000}"/>
    <cellStyle name="Input cel new 3 3 2 3 4 3" xfId="4217" xr:uid="{00000000-0005-0000-0000-000055000000}"/>
    <cellStyle name="Input cel new 3 3 2 3 4 3 2" xfId="9811" xr:uid="{00000000-0005-0000-0000-000055000000}"/>
    <cellStyle name="Input cel new 3 3 2 3 4 3 2 2" xfId="20172" xr:uid="{00000000-0005-0000-0000-000055000000}"/>
    <cellStyle name="Input cel new 3 3 2 3 4 3 3" xfId="10512" xr:uid="{00000000-0005-0000-0000-000055000000}"/>
    <cellStyle name="Input cel new 3 3 2 3 4 4" xfId="7243" xr:uid="{00000000-0005-0000-0000-000055000000}"/>
    <cellStyle name="Input cel new 3 3 2 3 4 4 2" xfId="17605" xr:uid="{00000000-0005-0000-0000-000055000000}"/>
    <cellStyle name="Input cel new 3 3 2 3 4 5" xfId="5661" xr:uid="{00000000-0005-0000-0000-000055000000}"/>
    <cellStyle name="Input cel new 3 3 2 3 4 5 2" xfId="12062" xr:uid="{00000000-0005-0000-0000-000055000000}"/>
    <cellStyle name="Input cel new 3 3 2 3 4 6" xfId="13790" xr:uid="{00000000-0005-0000-0000-000055000000}"/>
    <cellStyle name="Input cel new 3 3 2 3 5" xfId="1252" xr:uid="{00000000-0005-0000-0000-000055000000}"/>
    <cellStyle name="Input cel new 3 3 2 3 5 2" xfId="6892" xr:uid="{00000000-0005-0000-0000-000055000000}"/>
    <cellStyle name="Input cel new 3 3 2 3 5 2 2" xfId="17254" xr:uid="{00000000-0005-0000-0000-000055000000}"/>
    <cellStyle name="Input cel new 3 3 2 3 5 3" xfId="12360" xr:uid="{00000000-0005-0000-0000-000055000000}"/>
    <cellStyle name="Input cel new 3 3 2 3 6" xfId="2495" xr:uid="{00000000-0005-0000-0000-000055000000}"/>
    <cellStyle name="Input cel new 3 3 2 3 6 2" xfId="8045" xr:uid="{00000000-0005-0000-0000-000055000000}"/>
    <cellStyle name="Input cel new 3 3 2 3 6 2 2" xfId="18407" xr:uid="{00000000-0005-0000-0000-000055000000}"/>
    <cellStyle name="Input cel new 3 3 2 3 6 3" xfId="11959" xr:uid="{00000000-0005-0000-0000-000055000000}"/>
    <cellStyle name="Input cel new 3 3 2 3 7" xfId="952" xr:uid="{00000000-0005-0000-0000-000055000000}"/>
    <cellStyle name="Input cel new 3 3 2 3 7 2" xfId="9464" xr:uid="{00000000-0005-0000-0000-000055000000}"/>
    <cellStyle name="Input cel new 3 3 2 3 7 2 2" xfId="19825" xr:uid="{00000000-0005-0000-0000-000055000000}"/>
    <cellStyle name="Input cel new 3 3 2 3 7 3" xfId="12806" xr:uid="{00000000-0005-0000-0000-000055000000}"/>
    <cellStyle name="Input cel new 3 3 2 3 8" xfId="3850" xr:uid="{00000000-0005-0000-0000-000055000000}"/>
    <cellStyle name="Input cel new 3 3 2 3 8 2" xfId="6626" xr:uid="{00000000-0005-0000-0000-000055000000}"/>
    <cellStyle name="Input cel new 3 3 2 3 8 2 2" xfId="16988" xr:uid="{00000000-0005-0000-0000-000055000000}"/>
    <cellStyle name="Input cel new 3 3 2 3 8 3" xfId="13113" xr:uid="{00000000-0005-0000-0000-000055000000}"/>
    <cellStyle name="Input cel new 3 3 2 3 9" xfId="5319" xr:uid="{00000000-0005-0000-0000-000055000000}"/>
    <cellStyle name="Input cel new 3 3 2 3 9 2" xfId="13208" xr:uid="{00000000-0005-0000-0000-000055000000}"/>
    <cellStyle name="Input cel new 3 3 2 4" xfId="555" xr:uid="{00000000-0005-0000-0000-000055000000}"/>
    <cellStyle name="Input cel new 3 3 2 4 2" xfId="2242" xr:uid="{00000000-0005-0000-0000-000055000000}"/>
    <cellStyle name="Input cel new 3 3 2 4 2 2" xfId="3481" xr:uid="{00000000-0005-0000-0000-000055000000}"/>
    <cellStyle name="Input cel new 3 3 2 4 2 2 2" xfId="9031" xr:uid="{00000000-0005-0000-0000-000055000000}"/>
    <cellStyle name="Input cel new 3 3 2 4 2 2 2 2" xfId="19393" xr:uid="{00000000-0005-0000-0000-000055000000}"/>
    <cellStyle name="Input cel new 3 3 2 4 2 2 3" xfId="12295" xr:uid="{00000000-0005-0000-0000-000055000000}"/>
    <cellStyle name="Input cel new 3 3 2 4 2 3" xfId="4823" xr:uid="{00000000-0005-0000-0000-000055000000}"/>
    <cellStyle name="Input cel new 3 3 2 4 2 3 2" xfId="10382" xr:uid="{00000000-0005-0000-0000-000055000000}"/>
    <cellStyle name="Input cel new 3 3 2 4 2 3 2 2" xfId="20741" xr:uid="{00000000-0005-0000-0000-000055000000}"/>
    <cellStyle name="Input cel new 3 3 2 4 2 3 3" xfId="12429" xr:uid="{00000000-0005-0000-0000-000055000000}"/>
    <cellStyle name="Input cel new 3 3 2 4 2 4" xfId="7796" xr:uid="{00000000-0005-0000-0000-000055000000}"/>
    <cellStyle name="Input cel new 3 3 2 4 2 4 2" xfId="18158" xr:uid="{00000000-0005-0000-0000-000055000000}"/>
    <cellStyle name="Input cel new 3 3 2 4 2 5" xfId="6229" xr:uid="{00000000-0005-0000-0000-000055000000}"/>
    <cellStyle name="Input cel new 3 3 2 4 2 5 2" xfId="16592" xr:uid="{00000000-0005-0000-0000-000055000000}"/>
    <cellStyle name="Input cel new 3 3 2 4 2 6" xfId="11070" xr:uid="{00000000-0005-0000-0000-000055000000}"/>
    <cellStyle name="Input cel new 3 3 2 4 3" xfId="1924" xr:uid="{00000000-0005-0000-0000-000055000000}"/>
    <cellStyle name="Input cel new 3 3 2 4 3 2" xfId="3164" xr:uid="{00000000-0005-0000-0000-000055000000}"/>
    <cellStyle name="Input cel new 3 3 2 4 3 2 2" xfId="8714" xr:uid="{00000000-0005-0000-0000-000055000000}"/>
    <cellStyle name="Input cel new 3 3 2 4 3 2 2 2" xfId="19076" xr:uid="{00000000-0005-0000-0000-000055000000}"/>
    <cellStyle name="Input cel new 3 3 2 4 3 2 3" xfId="13689" xr:uid="{00000000-0005-0000-0000-000055000000}"/>
    <cellStyle name="Input cel new 3 3 2 4 3 3" xfId="4507" xr:uid="{00000000-0005-0000-0000-000055000000}"/>
    <cellStyle name="Input cel new 3 3 2 4 3 3 2" xfId="10085" xr:uid="{00000000-0005-0000-0000-000055000000}"/>
    <cellStyle name="Input cel new 3 3 2 4 3 3 2 2" xfId="20445" xr:uid="{00000000-0005-0000-0000-000055000000}"/>
    <cellStyle name="Input cel new 3 3 2 4 3 3 3" xfId="12284" xr:uid="{00000000-0005-0000-0000-000055000000}"/>
    <cellStyle name="Input cel new 3 3 2 4 3 4" xfId="7512" xr:uid="{00000000-0005-0000-0000-000055000000}"/>
    <cellStyle name="Input cel new 3 3 2 4 3 4 2" xfId="17874" xr:uid="{00000000-0005-0000-0000-000055000000}"/>
    <cellStyle name="Input cel new 3 3 2 4 3 5" xfId="5931" xr:uid="{00000000-0005-0000-0000-000055000000}"/>
    <cellStyle name="Input cel new 3 3 2 4 3 5 2" xfId="16296" xr:uid="{00000000-0005-0000-0000-000055000000}"/>
    <cellStyle name="Input cel new 3 3 2 4 3 6" xfId="14841" xr:uid="{00000000-0005-0000-0000-000055000000}"/>
    <cellStyle name="Input cel new 3 3 2 4 4" xfId="1316" xr:uid="{00000000-0005-0000-0000-000055000000}"/>
    <cellStyle name="Input cel new 3 3 2 4 4 2" xfId="6953" xr:uid="{00000000-0005-0000-0000-000055000000}"/>
    <cellStyle name="Input cel new 3 3 2 4 4 2 2" xfId="17315" xr:uid="{00000000-0005-0000-0000-000055000000}"/>
    <cellStyle name="Input cel new 3 3 2 4 4 3" xfId="15339" xr:uid="{00000000-0005-0000-0000-000055000000}"/>
    <cellStyle name="Input cel new 3 3 2 4 5" xfId="2559" xr:uid="{00000000-0005-0000-0000-000055000000}"/>
    <cellStyle name="Input cel new 3 3 2 4 5 2" xfId="8109" xr:uid="{00000000-0005-0000-0000-000055000000}"/>
    <cellStyle name="Input cel new 3 3 2 4 5 2 2" xfId="18471" xr:uid="{00000000-0005-0000-0000-000055000000}"/>
    <cellStyle name="Input cel new 3 3 2 4 5 3" xfId="14636" xr:uid="{00000000-0005-0000-0000-000055000000}"/>
    <cellStyle name="Input cel new 3 3 2 4 6" xfId="1016" xr:uid="{00000000-0005-0000-0000-000055000000}"/>
    <cellStyle name="Input cel new 3 3 2 4 6 2" xfId="9525" xr:uid="{00000000-0005-0000-0000-000055000000}"/>
    <cellStyle name="Input cel new 3 3 2 4 6 2 2" xfId="19886" xr:uid="{00000000-0005-0000-0000-000055000000}"/>
    <cellStyle name="Input cel new 3 3 2 4 6 3" xfId="11657" xr:uid="{00000000-0005-0000-0000-000055000000}"/>
    <cellStyle name="Input cel new 3 3 2 4 7" xfId="3914" xr:uid="{00000000-0005-0000-0000-000055000000}"/>
    <cellStyle name="Input cel new 3 3 2 4 7 2" xfId="6660" xr:uid="{00000000-0005-0000-0000-000055000000}"/>
    <cellStyle name="Input cel new 3 3 2 4 7 2 2" xfId="17022" xr:uid="{00000000-0005-0000-0000-000055000000}"/>
    <cellStyle name="Input cel new 3 3 2 4 7 3" xfId="15457" xr:uid="{00000000-0005-0000-0000-000055000000}"/>
    <cellStyle name="Input cel new 3 3 2 4 8" xfId="5379" xr:uid="{00000000-0005-0000-0000-000055000000}"/>
    <cellStyle name="Input cel new 3 3 2 4 8 2" xfId="13710" xr:uid="{00000000-0005-0000-0000-000055000000}"/>
    <cellStyle name="Input cel new 3 3 2 4 9" xfId="13570" xr:uid="{00000000-0005-0000-0000-000055000000}"/>
    <cellStyle name="Input cel new 3 3 2 5" xfId="617" xr:uid="{00000000-0005-0000-0000-000055000000}"/>
    <cellStyle name="Input cel new 3 3 2 5 2" xfId="2304" xr:uid="{00000000-0005-0000-0000-000055000000}"/>
    <cellStyle name="Input cel new 3 3 2 5 2 2" xfId="3543" xr:uid="{00000000-0005-0000-0000-000055000000}"/>
    <cellStyle name="Input cel new 3 3 2 5 2 2 2" xfId="9093" xr:uid="{00000000-0005-0000-0000-000055000000}"/>
    <cellStyle name="Input cel new 3 3 2 5 2 2 2 2" xfId="19455" xr:uid="{00000000-0005-0000-0000-000055000000}"/>
    <cellStyle name="Input cel new 3 3 2 5 2 2 3" xfId="13022" xr:uid="{00000000-0005-0000-0000-000055000000}"/>
    <cellStyle name="Input cel new 3 3 2 5 2 3" xfId="4885" xr:uid="{00000000-0005-0000-0000-000055000000}"/>
    <cellStyle name="Input cel new 3 3 2 5 2 3 2" xfId="10441" xr:uid="{00000000-0005-0000-0000-000055000000}"/>
    <cellStyle name="Input cel new 3 3 2 5 2 3 2 2" xfId="20800" xr:uid="{00000000-0005-0000-0000-000055000000}"/>
    <cellStyle name="Input cel new 3 3 2 5 2 3 3" xfId="11724" xr:uid="{00000000-0005-0000-0000-000055000000}"/>
    <cellStyle name="Input cel new 3 3 2 5 2 4" xfId="7855" xr:uid="{00000000-0005-0000-0000-000055000000}"/>
    <cellStyle name="Input cel new 3 3 2 5 2 4 2" xfId="18217" xr:uid="{00000000-0005-0000-0000-000055000000}"/>
    <cellStyle name="Input cel new 3 3 2 5 2 5" xfId="6288" xr:uid="{00000000-0005-0000-0000-000055000000}"/>
    <cellStyle name="Input cel new 3 3 2 5 2 5 2" xfId="16651" xr:uid="{00000000-0005-0000-0000-000055000000}"/>
    <cellStyle name="Input cel new 3 3 2 5 2 6" xfId="15050" xr:uid="{00000000-0005-0000-0000-000055000000}"/>
    <cellStyle name="Input cel new 3 3 2 5 3" xfId="1982" xr:uid="{00000000-0005-0000-0000-000055000000}"/>
    <cellStyle name="Input cel new 3 3 2 5 3 2" xfId="3221" xr:uid="{00000000-0005-0000-0000-000055000000}"/>
    <cellStyle name="Input cel new 3 3 2 5 3 2 2" xfId="8771" xr:uid="{00000000-0005-0000-0000-000055000000}"/>
    <cellStyle name="Input cel new 3 3 2 5 3 2 2 2" xfId="19133" xr:uid="{00000000-0005-0000-0000-000055000000}"/>
    <cellStyle name="Input cel new 3 3 2 5 3 2 3" xfId="16190" xr:uid="{00000000-0005-0000-0000-000055000000}"/>
    <cellStyle name="Input cel new 3 3 2 5 3 3" xfId="4563" xr:uid="{00000000-0005-0000-0000-000055000000}"/>
    <cellStyle name="Input cel new 3 3 2 5 3 3 2" xfId="10138" xr:uid="{00000000-0005-0000-0000-000055000000}"/>
    <cellStyle name="Input cel new 3 3 2 5 3 3 2 2" xfId="20498" xr:uid="{00000000-0005-0000-0000-000055000000}"/>
    <cellStyle name="Input cel new 3 3 2 5 3 3 3" xfId="16258" xr:uid="{00000000-0005-0000-0000-000055000000}"/>
    <cellStyle name="Input cel new 3 3 2 5 3 4" xfId="7566" xr:uid="{00000000-0005-0000-0000-000055000000}"/>
    <cellStyle name="Input cel new 3 3 2 5 3 4 2" xfId="17928" xr:uid="{00000000-0005-0000-0000-000055000000}"/>
    <cellStyle name="Input cel new 3 3 2 5 3 5" xfId="5984" xr:uid="{00000000-0005-0000-0000-000055000000}"/>
    <cellStyle name="Input cel new 3 3 2 5 3 5 2" xfId="16349" xr:uid="{00000000-0005-0000-0000-000055000000}"/>
    <cellStyle name="Input cel new 3 3 2 5 3 6" xfId="16048" xr:uid="{00000000-0005-0000-0000-000055000000}"/>
    <cellStyle name="Input cel new 3 3 2 5 4" xfId="1378" xr:uid="{00000000-0005-0000-0000-000055000000}"/>
    <cellStyle name="Input cel new 3 3 2 5 4 2" xfId="7015" xr:uid="{00000000-0005-0000-0000-000055000000}"/>
    <cellStyle name="Input cel new 3 3 2 5 4 2 2" xfId="17377" xr:uid="{00000000-0005-0000-0000-000055000000}"/>
    <cellStyle name="Input cel new 3 3 2 5 4 3" xfId="13263" xr:uid="{00000000-0005-0000-0000-000055000000}"/>
    <cellStyle name="Input cel new 3 3 2 5 5" xfId="2621" xr:uid="{00000000-0005-0000-0000-000055000000}"/>
    <cellStyle name="Input cel new 3 3 2 5 5 2" xfId="8171" xr:uid="{00000000-0005-0000-0000-000055000000}"/>
    <cellStyle name="Input cel new 3 3 2 5 5 2 2" xfId="18533" xr:uid="{00000000-0005-0000-0000-000055000000}"/>
    <cellStyle name="Input cel new 3 3 2 5 5 3" xfId="14033" xr:uid="{00000000-0005-0000-0000-000055000000}"/>
    <cellStyle name="Input cel new 3 3 2 5 6" xfId="1078" xr:uid="{00000000-0005-0000-0000-000055000000}"/>
    <cellStyle name="Input cel new 3 3 2 5 6 2" xfId="9587" xr:uid="{00000000-0005-0000-0000-000055000000}"/>
    <cellStyle name="Input cel new 3 3 2 5 6 2 2" xfId="19948" xr:uid="{00000000-0005-0000-0000-000055000000}"/>
    <cellStyle name="Input cel new 3 3 2 5 6 3" xfId="13884" xr:uid="{00000000-0005-0000-0000-000055000000}"/>
    <cellStyle name="Input cel new 3 3 2 5 7" xfId="3976" xr:uid="{00000000-0005-0000-0000-000055000000}"/>
    <cellStyle name="Input cel new 3 3 2 5 7 2" xfId="6719" xr:uid="{00000000-0005-0000-0000-000055000000}"/>
    <cellStyle name="Input cel new 3 3 2 5 7 2 2" xfId="17081" xr:uid="{00000000-0005-0000-0000-000055000000}"/>
    <cellStyle name="Input cel new 3 3 2 5 7 3" xfId="11252" xr:uid="{00000000-0005-0000-0000-000055000000}"/>
    <cellStyle name="Input cel new 3 3 2 5 8" xfId="5438" xr:uid="{00000000-0005-0000-0000-000055000000}"/>
    <cellStyle name="Input cel new 3 3 2 5 8 2" xfId="11933" xr:uid="{00000000-0005-0000-0000-000055000000}"/>
    <cellStyle name="Input cel new 3 3 2 5 9" xfId="13860" xr:uid="{00000000-0005-0000-0000-000055000000}"/>
    <cellStyle name="Input cel new 3 3 2 6" xfId="883" xr:uid="{00000000-0005-0000-0000-000055000000}"/>
    <cellStyle name="Input cel new 3 3 2 6 2" xfId="1806" xr:uid="{00000000-0005-0000-0000-000055000000}"/>
    <cellStyle name="Input cel new 3 3 2 6 2 2" xfId="7396" xr:uid="{00000000-0005-0000-0000-000055000000}"/>
    <cellStyle name="Input cel new 3 3 2 6 2 2 2" xfId="17758" xr:uid="{00000000-0005-0000-0000-000055000000}"/>
    <cellStyle name="Input cel new 3 3 2 6 2 3" xfId="12519" xr:uid="{00000000-0005-0000-0000-000055000000}"/>
    <cellStyle name="Input cel new 3 3 2 6 3" xfId="3046" xr:uid="{00000000-0005-0000-0000-000055000000}"/>
    <cellStyle name="Input cel new 3 3 2 6 3 2" xfId="8596" xr:uid="{00000000-0005-0000-0000-000055000000}"/>
    <cellStyle name="Input cel new 3 3 2 6 3 2 2" xfId="18958" xr:uid="{00000000-0005-0000-0000-000055000000}"/>
    <cellStyle name="Input cel new 3 3 2 6 3 3" xfId="14794" xr:uid="{00000000-0005-0000-0000-000055000000}"/>
    <cellStyle name="Input cel new 3 3 2 6 4" xfId="4390" xr:uid="{00000000-0005-0000-0000-000055000000}"/>
    <cellStyle name="Input cel new 3 3 2 6 4 2" xfId="9972" xr:uid="{00000000-0005-0000-0000-000055000000}"/>
    <cellStyle name="Input cel new 3 3 2 6 4 2 2" xfId="20332" xr:uid="{00000000-0005-0000-0000-000055000000}"/>
    <cellStyle name="Input cel new 3 3 2 6 4 3" xfId="11575" xr:uid="{00000000-0005-0000-0000-000055000000}"/>
    <cellStyle name="Input cel new 3 3 2 6 5" xfId="6559" xr:uid="{00000000-0005-0000-0000-000055000000}"/>
    <cellStyle name="Input cel new 3 3 2 6 5 2" xfId="16921" xr:uid="{00000000-0005-0000-0000-000055000000}"/>
    <cellStyle name="Input cel new 3 3 2 6 6" xfId="5820" xr:uid="{00000000-0005-0000-0000-000055000000}"/>
    <cellStyle name="Input cel new 3 3 2 6 6 2" xfId="15822" xr:uid="{00000000-0005-0000-0000-000055000000}"/>
    <cellStyle name="Input cel new 3 3 2 6 7" xfId="14884" xr:uid="{00000000-0005-0000-0000-000055000000}"/>
    <cellStyle name="Input cel new 3 3 2 7" xfId="1491" xr:uid="{00000000-0005-0000-0000-000055000000}"/>
    <cellStyle name="Input cel new 3 3 2 7 2" xfId="2733" xr:uid="{00000000-0005-0000-0000-000055000000}"/>
    <cellStyle name="Input cel new 3 3 2 7 2 2" xfId="8283" xr:uid="{00000000-0005-0000-0000-000055000000}"/>
    <cellStyle name="Input cel new 3 3 2 7 2 2 2" xfId="18645" xr:uid="{00000000-0005-0000-0000-000055000000}"/>
    <cellStyle name="Input cel new 3 3 2 7 2 3" xfId="14981" xr:uid="{00000000-0005-0000-0000-000055000000}"/>
    <cellStyle name="Input cel new 3 3 2 7 3" xfId="4087" xr:uid="{00000000-0005-0000-0000-000055000000}"/>
    <cellStyle name="Input cel new 3 3 2 7 3 2" xfId="9693" xr:uid="{00000000-0005-0000-0000-000055000000}"/>
    <cellStyle name="Input cel new 3 3 2 7 3 2 2" xfId="20054" xr:uid="{00000000-0005-0000-0000-000055000000}"/>
    <cellStyle name="Input cel new 3 3 2 7 3 3" xfId="11031" xr:uid="{00000000-0005-0000-0000-000055000000}"/>
    <cellStyle name="Input cel new 3 3 2 7 4" xfId="7121" xr:uid="{00000000-0005-0000-0000-000055000000}"/>
    <cellStyle name="Input cel new 3 3 2 7 4 2" xfId="17483" xr:uid="{00000000-0005-0000-0000-000055000000}"/>
    <cellStyle name="Input cel new 3 3 2 7 5" xfId="5543" xr:uid="{00000000-0005-0000-0000-000055000000}"/>
    <cellStyle name="Input cel new 3 3 2 7 5 2" xfId="15669" xr:uid="{00000000-0005-0000-0000-000055000000}"/>
    <cellStyle name="Input cel new 3 3 2 7 6" xfId="10634" xr:uid="{00000000-0005-0000-0000-000055000000}"/>
    <cellStyle name="Input cel new 3 3 2 8" xfId="1181" xr:uid="{00000000-0005-0000-0000-000055000000}"/>
    <cellStyle name="Input cel new 3 3 2 8 2" xfId="3629" xr:uid="{00000000-0005-0000-0000-000055000000}"/>
    <cellStyle name="Input cel new 3 3 2 8 2 2" xfId="9183" xr:uid="{00000000-0005-0000-0000-000055000000}"/>
    <cellStyle name="Input cel new 3 3 2 8 2 2 2" xfId="19544" xr:uid="{00000000-0005-0000-0000-000055000000}"/>
    <cellStyle name="Input cel new 3 3 2 8 2 3" xfId="16012" xr:uid="{00000000-0005-0000-0000-000055000000}"/>
    <cellStyle name="Input cel new 3 3 2 8 3" xfId="6821" xr:uid="{00000000-0005-0000-0000-000055000000}"/>
    <cellStyle name="Input cel new 3 3 2 8 3 2" xfId="17183" xr:uid="{00000000-0005-0000-0000-000055000000}"/>
    <cellStyle name="Input cel new 3 3 2 8 4" xfId="5024" xr:uid="{00000000-0005-0000-0000-000055000000}"/>
    <cellStyle name="Input cel new 3 3 2 8 4 2" xfId="15412" xr:uid="{00000000-0005-0000-0000-000055000000}"/>
    <cellStyle name="Input cel new 3 3 2 8 5" xfId="12767" xr:uid="{00000000-0005-0000-0000-000055000000}"/>
    <cellStyle name="Input cel new 3 3 2 9" xfId="2424" xr:uid="{00000000-0005-0000-0000-000055000000}"/>
    <cellStyle name="Input cel new 3 3 2 9 2" xfId="7974" xr:uid="{00000000-0005-0000-0000-000055000000}"/>
    <cellStyle name="Input cel new 3 3 2 9 2 2" xfId="18336" xr:uid="{00000000-0005-0000-0000-000055000000}"/>
    <cellStyle name="Input cel new 3 3 2 9 3" xfId="12513" xr:uid="{00000000-0005-0000-0000-000055000000}"/>
    <cellStyle name="Input cel new 3 3 3" xfId="389" xr:uid="{00000000-0005-0000-0000-000055000000}"/>
    <cellStyle name="Input cel new 3 3 3 10" xfId="2406" xr:uid="{00000000-0005-0000-0000-000055000000}"/>
    <cellStyle name="Input cel new 3 3 3 10 2" xfId="7956" xr:uid="{00000000-0005-0000-0000-000055000000}"/>
    <cellStyle name="Input cel new 3 3 3 10 2 2" xfId="18318" xr:uid="{00000000-0005-0000-0000-000055000000}"/>
    <cellStyle name="Input cel new 3 3 3 10 3" xfId="15397" xr:uid="{00000000-0005-0000-0000-000055000000}"/>
    <cellStyle name="Input cel new 3 3 3 11" xfId="733" xr:uid="{00000000-0005-0000-0000-000055000000}"/>
    <cellStyle name="Input cel new 3 3 3 11 2" xfId="6453" xr:uid="{00000000-0005-0000-0000-000055000000}"/>
    <cellStyle name="Input cel new 3 3 3 11 2 2" xfId="16815" xr:uid="{00000000-0005-0000-0000-000055000000}"/>
    <cellStyle name="Input cel new 3 3 3 11 3" xfId="16231" xr:uid="{00000000-0005-0000-0000-000055000000}"/>
    <cellStyle name="Input cel new 3 3 3 12" xfId="9270" xr:uid="{00000000-0005-0000-0000-000055000000}"/>
    <cellStyle name="Input cel new 3 3 3 12 2" xfId="19631" xr:uid="{00000000-0005-0000-0000-000055000000}"/>
    <cellStyle name="Input cel new 3 3 3 13" xfId="5126" xr:uid="{00000000-0005-0000-0000-000055000000}"/>
    <cellStyle name="Input cel new 3 3 3 13 2" xfId="11288" xr:uid="{00000000-0005-0000-0000-000055000000}"/>
    <cellStyle name="Input cel new 3 3 3 14" xfId="14279" xr:uid="{00000000-0005-0000-0000-000055000000}"/>
    <cellStyle name="Input cel new 3 3 3 2" xfId="452" xr:uid="{00000000-0005-0000-0000-000055000000}"/>
    <cellStyle name="Input cel new 3 3 3 2 2" xfId="935" xr:uid="{00000000-0005-0000-0000-000055000000}"/>
    <cellStyle name="Input cel new 3 3 3 2 2 2" xfId="2161" xr:uid="{00000000-0005-0000-0000-000055000000}"/>
    <cellStyle name="Input cel new 3 3 3 2 2 2 2" xfId="3400" xr:uid="{00000000-0005-0000-0000-000055000000}"/>
    <cellStyle name="Input cel new 3 3 3 2 2 2 2 2" xfId="8950" xr:uid="{00000000-0005-0000-0000-000055000000}"/>
    <cellStyle name="Input cel new 3 3 3 2 2 2 2 2 2" xfId="19312" xr:uid="{00000000-0005-0000-0000-000055000000}"/>
    <cellStyle name="Input cel new 3 3 3 2 2 2 2 3" xfId="15040" xr:uid="{00000000-0005-0000-0000-000055000000}"/>
    <cellStyle name="Input cel new 3 3 3 2 2 2 3" xfId="4742" xr:uid="{00000000-0005-0000-0000-000055000000}"/>
    <cellStyle name="Input cel new 3 3 3 2 2 2 3 2" xfId="10305" xr:uid="{00000000-0005-0000-0000-000055000000}"/>
    <cellStyle name="Input cel new 3 3 3 2 2 2 3 2 2" xfId="20664" xr:uid="{00000000-0005-0000-0000-000055000000}"/>
    <cellStyle name="Input cel new 3 3 3 2 2 2 3 3" xfId="16039" xr:uid="{00000000-0005-0000-0000-000055000000}"/>
    <cellStyle name="Input cel new 3 3 3 2 2 2 4" xfId="7719" xr:uid="{00000000-0005-0000-0000-000055000000}"/>
    <cellStyle name="Input cel new 3 3 3 2 2 2 4 2" xfId="18081" xr:uid="{00000000-0005-0000-0000-000055000000}"/>
    <cellStyle name="Input cel new 3 3 3 2 2 2 5" xfId="6152" xr:uid="{00000000-0005-0000-0000-000055000000}"/>
    <cellStyle name="Input cel new 3 3 3 2 2 2 5 2" xfId="16515" xr:uid="{00000000-0005-0000-0000-000055000000}"/>
    <cellStyle name="Input cel new 3 3 3 2 2 2 6" xfId="12125" xr:uid="{00000000-0005-0000-0000-000055000000}"/>
    <cellStyle name="Input cel new 3 3 3 2 2 3" xfId="1856" xr:uid="{00000000-0005-0000-0000-000055000000}"/>
    <cellStyle name="Input cel new 3 3 3 2 2 3 2" xfId="7446" xr:uid="{00000000-0005-0000-0000-000055000000}"/>
    <cellStyle name="Input cel new 3 3 3 2 2 3 2 2" xfId="17808" xr:uid="{00000000-0005-0000-0000-000055000000}"/>
    <cellStyle name="Input cel new 3 3 3 2 2 3 3" xfId="11568" xr:uid="{00000000-0005-0000-0000-000055000000}"/>
    <cellStyle name="Input cel new 3 3 3 2 2 4" xfId="3096" xr:uid="{00000000-0005-0000-0000-000055000000}"/>
    <cellStyle name="Input cel new 3 3 3 2 2 4 2" xfId="8646" xr:uid="{00000000-0005-0000-0000-000055000000}"/>
    <cellStyle name="Input cel new 3 3 3 2 2 4 2 2" xfId="19008" xr:uid="{00000000-0005-0000-0000-000055000000}"/>
    <cellStyle name="Input cel new 3 3 3 2 2 4 3" xfId="12436" xr:uid="{00000000-0005-0000-0000-000055000000}"/>
    <cellStyle name="Input cel new 3 3 3 2 2 5" xfId="4440" xr:uid="{00000000-0005-0000-0000-000055000000}"/>
    <cellStyle name="Input cel new 3 3 3 2 2 5 2" xfId="10021" xr:uid="{00000000-0005-0000-0000-000055000000}"/>
    <cellStyle name="Input cel new 3 3 3 2 2 5 2 2" xfId="20381" xr:uid="{00000000-0005-0000-0000-000055000000}"/>
    <cellStyle name="Input cel new 3 3 3 2 2 5 3" xfId="13592" xr:uid="{00000000-0005-0000-0000-000055000000}"/>
    <cellStyle name="Input cel new 3 3 3 2 2 6" xfId="6609" xr:uid="{00000000-0005-0000-0000-000055000000}"/>
    <cellStyle name="Input cel new 3 3 3 2 2 6 2" xfId="16971" xr:uid="{00000000-0005-0000-0000-000055000000}"/>
    <cellStyle name="Input cel new 3 3 3 2 2 7" xfId="5869" xr:uid="{00000000-0005-0000-0000-000055000000}"/>
    <cellStyle name="Input cel new 3 3 3 2 2 7 2" xfId="14532" xr:uid="{00000000-0005-0000-0000-000055000000}"/>
    <cellStyle name="Input cel new 3 3 3 2 2 8" xfId="14474" xr:uid="{00000000-0005-0000-0000-000055000000}"/>
    <cellStyle name="Input cel new 3 3 3 2 3" xfId="2076" xr:uid="{00000000-0005-0000-0000-000055000000}"/>
    <cellStyle name="Input cel new 3 3 3 2 3 2" xfId="3315" xr:uid="{00000000-0005-0000-0000-000055000000}"/>
    <cellStyle name="Input cel new 3 3 3 2 3 2 2" xfId="8865" xr:uid="{00000000-0005-0000-0000-000055000000}"/>
    <cellStyle name="Input cel new 3 3 3 2 3 2 2 2" xfId="19227" xr:uid="{00000000-0005-0000-0000-000055000000}"/>
    <cellStyle name="Input cel new 3 3 3 2 3 2 3" xfId="11771" xr:uid="{00000000-0005-0000-0000-000055000000}"/>
    <cellStyle name="Input cel new 3 3 3 2 3 3" xfId="4657" xr:uid="{00000000-0005-0000-0000-000055000000}"/>
    <cellStyle name="Input cel new 3 3 3 2 3 3 2" xfId="10227" xr:uid="{00000000-0005-0000-0000-000055000000}"/>
    <cellStyle name="Input cel new 3 3 3 2 3 3 2 2" xfId="20587" xr:uid="{00000000-0005-0000-0000-000055000000}"/>
    <cellStyle name="Input cel new 3 3 3 2 3 3 3" xfId="12960" xr:uid="{00000000-0005-0000-0000-000055000000}"/>
    <cellStyle name="Input cel new 3 3 3 2 3 4" xfId="7655" xr:uid="{00000000-0005-0000-0000-000055000000}"/>
    <cellStyle name="Input cel new 3 3 3 2 3 4 2" xfId="18017" xr:uid="{00000000-0005-0000-0000-000055000000}"/>
    <cellStyle name="Input cel new 3 3 3 2 3 5" xfId="6074" xr:uid="{00000000-0005-0000-0000-000055000000}"/>
    <cellStyle name="Input cel new 3 3 3 2 3 5 2" xfId="16438" xr:uid="{00000000-0005-0000-0000-000055000000}"/>
    <cellStyle name="Input cel new 3 3 3 2 3 6" xfId="14652" xr:uid="{00000000-0005-0000-0000-000055000000}"/>
    <cellStyle name="Input cel new 3 3 3 2 4" xfId="1609" xr:uid="{00000000-0005-0000-0000-000055000000}"/>
    <cellStyle name="Input cel new 3 3 3 2 4 2" xfId="2850" xr:uid="{00000000-0005-0000-0000-000055000000}"/>
    <cellStyle name="Input cel new 3 3 3 2 4 2 2" xfId="8400" xr:uid="{00000000-0005-0000-0000-000055000000}"/>
    <cellStyle name="Input cel new 3 3 3 2 4 2 2 2" xfId="18762" xr:uid="{00000000-0005-0000-0000-000055000000}"/>
    <cellStyle name="Input cel new 3 3 3 2 4 2 3" xfId="10917" xr:uid="{00000000-0005-0000-0000-000055000000}"/>
    <cellStyle name="Input cel new 3 3 3 2 4 3" xfId="4200" xr:uid="{00000000-0005-0000-0000-000055000000}"/>
    <cellStyle name="Input cel new 3 3 3 2 4 3 2" xfId="9794" xr:uid="{00000000-0005-0000-0000-000055000000}"/>
    <cellStyle name="Input cel new 3 3 3 2 4 3 2 2" xfId="20155" xr:uid="{00000000-0005-0000-0000-000055000000}"/>
    <cellStyle name="Input cel new 3 3 3 2 4 3 3" xfId="12122" xr:uid="{00000000-0005-0000-0000-000055000000}"/>
    <cellStyle name="Input cel new 3 3 3 2 4 4" xfId="7226" xr:uid="{00000000-0005-0000-0000-000055000000}"/>
    <cellStyle name="Input cel new 3 3 3 2 4 4 2" xfId="17588" xr:uid="{00000000-0005-0000-0000-000055000000}"/>
    <cellStyle name="Input cel new 3 3 3 2 4 5" xfId="5644" xr:uid="{00000000-0005-0000-0000-000055000000}"/>
    <cellStyle name="Input cel new 3 3 3 2 4 5 2" xfId="10707" xr:uid="{00000000-0005-0000-0000-000055000000}"/>
    <cellStyle name="Input cel new 3 3 3 2 4 6" xfId="13043" xr:uid="{00000000-0005-0000-0000-000055000000}"/>
    <cellStyle name="Input cel new 3 3 3 2 5" xfId="1235" xr:uid="{00000000-0005-0000-0000-000055000000}"/>
    <cellStyle name="Input cel new 3 3 3 2 5 2" xfId="3833" xr:uid="{00000000-0005-0000-0000-000055000000}"/>
    <cellStyle name="Input cel new 3 3 3 2 5 2 2" xfId="9447" xr:uid="{00000000-0005-0000-0000-000055000000}"/>
    <cellStyle name="Input cel new 3 3 3 2 5 2 2 2" xfId="19808" xr:uid="{00000000-0005-0000-0000-000055000000}"/>
    <cellStyle name="Input cel new 3 3 3 2 5 2 3" xfId="11660" xr:uid="{00000000-0005-0000-0000-000055000000}"/>
    <cellStyle name="Input cel new 3 3 3 2 5 3" xfId="6875" xr:uid="{00000000-0005-0000-0000-000055000000}"/>
    <cellStyle name="Input cel new 3 3 3 2 5 3 2" xfId="17237" xr:uid="{00000000-0005-0000-0000-000055000000}"/>
    <cellStyle name="Input cel new 3 3 3 2 5 4" xfId="5302" xr:uid="{00000000-0005-0000-0000-000055000000}"/>
    <cellStyle name="Input cel new 3 3 3 2 5 4 2" xfId="14039" xr:uid="{00000000-0005-0000-0000-000055000000}"/>
    <cellStyle name="Input cel new 3 3 3 2 5 5" xfId="11827" xr:uid="{00000000-0005-0000-0000-000055000000}"/>
    <cellStyle name="Input cel new 3 3 3 2 6" xfId="2478" xr:uid="{00000000-0005-0000-0000-000055000000}"/>
    <cellStyle name="Input cel new 3 3 3 2 6 2" xfId="8028" xr:uid="{00000000-0005-0000-0000-000055000000}"/>
    <cellStyle name="Input cel new 3 3 3 2 6 2 2" xfId="18390" xr:uid="{00000000-0005-0000-0000-000055000000}"/>
    <cellStyle name="Input cel new 3 3 3 2 6 3" xfId="15726" xr:uid="{00000000-0005-0000-0000-000055000000}"/>
    <cellStyle name="Input cel new 3 3 3 2 7" xfId="789" xr:uid="{00000000-0005-0000-0000-000055000000}"/>
    <cellStyle name="Input cel new 3 3 3 2 7 2" xfId="9361" xr:uid="{00000000-0005-0000-0000-000055000000}"/>
    <cellStyle name="Input cel new 3 3 3 2 7 2 2" xfId="19722" xr:uid="{00000000-0005-0000-0000-000055000000}"/>
    <cellStyle name="Input cel new 3 3 3 2 7 3" xfId="11226" xr:uid="{00000000-0005-0000-0000-000055000000}"/>
    <cellStyle name="Input cel new 3 3 3 2 8" xfId="5218" xr:uid="{00000000-0005-0000-0000-000055000000}"/>
    <cellStyle name="Input cel new 3 3 3 2 8 2" xfId="16116" xr:uid="{00000000-0005-0000-0000-000055000000}"/>
    <cellStyle name="Input cel new 3 3 3 2 9" xfId="15636" xr:uid="{00000000-0005-0000-0000-000055000000}"/>
    <cellStyle name="Input cel new 3 3 3 3" xfId="523" xr:uid="{00000000-0005-0000-0000-000055000000}"/>
    <cellStyle name="Input cel new 3 3 3 3 10" xfId="14708" xr:uid="{00000000-0005-0000-0000-000055000000}"/>
    <cellStyle name="Input cel new 3 3 3 3 2" xfId="1895" xr:uid="{00000000-0005-0000-0000-000055000000}"/>
    <cellStyle name="Input cel new 3 3 3 3 2 2" xfId="3135" xr:uid="{00000000-0005-0000-0000-000055000000}"/>
    <cellStyle name="Input cel new 3 3 3 3 2 2 2" xfId="8685" xr:uid="{00000000-0005-0000-0000-000055000000}"/>
    <cellStyle name="Input cel new 3 3 3 3 2 2 2 2" xfId="19047" xr:uid="{00000000-0005-0000-0000-000055000000}"/>
    <cellStyle name="Input cel new 3 3 3 3 2 2 3" xfId="12648" xr:uid="{00000000-0005-0000-0000-000055000000}"/>
    <cellStyle name="Input cel new 3 3 3 3 2 3" xfId="4478" xr:uid="{00000000-0005-0000-0000-000055000000}"/>
    <cellStyle name="Input cel new 3 3 3 3 2 3 2" xfId="10057" xr:uid="{00000000-0005-0000-0000-000055000000}"/>
    <cellStyle name="Input cel new 3 3 3 3 2 3 2 2" xfId="20417" xr:uid="{00000000-0005-0000-0000-000055000000}"/>
    <cellStyle name="Input cel new 3 3 3 3 2 3 3" xfId="15459" xr:uid="{00000000-0005-0000-0000-000055000000}"/>
    <cellStyle name="Input cel new 3 3 3 3 2 4" xfId="7483" xr:uid="{00000000-0005-0000-0000-000055000000}"/>
    <cellStyle name="Input cel new 3 3 3 3 2 4 2" xfId="17845" xr:uid="{00000000-0005-0000-0000-000055000000}"/>
    <cellStyle name="Input cel new 3 3 3 3 2 5" xfId="5904" xr:uid="{00000000-0005-0000-0000-000055000000}"/>
    <cellStyle name="Input cel new 3 3 3 3 2 5 2" xfId="16269" xr:uid="{00000000-0005-0000-0000-000055000000}"/>
    <cellStyle name="Input cel new 3 3 3 3 2 6" xfId="12365" xr:uid="{00000000-0005-0000-0000-000055000000}"/>
    <cellStyle name="Input cel new 3 3 3 3 3" xfId="2210" xr:uid="{00000000-0005-0000-0000-000055000000}"/>
    <cellStyle name="Input cel new 3 3 3 3 3 2" xfId="3449" xr:uid="{00000000-0005-0000-0000-000055000000}"/>
    <cellStyle name="Input cel new 3 3 3 3 3 2 2" xfId="8999" xr:uid="{00000000-0005-0000-0000-000055000000}"/>
    <cellStyle name="Input cel new 3 3 3 3 3 2 2 2" xfId="19361" xr:uid="{00000000-0005-0000-0000-000055000000}"/>
    <cellStyle name="Input cel new 3 3 3 3 3 2 3" xfId="15349" xr:uid="{00000000-0005-0000-0000-000055000000}"/>
    <cellStyle name="Input cel new 3 3 3 3 3 3" xfId="4791" xr:uid="{00000000-0005-0000-0000-000055000000}"/>
    <cellStyle name="Input cel new 3 3 3 3 3 3 2" xfId="10352" xr:uid="{00000000-0005-0000-0000-000055000000}"/>
    <cellStyle name="Input cel new 3 3 3 3 3 3 2 2" xfId="20711" xr:uid="{00000000-0005-0000-0000-000055000000}"/>
    <cellStyle name="Input cel new 3 3 3 3 3 3 3" xfId="14787" xr:uid="{00000000-0005-0000-0000-000055000000}"/>
    <cellStyle name="Input cel new 3 3 3 3 3 4" xfId="7766" xr:uid="{00000000-0005-0000-0000-000055000000}"/>
    <cellStyle name="Input cel new 3 3 3 3 3 4 2" xfId="18128" xr:uid="{00000000-0005-0000-0000-000055000000}"/>
    <cellStyle name="Input cel new 3 3 3 3 3 5" xfId="6199" xr:uid="{00000000-0005-0000-0000-000055000000}"/>
    <cellStyle name="Input cel new 3 3 3 3 3 5 2" xfId="16562" xr:uid="{00000000-0005-0000-0000-000055000000}"/>
    <cellStyle name="Input cel new 3 3 3 3 3 6" xfId="15374" xr:uid="{00000000-0005-0000-0000-000055000000}"/>
    <cellStyle name="Input cel new 3 3 3 3 4" xfId="1669" xr:uid="{00000000-0005-0000-0000-000055000000}"/>
    <cellStyle name="Input cel new 3 3 3 3 4 2" xfId="2910" xr:uid="{00000000-0005-0000-0000-000055000000}"/>
    <cellStyle name="Input cel new 3 3 3 3 4 2 2" xfId="8460" xr:uid="{00000000-0005-0000-0000-000055000000}"/>
    <cellStyle name="Input cel new 3 3 3 3 4 2 2 2" xfId="18822" xr:uid="{00000000-0005-0000-0000-000055000000}"/>
    <cellStyle name="Input cel new 3 3 3 3 4 2 3" xfId="14227" xr:uid="{00000000-0005-0000-0000-000055000000}"/>
    <cellStyle name="Input cel new 3 3 3 3 4 3" xfId="4260" xr:uid="{00000000-0005-0000-0000-000055000000}"/>
    <cellStyle name="Input cel new 3 3 3 3 4 3 2" xfId="9852" xr:uid="{00000000-0005-0000-0000-000055000000}"/>
    <cellStyle name="Input cel new 3 3 3 3 4 3 2 2" xfId="20213" xr:uid="{00000000-0005-0000-0000-000055000000}"/>
    <cellStyle name="Input cel new 3 3 3 3 4 3 3" xfId="15709" xr:uid="{00000000-0005-0000-0000-000055000000}"/>
    <cellStyle name="Input cel new 3 3 3 3 4 4" xfId="7284" xr:uid="{00000000-0005-0000-0000-000055000000}"/>
    <cellStyle name="Input cel new 3 3 3 3 4 4 2" xfId="17646" xr:uid="{00000000-0005-0000-0000-000055000000}"/>
    <cellStyle name="Input cel new 3 3 3 3 4 5" xfId="5702" xr:uid="{00000000-0005-0000-0000-000055000000}"/>
    <cellStyle name="Input cel new 3 3 3 3 4 5 2" xfId="11905" xr:uid="{00000000-0005-0000-0000-000055000000}"/>
    <cellStyle name="Input cel new 3 3 3 3 4 6" xfId="15444" xr:uid="{00000000-0005-0000-0000-000055000000}"/>
    <cellStyle name="Input cel new 3 3 3 3 5" xfId="1284" xr:uid="{00000000-0005-0000-0000-000055000000}"/>
    <cellStyle name="Input cel new 3 3 3 3 5 2" xfId="6923" xr:uid="{00000000-0005-0000-0000-000055000000}"/>
    <cellStyle name="Input cel new 3 3 3 3 5 2 2" xfId="17285" xr:uid="{00000000-0005-0000-0000-000055000000}"/>
    <cellStyle name="Input cel new 3 3 3 3 5 3" xfId="14668" xr:uid="{00000000-0005-0000-0000-000055000000}"/>
    <cellStyle name="Input cel new 3 3 3 3 6" xfId="2527" xr:uid="{00000000-0005-0000-0000-000055000000}"/>
    <cellStyle name="Input cel new 3 3 3 3 6 2" xfId="8077" xr:uid="{00000000-0005-0000-0000-000055000000}"/>
    <cellStyle name="Input cel new 3 3 3 3 6 2 2" xfId="18439" xr:uid="{00000000-0005-0000-0000-000055000000}"/>
    <cellStyle name="Input cel new 3 3 3 3 6 3" xfId="16194" xr:uid="{00000000-0005-0000-0000-000055000000}"/>
    <cellStyle name="Input cel new 3 3 3 3 7" xfId="984" xr:uid="{00000000-0005-0000-0000-000055000000}"/>
    <cellStyle name="Input cel new 3 3 3 3 7 2" xfId="9495" xr:uid="{00000000-0005-0000-0000-000055000000}"/>
    <cellStyle name="Input cel new 3 3 3 3 7 2 2" xfId="19856" xr:uid="{00000000-0005-0000-0000-000055000000}"/>
    <cellStyle name="Input cel new 3 3 3 3 7 3" xfId="13332" xr:uid="{00000000-0005-0000-0000-000055000000}"/>
    <cellStyle name="Input cel new 3 3 3 3 8" xfId="3882" xr:uid="{00000000-0005-0000-0000-000055000000}"/>
    <cellStyle name="Input cel new 3 3 3 3 8 2" xfId="6643" xr:uid="{00000000-0005-0000-0000-000055000000}"/>
    <cellStyle name="Input cel new 3 3 3 3 8 2 2" xfId="17005" xr:uid="{00000000-0005-0000-0000-000055000000}"/>
    <cellStyle name="Input cel new 3 3 3 3 8 3" xfId="15711" xr:uid="{00000000-0005-0000-0000-000055000000}"/>
    <cellStyle name="Input cel new 3 3 3 3 9" xfId="5349" xr:uid="{00000000-0005-0000-0000-000055000000}"/>
    <cellStyle name="Input cel new 3 3 3 3 9 2" xfId="12669" xr:uid="{00000000-0005-0000-0000-000055000000}"/>
    <cellStyle name="Input cel new 3 3 3 4" xfId="587" xr:uid="{00000000-0005-0000-0000-000055000000}"/>
    <cellStyle name="Input cel new 3 3 3 4 2" xfId="2274" xr:uid="{00000000-0005-0000-0000-000055000000}"/>
    <cellStyle name="Input cel new 3 3 3 4 2 2" xfId="3513" xr:uid="{00000000-0005-0000-0000-000055000000}"/>
    <cellStyle name="Input cel new 3 3 3 4 2 2 2" xfId="9063" xr:uid="{00000000-0005-0000-0000-000055000000}"/>
    <cellStyle name="Input cel new 3 3 3 4 2 2 2 2" xfId="19425" xr:uid="{00000000-0005-0000-0000-000055000000}"/>
    <cellStyle name="Input cel new 3 3 3 4 2 2 3" xfId="15890" xr:uid="{00000000-0005-0000-0000-000055000000}"/>
    <cellStyle name="Input cel new 3 3 3 4 2 3" xfId="4855" xr:uid="{00000000-0005-0000-0000-000055000000}"/>
    <cellStyle name="Input cel new 3 3 3 4 2 3 2" xfId="10412" xr:uid="{00000000-0005-0000-0000-000055000000}"/>
    <cellStyle name="Input cel new 3 3 3 4 2 3 2 2" xfId="20771" xr:uid="{00000000-0005-0000-0000-000055000000}"/>
    <cellStyle name="Input cel new 3 3 3 4 2 3 3" xfId="10839" xr:uid="{00000000-0005-0000-0000-000055000000}"/>
    <cellStyle name="Input cel new 3 3 3 4 2 4" xfId="7826" xr:uid="{00000000-0005-0000-0000-000055000000}"/>
    <cellStyle name="Input cel new 3 3 3 4 2 4 2" xfId="18188" xr:uid="{00000000-0005-0000-0000-000055000000}"/>
    <cellStyle name="Input cel new 3 3 3 4 2 5" xfId="6259" xr:uid="{00000000-0005-0000-0000-000055000000}"/>
    <cellStyle name="Input cel new 3 3 3 4 2 5 2" xfId="16622" xr:uid="{00000000-0005-0000-0000-000055000000}"/>
    <cellStyle name="Input cel new 3 3 3 4 2 6" xfId="13696" xr:uid="{00000000-0005-0000-0000-000055000000}"/>
    <cellStyle name="Input cel new 3 3 3 4 3" xfId="1956" xr:uid="{00000000-0005-0000-0000-000055000000}"/>
    <cellStyle name="Input cel new 3 3 3 4 3 2" xfId="3196" xr:uid="{00000000-0005-0000-0000-000055000000}"/>
    <cellStyle name="Input cel new 3 3 3 4 3 2 2" xfId="8746" xr:uid="{00000000-0005-0000-0000-000055000000}"/>
    <cellStyle name="Input cel new 3 3 3 4 3 2 2 2" xfId="19108" xr:uid="{00000000-0005-0000-0000-000055000000}"/>
    <cellStyle name="Input cel new 3 3 3 4 3 2 3" xfId="14258" xr:uid="{00000000-0005-0000-0000-000055000000}"/>
    <cellStyle name="Input cel new 3 3 3 4 3 3" xfId="4539" xr:uid="{00000000-0005-0000-0000-000055000000}"/>
    <cellStyle name="Input cel new 3 3 3 4 3 3 2" xfId="10115" xr:uid="{00000000-0005-0000-0000-000055000000}"/>
    <cellStyle name="Input cel new 3 3 3 4 3 3 2 2" xfId="20475" xr:uid="{00000000-0005-0000-0000-000055000000}"/>
    <cellStyle name="Input cel new 3 3 3 4 3 3 3" xfId="15697" xr:uid="{00000000-0005-0000-0000-000055000000}"/>
    <cellStyle name="Input cel new 3 3 3 4 3 4" xfId="7542" xr:uid="{00000000-0005-0000-0000-000055000000}"/>
    <cellStyle name="Input cel new 3 3 3 4 3 4 2" xfId="17904" xr:uid="{00000000-0005-0000-0000-000055000000}"/>
    <cellStyle name="Input cel new 3 3 3 4 3 5" xfId="5961" xr:uid="{00000000-0005-0000-0000-000055000000}"/>
    <cellStyle name="Input cel new 3 3 3 4 3 5 2" xfId="16326" xr:uid="{00000000-0005-0000-0000-000055000000}"/>
    <cellStyle name="Input cel new 3 3 3 4 3 6" xfId="11770" xr:uid="{00000000-0005-0000-0000-000055000000}"/>
    <cellStyle name="Input cel new 3 3 3 4 4" xfId="1348" xr:uid="{00000000-0005-0000-0000-000055000000}"/>
    <cellStyle name="Input cel new 3 3 3 4 4 2" xfId="6985" xr:uid="{00000000-0005-0000-0000-000055000000}"/>
    <cellStyle name="Input cel new 3 3 3 4 4 2 2" xfId="17347" xr:uid="{00000000-0005-0000-0000-000055000000}"/>
    <cellStyle name="Input cel new 3 3 3 4 4 3" xfId="12285" xr:uid="{00000000-0005-0000-0000-000055000000}"/>
    <cellStyle name="Input cel new 3 3 3 4 5" xfId="2591" xr:uid="{00000000-0005-0000-0000-000055000000}"/>
    <cellStyle name="Input cel new 3 3 3 4 5 2" xfId="8141" xr:uid="{00000000-0005-0000-0000-000055000000}"/>
    <cellStyle name="Input cel new 3 3 3 4 5 2 2" xfId="18503" xr:uid="{00000000-0005-0000-0000-000055000000}"/>
    <cellStyle name="Input cel new 3 3 3 4 5 3" xfId="12605" xr:uid="{00000000-0005-0000-0000-000055000000}"/>
    <cellStyle name="Input cel new 3 3 3 4 6" xfId="1048" xr:uid="{00000000-0005-0000-0000-000055000000}"/>
    <cellStyle name="Input cel new 3 3 3 4 6 2" xfId="9557" xr:uid="{00000000-0005-0000-0000-000055000000}"/>
    <cellStyle name="Input cel new 3 3 3 4 6 2 2" xfId="19918" xr:uid="{00000000-0005-0000-0000-000055000000}"/>
    <cellStyle name="Input cel new 3 3 3 4 6 3" xfId="14906" xr:uid="{00000000-0005-0000-0000-000055000000}"/>
    <cellStyle name="Input cel new 3 3 3 4 7" xfId="3946" xr:uid="{00000000-0005-0000-0000-000055000000}"/>
    <cellStyle name="Input cel new 3 3 3 4 7 2" xfId="6690" xr:uid="{00000000-0005-0000-0000-000055000000}"/>
    <cellStyle name="Input cel new 3 3 3 4 7 2 2" xfId="17052" xr:uid="{00000000-0005-0000-0000-000055000000}"/>
    <cellStyle name="Input cel new 3 3 3 4 7 3" xfId="12902" xr:uid="{00000000-0005-0000-0000-000055000000}"/>
    <cellStyle name="Input cel new 3 3 3 4 8" xfId="5409" xr:uid="{00000000-0005-0000-0000-000055000000}"/>
    <cellStyle name="Input cel new 3 3 3 4 8 2" xfId="13489" xr:uid="{00000000-0005-0000-0000-000055000000}"/>
    <cellStyle name="Input cel new 3 3 3 4 9" xfId="11138" xr:uid="{00000000-0005-0000-0000-000055000000}"/>
    <cellStyle name="Input cel new 3 3 3 5" xfId="648" xr:uid="{00000000-0005-0000-0000-000055000000}"/>
    <cellStyle name="Input cel new 3 3 3 5 2" xfId="2335" xr:uid="{00000000-0005-0000-0000-000055000000}"/>
    <cellStyle name="Input cel new 3 3 3 5 2 2" xfId="3574" xr:uid="{00000000-0005-0000-0000-000055000000}"/>
    <cellStyle name="Input cel new 3 3 3 5 2 2 2" xfId="9124" xr:uid="{00000000-0005-0000-0000-000055000000}"/>
    <cellStyle name="Input cel new 3 3 3 5 2 2 2 2" xfId="19486" xr:uid="{00000000-0005-0000-0000-000055000000}"/>
    <cellStyle name="Input cel new 3 3 3 5 2 2 3" xfId="14372" xr:uid="{00000000-0005-0000-0000-000055000000}"/>
    <cellStyle name="Input cel new 3 3 3 5 2 3" xfId="4916" xr:uid="{00000000-0005-0000-0000-000055000000}"/>
    <cellStyle name="Input cel new 3 3 3 5 2 3 2" xfId="10471" xr:uid="{00000000-0005-0000-0000-000055000000}"/>
    <cellStyle name="Input cel new 3 3 3 5 2 3 2 2" xfId="20830" xr:uid="{00000000-0005-0000-0000-000055000000}"/>
    <cellStyle name="Input cel new 3 3 3 5 2 3 3" xfId="11956" xr:uid="{00000000-0005-0000-0000-000055000000}"/>
    <cellStyle name="Input cel new 3 3 3 5 2 4" xfId="7885" xr:uid="{00000000-0005-0000-0000-000055000000}"/>
    <cellStyle name="Input cel new 3 3 3 5 2 4 2" xfId="18247" xr:uid="{00000000-0005-0000-0000-000055000000}"/>
    <cellStyle name="Input cel new 3 3 3 5 2 5" xfId="6318" xr:uid="{00000000-0005-0000-0000-000055000000}"/>
    <cellStyle name="Input cel new 3 3 3 5 2 5 2" xfId="16681" xr:uid="{00000000-0005-0000-0000-000055000000}"/>
    <cellStyle name="Input cel new 3 3 3 5 2 6" xfId="15461" xr:uid="{00000000-0005-0000-0000-000055000000}"/>
    <cellStyle name="Input cel new 3 3 3 5 3" xfId="2013" xr:uid="{00000000-0005-0000-0000-000055000000}"/>
    <cellStyle name="Input cel new 3 3 3 5 3 2" xfId="3252" xr:uid="{00000000-0005-0000-0000-000055000000}"/>
    <cellStyle name="Input cel new 3 3 3 5 3 2 2" xfId="8802" xr:uid="{00000000-0005-0000-0000-000055000000}"/>
    <cellStyle name="Input cel new 3 3 3 5 3 2 2 2" xfId="19164" xr:uid="{00000000-0005-0000-0000-000055000000}"/>
    <cellStyle name="Input cel new 3 3 3 5 3 2 3" xfId="14781" xr:uid="{00000000-0005-0000-0000-000055000000}"/>
    <cellStyle name="Input cel new 3 3 3 5 3 3" xfId="4594" xr:uid="{00000000-0005-0000-0000-000055000000}"/>
    <cellStyle name="Input cel new 3 3 3 5 3 3 2" xfId="10168" xr:uid="{00000000-0005-0000-0000-000055000000}"/>
    <cellStyle name="Input cel new 3 3 3 5 3 3 2 2" xfId="20528" xr:uid="{00000000-0005-0000-0000-000055000000}"/>
    <cellStyle name="Input cel new 3 3 3 5 3 3 3" xfId="10506" xr:uid="{00000000-0005-0000-0000-000055000000}"/>
    <cellStyle name="Input cel new 3 3 3 5 3 4" xfId="7596" xr:uid="{00000000-0005-0000-0000-000055000000}"/>
    <cellStyle name="Input cel new 3 3 3 5 3 4 2" xfId="17958" xr:uid="{00000000-0005-0000-0000-000055000000}"/>
    <cellStyle name="Input cel new 3 3 3 5 3 5" xfId="6014" xr:uid="{00000000-0005-0000-0000-000055000000}"/>
    <cellStyle name="Input cel new 3 3 3 5 3 5 2" xfId="16379" xr:uid="{00000000-0005-0000-0000-000055000000}"/>
    <cellStyle name="Input cel new 3 3 3 5 3 6" xfId="11865" xr:uid="{00000000-0005-0000-0000-000055000000}"/>
    <cellStyle name="Input cel new 3 3 3 5 4" xfId="1409" xr:uid="{00000000-0005-0000-0000-000055000000}"/>
    <cellStyle name="Input cel new 3 3 3 5 4 2" xfId="7046" xr:uid="{00000000-0005-0000-0000-000055000000}"/>
    <cellStyle name="Input cel new 3 3 3 5 4 2 2" xfId="17408" xr:uid="{00000000-0005-0000-0000-000055000000}"/>
    <cellStyle name="Input cel new 3 3 3 5 4 3" xfId="10576" xr:uid="{00000000-0005-0000-0000-000055000000}"/>
    <cellStyle name="Input cel new 3 3 3 5 5" xfId="2652" xr:uid="{00000000-0005-0000-0000-000055000000}"/>
    <cellStyle name="Input cel new 3 3 3 5 5 2" xfId="8202" xr:uid="{00000000-0005-0000-0000-000055000000}"/>
    <cellStyle name="Input cel new 3 3 3 5 5 2 2" xfId="18564" xr:uid="{00000000-0005-0000-0000-000055000000}"/>
    <cellStyle name="Input cel new 3 3 3 5 5 3" xfId="13104" xr:uid="{00000000-0005-0000-0000-000055000000}"/>
    <cellStyle name="Input cel new 3 3 3 5 6" xfId="1109" xr:uid="{00000000-0005-0000-0000-000055000000}"/>
    <cellStyle name="Input cel new 3 3 3 5 6 2" xfId="9618" xr:uid="{00000000-0005-0000-0000-000055000000}"/>
    <cellStyle name="Input cel new 3 3 3 5 6 2 2" xfId="19979" xr:uid="{00000000-0005-0000-0000-000055000000}"/>
    <cellStyle name="Input cel new 3 3 3 5 6 3" xfId="15973" xr:uid="{00000000-0005-0000-0000-000055000000}"/>
    <cellStyle name="Input cel new 3 3 3 5 7" xfId="4007" xr:uid="{00000000-0005-0000-0000-000055000000}"/>
    <cellStyle name="Input cel new 3 3 3 5 7 2" xfId="6749" xr:uid="{00000000-0005-0000-0000-000055000000}"/>
    <cellStyle name="Input cel new 3 3 3 5 7 2 2" xfId="17111" xr:uid="{00000000-0005-0000-0000-000055000000}"/>
    <cellStyle name="Input cel new 3 3 3 5 7 3" xfId="12629" xr:uid="{00000000-0005-0000-0000-000055000000}"/>
    <cellStyle name="Input cel new 3 3 3 5 8" xfId="5468" xr:uid="{00000000-0005-0000-0000-000055000000}"/>
    <cellStyle name="Input cel new 3 3 3 5 8 2" xfId="11287" xr:uid="{00000000-0005-0000-0000-000055000000}"/>
    <cellStyle name="Input cel new 3 3 3 5 9" xfId="12448" xr:uid="{00000000-0005-0000-0000-000055000000}"/>
    <cellStyle name="Input cel new 3 3 3 6" xfId="865" xr:uid="{00000000-0005-0000-0000-000055000000}"/>
    <cellStyle name="Input cel new 3 3 3 6 2" xfId="1788" xr:uid="{00000000-0005-0000-0000-000055000000}"/>
    <cellStyle name="Input cel new 3 3 3 6 2 2" xfId="7379" xr:uid="{00000000-0005-0000-0000-000055000000}"/>
    <cellStyle name="Input cel new 3 3 3 6 2 2 2" xfId="17741" xr:uid="{00000000-0005-0000-0000-000055000000}"/>
    <cellStyle name="Input cel new 3 3 3 6 2 3" xfId="13739" xr:uid="{00000000-0005-0000-0000-000055000000}"/>
    <cellStyle name="Input cel new 3 3 3 6 3" xfId="3028" xr:uid="{00000000-0005-0000-0000-000055000000}"/>
    <cellStyle name="Input cel new 3 3 3 6 3 2" xfId="8578" xr:uid="{00000000-0005-0000-0000-000055000000}"/>
    <cellStyle name="Input cel new 3 3 3 6 3 2 2" xfId="18940" xr:uid="{00000000-0005-0000-0000-000055000000}"/>
    <cellStyle name="Input cel new 3 3 3 6 3 3" xfId="15445" xr:uid="{00000000-0005-0000-0000-000055000000}"/>
    <cellStyle name="Input cel new 3 3 3 6 4" xfId="4372" xr:uid="{00000000-0005-0000-0000-000055000000}"/>
    <cellStyle name="Input cel new 3 3 3 6 4 2" xfId="9954" xr:uid="{00000000-0005-0000-0000-000055000000}"/>
    <cellStyle name="Input cel new 3 3 3 6 4 2 2" xfId="20314" xr:uid="{00000000-0005-0000-0000-000055000000}"/>
    <cellStyle name="Input cel new 3 3 3 6 4 3" xfId="13097" xr:uid="{00000000-0005-0000-0000-000055000000}"/>
    <cellStyle name="Input cel new 3 3 3 6 5" xfId="6541" xr:uid="{00000000-0005-0000-0000-000055000000}"/>
    <cellStyle name="Input cel new 3 3 3 6 5 2" xfId="16903" xr:uid="{00000000-0005-0000-0000-000055000000}"/>
    <cellStyle name="Input cel new 3 3 3 6 6" xfId="5802" xr:uid="{00000000-0005-0000-0000-000055000000}"/>
    <cellStyle name="Input cel new 3 3 3 6 6 2" xfId="10790" xr:uid="{00000000-0005-0000-0000-000055000000}"/>
    <cellStyle name="Input cel new 3 3 3 6 7" xfId="11277" xr:uid="{00000000-0005-0000-0000-000055000000}"/>
    <cellStyle name="Input cel new 3 3 3 7" xfId="1490" xr:uid="{00000000-0005-0000-0000-000055000000}"/>
    <cellStyle name="Input cel new 3 3 3 7 2" xfId="2732" xr:uid="{00000000-0005-0000-0000-000055000000}"/>
    <cellStyle name="Input cel new 3 3 3 7 2 2" xfId="8282" xr:uid="{00000000-0005-0000-0000-000055000000}"/>
    <cellStyle name="Input cel new 3 3 3 7 2 2 2" xfId="18644" xr:uid="{00000000-0005-0000-0000-000055000000}"/>
    <cellStyle name="Input cel new 3 3 3 7 2 3" xfId="16037" xr:uid="{00000000-0005-0000-0000-000055000000}"/>
    <cellStyle name="Input cel new 3 3 3 7 3" xfId="4086" xr:uid="{00000000-0005-0000-0000-000055000000}"/>
    <cellStyle name="Input cel new 3 3 3 7 3 2" xfId="9692" xr:uid="{00000000-0005-0000-0000-000055000000}"/>
    <cellStyle name="Input cel new 3 3 3 7 3 2 2" xfId="20053" xr:uid="{00000000-0005-0000-0000-000055000000}"/>
    <cellStyle name="Input cel new 3 3 3 7 3 3" xfId="12617" xr:uid="{00000000-0005-0000-0000-000055000000}"/>
    <cellStyle name="Input cel new 3 3 3 7 4" xfId="7120" xr:uid="{00000000-0005-0000-0000-000055000000}"/>
    <cellStyle name="Input cel new 3 3 3 7 4 2" xfId="17482" xr:uid="{00000000-0005-0000-0000-000055000000}"/>
    <cellStyle name="Input cel new 3 3 3 7 5" xfId="5542" xr:uid="{00000000-0005-0000-0000-000055000000}"/>
    <cellStyle name="Input cel new 3 3 3 7 5 2" xfId="11593" xr:uid="{00000000-0005-0000-0000-000055000000}"/>
    <cellStyle name="Input cel new 3 3 3 7 6" xfId="10684" xr:uid="{00000000-0005-0000-0000-000055000000}"/>
    <cellStyle name="Input cel new 3 3 3 8" xfId="1433" xr:uid="{00000000-0005-0000-0000-000055000000}"/>
    <cellStyle name="Input cel new 3 3 3 8 2" xfId="2676" xr:uid="{00000000-0005-0000-0000-000055000000}"/>
    <cellStyle name="Input cel new 3 3 3 8 2 2" xfId="8226" xr:uid="{00000000-0005-0000-0000-000055000000}"/>
    <cellStyle name="Input cel new 3 3 3 8 2 2 2" xfId="18588" xr:uid="{00000000-0005-0000-0000-000055000000}"/>
    <cellStyle name="Input cel new 3 3 3 8 2 3" xfId="13977" xr:uid="{00000000-0005-0000-0000-000055000000}"/>
    <cellStyle name="Input cel new 3 3 3 8 3" xfId="4031" xr:uid="{00000000-0005-0000-0000-000055000000}"/>
    <cellStyle name="Input cel new 3 3 3 8 3 2" xfId="9641" xr:uid="{00000000-0005-0000-0000-000055000000}"/>
    <cellStyle name="Input cel new 3 3 3 8 3 2 2" xfId="20002" xr:uid="{00000000-0005-0000-0000-000055000000}"/>
    <cellStyle name="Input cel new 3 3 3 8 3 3" xfId="11937" xr:uid="{00000000-0005-0000-0000-000055000000}"/>
    <cellStyle name="Input cel new 3 3 3 8 4" xfId="7069" xr:uid="{00000000-0005-0000-0000-000055000000}"/>
    <cellStyle name="Input cel new 3 3 3 8 4 2" xfId="17431" xr:uid="{00000000-0005-0000-0000-000055000000}"/>
    <cellStyle name="Input cel new 3 3 3 8 5" xfId="5491" xr:uid="{00000000-0005-0000-0000-000055000000}"/>
    <cellStyle name="Input cel new 3 3 3 8 5 2" xfId="15031" xr:uid="{00000000-0005-0000-0000-000055000000}"/>
    <cellStyle name="Input cel new 3 3 3 8 6" xfId="10552" xr:uid="{00000000-0005-0000-0000-000055000000}"/>
    <cellStyle name="Input cel new 3 3 3 9" xfId="1163" xr:uid="{00000000-0005-0000-0000-000055000000}"/>
    <cellStyle name="Input cel new 3 3 3 9 2" xfId="3652" xr:uid="{00000000-0005-0000-0000-000055000000}"/>
    <cellStyle name="Input cel new 3 3 3 9 2 2" xfId="9209" xr:uid="{00000000-0005-0000-0000-000055000000}"/>
    <cellStyle name="Input cel new 3 3 3 9 2 2 2" xfId="19570" xr:uid="{00000000-0005-0000-0000-000055000000}"/>
    <cellStyle name="Input cel new 3 3 3 9 2 3" xfId="13048" xr:uid="{00000000-0005-0000-0000-000055000000}"/>
    <cellStyle name="Input cel new 3 3 3 9 3" xfId="6803" xr:uid="{00000000-0005-0000-0000-000055000000}"/>
    <cellStyle name="Input cel new 3 3 3 9 3 2" xfId="17165" xr:uid="{00000000-0005-0000-0000-000055000000}"/>
    <cellStyle name="Input cel new 3 3 3 9 4" xfId="5049" xr:uid="{00000000-0005-0000-0000-000055000000}"/>
    <cellStyle name="Input cel new 3 3 3 9 4 2" xfId="14531" xr:uid="{00000000-0005-0000-0000-000055000000}"/>
    <cellStyle name="Input cel new 3 3 3 9 5" xfId="15190" xr:uid="{00000000-0005-0000-0000-000055000000}"/>
    <cellStyle name="Input cel new 3 3 4" xfId="430" xr:uid="{00000000-0005-0000-0000-000055000000}"/>
    <cellStyle name="Input cel new 3 3 4 2" xfId="1769" xr:uid="{00000000-0005-0000-0000-000055000000}"/>
    <cellStyle name="Input cel new 3 3 4 2 2" xfId="3009" xr:uid="{00000000-0005-0000-0000-000055000000}"/>
    <cellStyle name="Input cel new 3 3 4 2 2 2" xfId="4353" xr:uid="{00000000-0005-0000-0000-000055000000}"/>
    <cellStyle name="Input cel new 3 3 4 2 2 2 2" xfId="9935" xr:uid="{00000000-0005-0000-0000-000055000000}"/>
    <cellStyle name="Input cel new 3 3 4 2 2 2 2 2" xfId="20296" xr:uid="{00000000-0005-0000-0000-000055000000}"/>
    <cellStyle name="Input cel new 3 3 4 2 2 2 3" xfId="15419" xr:uid="{00000000-0005-0000-0000-000055000000}"/>
    <cellStyle name="Input cel new 3 3 4 2 2 3" xfId="8559" xr:uid="{00000000-0005-0000-0000-000055000000}"/>
    <cellStyle name="Input cel new 3 3 4 2 2 3 2" xfId="18921" xr:uid="{00000000-0005-0000-0000-000055000000}"/>
    <cellStyle name="Input cel new 3 3 4 2 2 4" xfId="5784" xr:uid="{00000000-0005-0000-0000-000055000000}"/>
    <cellStyle name="Input cel new 3 3 4 2 2 4 2" xfId="11634" xr:uid="{00000000-0005-0000-0000-000055000000}"/>
    <cellStyle name="Input cel new 3 3 4 2 2 5" xfId="10986" xr:uid="{00000000-0005-0000-0000-000055000000}"/>
    <cellStyle name="Input cel new 3 3 4 2 3" xfId="3707" xr:uid="{00000000-0005-0000-0000-000055000000}"/>
    <cellStyle name="Input cel new 3 3 4 2 3 2" xfId="9289" xr:uid="{00000000-0005-0000-0000-000055000000}"/>
    <cellStyle name="Input cel new 3 3 4 2 3 2 2" xfId="19650" xr:uid="{00000000-0005-0000-0000-000055000000}"/>
    <cellStyle name="Input cel new 3 3 4 2 3 3" xfId="11574" xr:uid="{00000000-0005-0000-0000-000055000000}"/>
    <cellStyle name="Input cel new 3 3 4 2 4" xfId="5146" xr:uid="{00000000-0005-0000-0000-000055000000}"/>
    <cellStyle name="Input cel new 3 3 4 2 4 2" xfId="13478" xr:uid="{00000000-0005-0000-0000-000055000000}"/>
    <cellStyle name="Input cel new 3 3 4 2 5" xfId="15824" xr:uid="{00000000-0005-0000-0000-000055000000}"/>
    <cellStyle name="Input cel new 3 3 4 3" xfId="1449" xr:uid="{00000000-0005-0000-0000-000055000000}"/>
    <cellStyle name="Input cel new 3 3 4 3 2" xfId="2692" xr:uid="{00000000-0005-0000-0000-000055000000}"/>
    <cellStyle name="Input cel new 3 3 4 3 2 2" xfId="8242" xr:uid="{00000000-0005-0000-0000-000055000000}"/>
    <cellStyle name="Input cel new 3 3 4 3 2 2 2" xfId="18604" xr:uid="{00000000-0005-0000-0000-000055000000}"/>
    <cellStyle name="Input cel new 3 3 4 3 2 3" xfId="12024" xr:uid="{00000000-0005-0000-0000-000055000000}"/>
    <cellStyle name="Input cel new 3 3 4 3 3" xfId="4047" xr:uid="{00000000-0005-0000-0000-000055000000}"/>
    <cellStyle name="Input cel new 3 3 4 3 3 2" xfId="9656" xr:uid="{00000000-0005-0000-0000-000055000000}"/>
    <cellStyle name="Input cel new 3 3 4 3 3 2 2" xfId="20017" xr:uid="{00000000-0005-0000-0000-000055000000}"/>
    <cellStyle name="Input cel new 3 3 4 3 3 3" xfId="13905" xr:uid="{00000000-0005-0000-0000-000055000000}"/>
    <cellStyle name="Input cel new 3 3 4 3 4" xfId="7084" xr:uid="{00000000-0005-0000-0000-000055000000}"/>
    <cellStyle name="Input cel new 3 3 4 3 4 2" xfId="17446" xr:uid="{00000000-0005-0000-0000-000055000000}"/>
    <cellStyle name="Input cel new 3 3 4 3 5" xfId="5506" xr:uid="{00000000-0005-0000-0000-000055000000}"/>
    <cellStyle name="Input cel new 3 3 4 3 5 2" xfId="12430" xr:uid="{00000000-0005-0000-0000-000055000000}"/>
    <cellStyle name="Input cel new 3 3 4 3 6" xfId="10536" xr:uid="{00000000-0005-0000-0000-000055000000}"/>
    <cellStyle name="Input cel new 3 3 4 4" xfId="1137" xr:uid="{00000000-0005-0000-0000-000055000000}"/>
    <cellStyle name="Input cel new 3 3 4 4 2" xfId="3765" xr:uid="{00000000-0005-0000-0000-000055000000}"/>
    <cellStyle name="Input cel new 3 3 4 4 2 2" xfId="9379" xr:uid="{00000000-0005-0000-0000-000055000000}"/>
    <cellStyle name="Input cel new 3 3 4 4 2 2 2" xfId="19740" xr:uid="{00000000-0005-0000-0000-000055000000}"/>
    <cellStyle name="Input cel new 3 3 4 4 2 3" xfId="12555" xr:uid="{00000000-0005-0000-0000-000055000000}"/>
    <cellStyle name="Input cel new 3 3 4 4 3" xfId="6777" xr:uid="{00000000-0005-0000-0000-000055000000}"/>
    <cellStyle name="Input cel new 3 3 4 4 3 2" xfId="17139" xr:uid="{00000000-0005-0000-0000-000055000000}"/>
    <cellStyle name="Input cel new 3 3 4 4 4" xfId="5235" xr:uid="{00000000-0005-0000-0000-000055000000}"/>
    <cellStyle name="Input cel new 3 3 4 4 4 2" xfId="10998" xr:uid="{00000000-0005-0000-0000-000055000000}"/>
    <cellStyle name="Input cel new 3 3 4 4 5" xfId="13755" xr:uid="{00000000-0005-0000-0000-000055000000}"/>
    <cellStyle name="Input cel new 3 3 4 5" xfId="2381" xr:uid="{00000000-0005-0000-0000-000055000000}"/>
    <cellStyle name="Input cel new 3 3 4 5 2" xfId="7931" xr:uid="{00000000-0005-0000-0000-000055000000}"/>
    <cellStyle name="Input cel new 3 3 4 5 2 2" xfId="18293" xr:uid="{00000000-0005-0000-0000-000055000000}"/>
    <cellStyle name="Input cel new 3 3 4 5 3" xfId="12323" xr:uid="{00000000-0005-0000-0000-000055000000}"/>
    <cellStyle name="Input cel new 3 3 4 6" xfId="842" xr:uid="{00000000-0005-0000-0000-000055000000}"/>
    <cellStyle name="Input cel new 3 3 4 6 2" xfId="6519" xr:uid="{00000000-0005-0000-0000-000055000000}"/>
    <cellStyle name="Input cel new 3 3 4 6 2 2" xfId="16881" xr:uid="{00000000-0005-0000-0000-000055000000}"/>
    <cellStyle name="Input cel new 3 3 4 6 3" xfId="15721" xr:uid="{00000000-0005-0000-0000-000055000000}"/>
    <cellStyle name="Input cel new 3 3 4 7" xfId="3659" xr:uid="{00000000-0005-0000-0000-000055000000}"/>
    <cellStyle name="Input cel new 3 3 4 7 2" xfId="15818" xr:uid="{00000000-0005-0000-0000-000055000000}"/>
    <cellStyle name="Input cel new 3 3 4 7 3" xfId="13918" xr:uid="{00000000-0005-0000-0000-000055000000}"/>
    <cellStyle name="Input cel new 3 3 4 8" xfId="5055" xr:uid="{00000000-0005-0000-0000-000055000000}"/>
    <cellStyle name="Input cel new 3 3 4 8 2" xfId="11882" xr:uid="{00000000-0005-0000-0000-000055000000}"/>
    <cellStyle name="Input cel new 3 3 4 9" xfId="16135" xr:uid="{00000000-0005-0000-0000-000055000000}"/>
    <cellStyle name="Input cel new 3 3 5" xfId="537" xr:uid="{00000000-0005-0000-0000-000055000000}"/>
    <cellStyle name="Input cel new 3 3 5 10" xfId="13172" xr:uid="{00000000-0005-0000-0000-000055000000}"/>
    <cellStyle name="Input cel new 3 3 5 2" xfId="1906" xr:uid="{00000000-0005-0000-0000-000055000000}"/>
    <cellStyle name="Input cel new 3 3 5 2 2" xfId="2224" xr:uid="{00000000-0005-0000-0000-000055000000}"/>
    <cellStyle name="Input cel new 3 3 5 2 2 2" xfId="3463" xr:uid="{00000000-0005-0000-0000-000055000000}"/>
    <cellStyle name="Input cel new 3 3 5 2 2 2 2" xfId="9013" xr:uid="{00000000-0005-0000-0000-000055000000}"/>
    <cellStyle name="Input cel new 3 3 5 2 2 2 2 2" xfId="19375" xr:uid="{00000000-0005-0000-0000-000055000000}"/>
    <cellStyle name="Input cel new 3 3 5 2 2 2 3" xfId="12953" xr:uid="{00000000-0005-0000-0000-000055000000}"/>
    <cellStyle name="Input cel new 3 3 5 2 2 3" xfId="4805" xr:uid="{00000000-0005-0000-0000-000055000000}"/>
    <cellStyle name="Input cel new 3 3 5 2 2 3 2" xfId="10365" xr:uid="{00000000-0005-0000-0000-000055000000}"/>
    <cellStyle name="Input cel new 3 3 5 2 2 3 2 2" xfId="20724" xr:uid="{00000000-0005-0000-0000-000055000000}"/>
    <cellStyle name="Input cel new 3 3 5 2 2 3 3" xfId="13476" xr:uid="{00000000-0005-0000-0000-000055000000}"/>
    <cellStyle name="Input cel new 3 3 5 2 2 4" xfId="7779" xr:uid="{00000000-0005-0000-0000-000055000000}"/>
    <cellStyle name="Input cel new 3 3 5 2 2 4 2" xfId="18141" xr:uid="{00000000-0005-0000-0000-000055000000}"/>
    <cellStyle name="Input cel new 3 3 5 2 2 5" xfId="6212" xr:uid="{00000000-0005-0000-0000-000055000000}"/>
    <cellStyle name="Input cel new 3 3 5 2 2 5 2" xfId="16575" xr:uid="{00000000-0005-0000-0000-000055000000}"/>
    <cellStyle name="Input cel new 3 3 5 2 2 6" xfId="12207" xr:uid="{00000000-0005-0000-0000-000055000000}"/>
    <cellStyle name="Input cel new 3 3 5 2 3" xfId="3146" xr:uid="{00000000-0005-0000-0000-000055000000}"/>
    <cellStyle name="Input cel new 3 3 5 2 3 2" xfId="8696" xr:uid="{00000000-0005-0000-0000-000055000000}"/>
    <cellStyle name="Input cel new 3 3 5 2 3 2 2" xfId="19058" xr:uid="{00000000-0005-0000-0000-000055000000}"/>
    <cellStyle name="Input cel new 3 3 5 2 3 3" xfId="15007" xr:uid="{00000000-0005-0000-0000-000055000000}"/>
    <cellStyle name="Input cel new 3 3 5 2 4" xfId="4489" xr:uid="{00000000-0005-0000-0000-000055000000}"/>
    <cellStyle name="Input cel new 3 3 5 2 4 2" xfId="10068" xr:uid="{00000000-0005-0000-0000-000055000000}"/>
    <cellStyle name="Input cel new 3 3 5 2 4 2 2" xfId="20428" xr:uid="{00000000-0005-0000-0000-000055000000}"/>
    <cellStyle name="Input cel new 3 3 5 2 4 3" xfId="12942" xr:uid="{00000000-0005-0000-0000-000055000000}"/>
    <cellStyle name="Input cel new 3 3 5 2 5" xfId="7494" xr:uid="{00000000-0005-0000-0000-000055000000}"/>
    <cellStyle name="Input cel new 3 3 5 2 5 2" xfId="17856" xr:uid="{00000000-0005-0000-0000-000055000000}"/>
    <cellStyle name="Input cel new 3 3 5 2 6" xfId="5914" xr:uid="{00000000-0005-0000-0000-000055000000}"/>
    <cellStyle name="Input cel new 3 3 5 2 6 2" xfId="16279" xr:uid="{00000000-0005-0000-0000-000055000000}"/>
    <cellStyle name="Input cel new 3 3 5 2 7" xfId="14730" xr:uid="{00000000-0005-0000-0000-000055000000}"/>
    <cellStyle name="Input cel new 3 3 5 3" xfId="1468" xr:uid="{00000000-0005-0000-0000-000055000000}"/>
    <cellStyle name="Input cel new 3 3 5 3 2" xfId="2710" xr:uid="{00000000-0005-0000-0000-000055000000}"/>
    <cellStyle name="Input cel new 3 3 5 3 2 2" xfId="8260" xr:uid="{00000000-0005-0000-0000-000055000000}"/>
    <cellStyle name="Input cel new 3 3 5 3 2 2 2" xfId="18622" xr:uid="{00000000-0005-0000-0000-000055000000}"/>
    <cellStyle name="Input cel new 3 3 5 3 2 3" xfId="11097" xr:uid="{00000000-0005-0000-0000-000055000000}"/>
    <cellStyle name="Input cel new 3 3 5 3 3" xfId="4064" xr:uid="{00000000-0005-0000-0000-000055000000}"/>
    <cellStyle name="Input cel new 3 3 5 3 3 2" xfId="9672" xr:uid="{00000000-0005-0000-0000-000055000000}"/>
    <cellStyle name="Input cel new 3 3 5 3 3 2 2" xfId="20033" xr:uid="{00000000-0005-0000-0000-000055000000}"/>
    <cellStyle name="Input cel new 3 3 5 3 3 3" xfId="12978" xr:uid="{00000000-0005-0000-0000-000055000000}"/>
    <cellStyle name="Input cel new 3 3 5 3 4" xfId="7101" xr:uid="{00000000-0005-0000-0000-000055000000}"/>
    <cellStyle name="Input cel new 3 3 5 3 4 2" xfId="17463" xr:uid="{00000000-0005-0000-0000-000055000000}"/>
    <cellStyle name="Input cel new 3 3 5 3 5" xfId="5522" xr:uid="{00000000-0005-0000-0000-000055000000}"/>
    <cellStyle name="Input cel new 3 3 5 3 5 2" xfId="14418" xr:uid="{00000000-0005-0000-0000-000055000000}"/>
    <cellStyle name="Input cel new 3 3 5 3 6" xfId="16253" xr:uid="{00000000-0005-0000-0000-000055000000}"/>
    <cellStyle name="Input cel new 3 3 5 4" xfId="1544" xr:uid="{00000000-0005-0000-0000-000055000000}"/>
    <cellStyle name="Input cel new 3 3 5 4 2" xfId="2785" xr:uid="{00000000-0005-0000-0000-000055000000}"/>
    <cellStyle name="Input cel new 3 3 5 4 2 2" xfId="8335" xr:uid="{00000000-0005-0000-0000-000055000000}"/>
    <cellStyle name="Input cel new 3 3 5 4 2 2 2" xfId="18697" xr:uid="{00000000-0005-0000-0000-000055000000}"/>
    <cellStyle name="Input cel new 3 3 5 4 2 3" xfId="15838" xr:uid="{00000000-0005-0000-0000-000055000000}"/>
    <cellStyle name="Input cel new 3 3 5 4 3" xfId="4136" xr:uid="{00000000-0005-0000-0000-000055000000}"/>
    <cellStyle name="Input cel new 3 3 5 4 3 2" xfId="9736" xr:uid="{00000000-0005-0000-0000-000055000000}"/>
    <cellStyle name="Input cel new 3 3 5 4 3 2 2" xfId="20097" xr:uid="{00000000-0005-0000-0000-000055000000}"/>
    <cellStyle name="Input cel new 3 3 5 4 3 3" xfId="15500" xr:uid="{00000000-0005-0000-0000-000055000000}"/>
    <cellStyle name="Input cel new 3 3 5 4 4" xfId="7167" xr:uid="{00000000-0005-0000-0000-000055000000}"/>
    <cellStyle name="Input cel new 3 3 5 4 4 2" xfId="17529" xr:uid="{00000000-0005-0000-0000-000055000000}"/>
    <cellStyle name="Input cel new 3 3 5 4 5" xfId="5586" xr:uid="{00000000-0005-0000-0000-000055000000}"/>
    <cellStyle name="Input cel new 3 3 5 4 5 2" xfId="16000" xr:uid="{00000000-0005-0000-0000-000055000000}"/>
    <cellStyle name="Input cel new 3 3 5 4 6" xfId="13372" xr:uid="{00000000-0005-0000-0000-000055000000}"/>
    <cellStyle name="Input cel new 3 3 5 5" xfId="1298" xr:uid="{00000000-0005-0000-0000-000055000000}"/>
    <cellStyle name="Input cel new 3 3 5 5 2" xfId="3896" xr:uid="{00000000-0005-0000-0000-000055000000}"/>
    <cellStyle name="Input cel new 3 3 5 5 2 2" xfId="9508" xr:uid="{00000000-0005-0000-0000-000055000000}"/>
    <cellStyle name="Input cel new 3 3 5 5 2 2 2" xfId="19869" xr:uid="{00000000-0005-0000-0000-000055000000}"/>
    <cellStyle name="Input cel new 3 3 5 5 2 3" xfId="11532" xr:uid="{00000000-0005-0000-0000-000055000000}"/>
    <cellStyle name="Input cel new 3 3 5 5 3" xfId="6936" xr:uid="{00000000-0005-0000-0000-000055000000}"/>
    <cellStyle name="Input cel new 3 3 5 5 3 2" xfId="17298" xr:uid="{00000000-0005-0000-0000-000055000000}"/>
    <cellStyle name="Input cel new 3 3 5 5 4" xfId="5362" xr:uid="{00000000-0005-0000-0000-000055000000}"/>
    <cellStyle name="Input cel new 3 3 5 5 4 2" xfId="12610" xr:uid="{00000000-0005-0000-0000-000055000000}"/>
    <cellStyle name="Input cel new 3 3 5 5 5" xfId="14409" xr:uid="{00000000-0005-0000-0000-000055000000}"/>
    <cellStyle name="Input cel new 3 3 5 6" xfId="2541" xr:uid="{00000000-0005-0000-0000-000055000000}"/>
    <cellStyle name="Input cel new 3 3 5 6 2" xfId="8091" xr:uid="{00000000-0005-0000-0000-000055000000}"/>
    <cellStyle name="Input cel new 3 3 5 6 2 2" xfId="18453" xr:uid="{00000000-0005-0000-0000-000055000000}"/>
    <cellStyle name="Input cel new 3 3 5 6 3" xfId="16191" xr:uid="{00000000-0005-0000-0000-000055000000}"/>
    <cellStyle name="Input cel new 3 3 5 7" xfId="998" xr:uid="{00000000-0005-0000-0000-000055000000}"/>
    <cellStyle name="Input cel new 3 3 5 7 2" xfId="9284" xr:uid="{00000000-0005-0000-0000-000055000000}"/>
    <cellStyle name="Input cel new 3 3 5 7 2 2" xfId="19645" xr:uid="{00000000-0005-0000-0000-000055000000}"/>
    <cellStyle name="Input cel new 3 3 5 7 3" xfId="12639" xr:uid="{00000000-0005-0000-0000-000055000000}"/>
    <cellStyle name="Input cel new 3 3 5 8" xfId="3702" xr:uid="{00000000-0005-0000-0000-000055000000}"/>
    <cellStyle name="Input cel new 3 3 5 8 2" xfId="12462" xr:uid="{00000000-0005-0000-0000-000055000000}"/>
    <cellStyle name="Input cel new 3 3 5 8 3" xfId="13956" xr:uid="{00000000-0005-0000-0000-000055000000}"/>
    <cellStyle name="Input cel new 3 3 5 9" xfId="5141" xr:uid="{00000000-0005-0000-0000-000055000000}"/>
    <cellStyle name="Input cel new 3 3 5 9 2" xfId="11463" xr:uid="{00000000-0005-0000-0000-000055000000}"/>
    <cellStyle name="Input cel new 3 3 6" xfId="600" xr:uid="{00000000-0005-0000-0000-000055000000}"/>
    <cellStyle name="Input cel new 3 3 6 2" xfId="2287" xr:uid="{00000000-0005-0000-0000-000055000000}"/>
    <cellStyle name="Input cel new 3 3 6 2 2" xfId="3526" xr:uid="{00000000-0005-0000-0000-000055000000}"/>
    <cellStyle name="Input cel new 3 3 6 2 2 2" xfId="9076" xr:uid="{00000000-0005-0000-0000-000055000000}"/>
    <cellStyle name="Input cel new 3 3 6 2 2 2 2" xfId="19438" xr:uid="{00000000-0005-0000-0000-000055000000}"/>
    <cellStyle name="Input cel new 3 3 6 2 2 3" xfId="10877" xr:uid="{00000000-0005-0000-0000-000055000000}"/>
    <cellStyle name="Input cel new 3 3 6 2 3" xfId="4868" xr:uid="{00000000-0005-0000-0000-000055000000}"/>
    <cellStyle name="Input cel new 3 3 6 2 3 2" xfId="10424" xr:uid="{00000000-0005-0000-0000-000055000000}"/>
    <cellStyle name="Input cel new 3 3 6 2 3 2 2" xfId="20783" xr:uid="{00000000-0005-0000-0000-000055000000}"/>
    <cellStyle name="Input cel new 3 3 6 2 3 3" xfId="11309" xr:uid="{00000000-0005-0000-0000-000055000000}"/>
    <cellStyle name="Input cel new 3 3 6 2 4" xfId="7838" xr:uid="{00000000-0005-0000-0000-000055000000}"/>
    <cellStyle name="Input cel new 3 3 6 2 4 2" xfId="18200" xr:uid="{00000000-0005-0000-0000-000055000000}"/>
    <cellStyle name="Input cel new 3 3 6 2 5" xfId="6271" xr:uid="{00000000-0005-0000-0000-000055000000}"/>
    <cellStyle name="Input cel new 3 3 6 2 5 2" xfId="16634" xr:uid="{00000000-0005-0000-0000-000055000000}"/>
    <cellStyle name="Input cel new 3 3 6 2 6" xfId="14550" xr:uid="{00000000-0005-0000-0000-000055000000}"/>
    <cellStyle name="Input cel new 3 3 6 3" xfId="1581" xr:uid="{00000000-0005-0000-0000-000055000000}"/>
    <cellStyle name="Input cel new 3 3 6 3 2" xfId="2822" xr:uid="{00000000-0005-0000-0000-000055000000}"/>
    <cellStyle name="Input cel new 3 3 6 3 2 2" xfId="8372" xr:uid="{00000000-0005-0000-0000-000055000000}"/>
    <cellStyle name="Input cel new 3 3 6 3 2 2 2" xfId="18734" xr:uid="{00000000-0005-0000-0000-000055000000}"/>
    <cellStyle name="Input cel new 3 3 6 3 2 3" xfId="12533" xr:uid="{00000000-0005-0000-0000-000055000000}"/>
    <cellStyle name="Input cel new 3 3 6 3 3" xfId="4172" xr:uid="{00000000-0005-0000-0000-000055000000}"/>
    <cellStyle name="Input cel new 3 3 6 3 3 2" xfId="9769" xr:uid="{00000000-0005-0000-0000-000055000000}"/>
    <cellStyle name="Input cel new 3 3 6 3 3 2 2" xfId="20130" xr:uid="{00000000-0005-0000-0000-000055000000}"/>
    <cellStyle name="Input cel new 3 3 6 3 3 3" xfId="11377" xr:uid="{00000000-0005-0000-0000-000055000000}"/>
    <cellStyle name="Input cel new 3 3 6 3 4" xfId="7202" xr:uid="{00000000-0005-0000-0000-000055000000}"/>
    <cellStyle name="Input cel new 3 3 6 3 4 2" xfId="17564" xr:uid="{00000000-0005-0000-0000-000055000000}"/>
    <cellStyle name="Input cel new 3 3 6 3 5" xfId="5619" xr:uid="{00000000-0005-0000-0000-000055000000}"/>
    <cellStyle name="Input cel new 3 3 6 3 5 2" xfId="11183" xr:uid="{00000000-0005-0000-0000-000055000000}"/>
    <cellStyle name="Input cel new 3 3 6 3 6" xfId="11678" xr:uid="{00000000-0005-0000-0000-000055000000}"/>
    <cellStyle name="Input cel new 3 3 6 4" xfId="1361" xr:uid="{00000000-0005-0000-0000-000055000000}"/>
    <cellStyle name="Input cel new 3 3 6 4 2" xfId="6998" xr:uid="{00000000-0005-0000-0000-000055000000}"/>
    <cellStyle name="Input cel new 3 3 6 4 2 2" xfId="17360" xr:uid="{00000000-0005-0000-0000-000055000000}"/>
    <cellStyle name="Input cel new 3 3 6 4 3" xfId="12008" xr:uid="{00000000-0005-0000-0000-000055000000}"/>
    <cellStyle name="Input cel new 3 3 6 5" xfId="2604" xr:uid="{00000000-0005-0000-0000-000055000000}"/>
    <cellStyle name="Input cel new 3 3 6 5 2" xfId="8154" xr:uid="{00000000-0005-0000-0000-000055000000}"/>
    <cellStyle name="Input cel new 3 3 6 5 2 2" xfId="18516" xr:uid="{00000000-0005-0000-0000-000055000000}"/>
    <cellStyle name="Input cel new 3 3 6 5 3" xfId="13545" xr:uid="{00000000-0005-0000-0000-000055000000}"/>
    <cellStyle name="Input cel new 3 3 6 6" xfId="1061" xr:uid="{00000000-0005-0000-0000-000055000000}"/>
    <cellStyle name="Input cel new 3 3 6 6 2" xfId="9570" xr:uid="{00000000-0005-0000-0000-000055000000}"/>
    <cellStyle name="Input cel new 3 3 6 6 2 2" xfId="19931" xr:uid="{00000000-0005-0000-0000-000055000000}"/>
    <cellStyle name="Input cel new 3 3 6 6 3" xfId="15491" xr:uid="{00000000-0005-0000-0000-000055000000}"/>
    <cellStyle name="Input cel new 3 3 6 7" xfId="3959" xr:uid="{00000000-0005-0000-0000-000055000000}"/>
    <cellStyle name="Input cel new 3 3 6 7 2" xfId="6702" xr:uid="{00000000-0005-0000-0000-000055000000}"/>
    <cellStyle name="Input cel new 3 3 6 7 2 2" xfId="17064" xr:uid="{00000000-0005-0000-0000-000055000000}"/>
    <cellStyle name="Input cel new 3 3 6 7 3" xfId="15407" xr:uid="{00000000-0005-0000-0000-000055000000}"/>
    <cellStyle name="Input cel new 3 3 6 8" xfId="5421" xr:uid="{00000000-0005-0000-0000-000055000000}"/>
    <cellStyle name="Input cel new 3 3 6 8 2" xfId="15566" xr:uid="{00000000-0005-0000-0000-000055000000}"/>
    <cellStyle name="Input cel new 3 3 6 9" xfId="11199" xr:uid="{00000000-0005-0000-0000-000055000000}"/>
    <cellStyle name="Input cel new 3 3 7" xfId="812" xr:uid="{00000000-0005-0000-0000-000055000000}"/>
    <cellStyle name="Input cel new 3 3 7 2" xfId="1494" xr:uid="{00000000-0005-0000-0000-000055000000}"/>
    <cellStyle name="Input cel new 3 3 7 2 2" xfId="2736" xr:uid="{00000000-0005-0000-0000-000055000000}"/>
    <cellStyle name="Input cel new 3 3 7 2 2 2" xfId="8286" xr:uid="{00000000-0005-0000-0000-000055000000}"/>
    <cellStyle name="Input cel new 3 3 7 2 2 2 2" xfId="18648" xr:uid="{00000000-0005-0000-0000-000055000000}"/>
    <cellStyle name="Input cel new 3 3 7 2 2 3" xfId="15757" xr:uid="{00000000-0005-0000-0000-000055000000}"/>
    <cellStyle name="Input cel new 3 3 7 2 3" xfId="4090" xr:uid="{00000000-0005-0000-0000-000055000000}"/>
    <cellStyle name="Input cel new 3 3 7 2 3 2" xfId="9696" xr:uid="{00000000-0005-0000-0000-000055000000}"/>
    <cellStyle name="Input cel new 3 3 7 2 3 2 2" xfId="20057" xr:uid="{00000000-0005-0000-0000-000055000000}"/>
    <cellStyle name="Input cel new 3 3 7 2 3 3" xfId="12859" xr:uid="{00000000-0005-0000-0000-000055000000}"/>
    <cellStyle name="Input cel new 3 3 7 2 4" xfId="7124" xr:uid="{00000000-0005-0000-0000-000055000000}"/>
    <cellStyle name="Input cel new 3 3 7 2 4 2" xfId="17486" xr:uid="{00000000-0005-0000-0000-000055000000}"/>
    <cellStyle name="Input cel new 3 3 7 2 5" xfId="5546" xr:uid="{00000000-0005-0000-0000-000055000000}"/>
    <cellStyle name="Input cel new 3 3 7 2 5 2" xfId="12074" xr:uid="{00000000-0005-0000-0000-000055000000}"/>
    <cellStyle name="Input cel new 3 3 7 2 6" xfId="10516" xr:uid="{00000000-0005-0000-0000-000055000000}"/>
    <cellStyle name="Input cel new 3 3 7 3" xfId="1748" xr:uid="{00000000-0005-0000-0000-000055000000}"/>
    <cellStyle name="Input cel new 3 3 7 3 2" xfId="7352" xr:uid="{00000000-0005-0000-0000-000055000000}"/>
    <cellStyle name="Input cel new 3 3 7 3 2 2" xfId="17714" xr:uid="{00000000-0005-0000-0000-000055000000}"/>
    <cellStyle name="Input cel new 3 3 7 3 3" xfId="16241" xr:uid="{00000000-0005-0000-0000-000055000000}"/>
    <cellStyle name="Input cel new 3 3 7 4" xfId="2988" xr:uid="{00000000-0005-0000-0000-000055000000}"/>
    <cellStyle name="Input cel new 3 3 7 4 2" xfId="8538" xr:uid="{00000000-0005-0000-0000-000055000000}"/>
    <cellStyle name="Input cel new 3 3 7 4 2 2" xfId="18900" xr:uid="{00000000-0005-0000-0000-000055000000}"/>
    <cellStyle name="Input cel new 3 3 7 4 3" xfId="11421" xr:uid="{00000000-0005-0000-0000-000055000000}"/>
    <cellStyle name="Input cel new 3 3 7 5" xfId="4334" xr:uid="{00000000-0005-0000-0000-000055000000}"/>
    <cellStyle name="Input cel new 3 3 7 5 2" xfId="9920" xr:uid="{00000000-0005-0000-0000-000055000000}"/>
    <cellStyle name="Input cel new 3 3 7 5 2 2" xfId="20281" xr:uid="{00000000-0005-0000-0000-000055000000}"/>
    <cellStyle name="Input cel new 3 3 7 5 3" xfId="14809" xr:uid="{00000000-0005-0000-0000-000055000000}"/>
    <cellStyle name="Input cel new 3 3 7 6" xfId="6493" xr:uid="{00000000-0005-0000-0000-000055000000}"/>
    <cellStyle name="Input cel new 3 3 7 6 2" xfId="16855" xr:uid="{00000000-0005-0000-0000-000055000000}"/>
    <cellStyle name="Input cel new 3 3 7 7" xfId="5769" xr:uid="{00000000-0005-0000-0000-000055000000}"/>
    <cellStyle name="Input cel new 3 3 7 7 2" xfId="13089" xr:uid="{00000000-0005-0000-0000-000055000000}"/>
    <cellStyle name="Input cel new 3 3 7 8" xfId="13647" xr:uid="{00000000-0005-0000-0000-000055000000}"/>
    <cellStyle name="Input cel new 3 3 8" xfId="691" xr:uid="{00000000-0005-0000-0000-000055000000}"/>
    <cellStyle name="Input cel new 3 3 8 2" xfId="3773" xr:uid="{00000000-0005-0000-0000-000055000000}"/>
    <cellStyle name="Input cel new 3 3 8 2 2" xfId="9387" xr:uid="{00000000-0005-0000-0000-000055000000}"/>
    <cellStyle name="Input cel new 3 3 8 2 2 2" xfId="19748" xr:uid="{00000000-0005-0000-0000-000055000000}"/>
    <cellStyle name="Input cel new 3 3 8 2 3" xfId="15592" xr:uid="{00000000-0005-0000-0000-000055000000}"/>
    <cellStyle name="Input cel new 3 3 8 3" xfId="6424" xr:uid="{00000000-0005-0000-0000-000055000000}"/>
    <cellStyle name="Input cel new 3 3 8 3 2" xfId="16786" xr:uid="{00000000-0005-0000-0000-000055000000}"/>
    <cellStyle name="Input cel new 3 3 8 4" xfId="5243" xr:uid="{00000000-0005-0000-0000-000055000000}"/>
    <cellStyle name="Input cel new 3 3 8 4 2" xfId="12010" xr:uid="{00000000-0005-0000-0000-000055000000}"/>
    <cellStyle name="Input cel new 3 3 8 5" xfId="12608" xr:uid="{00000000-0005-0000-0000-000055000000}"/>
    <cellStyle name="Input cel new 3 3 9" xfId="768" xr:uid="{00000000-0005-0000-0000-000055000000}"/>
    <cellStyle name="Input cel new 3 3 9 2" xfId="6485" xr:uid="{00000000-0005-0000-0000-000055000000}"/>
    <cellStyle name="Input cel new 3 3 9 2 2" xfId="16847" xr:uid="{00000000-0005-0000-0000-000055000000}"/>
    <cellStyle name="Input cel new 3 3 9 3" xfId="14701" xr:uid="{00000000-0005-0000-0000-000055000000}"/>
    <cellStyle name="Input cel new 3 4" xfId="211" xr:uid="{00000000-0005-0000-0000-000052000000}"/>
    <cellStyle name="Input cel new 3 4 10" xfId="4945" xr:uid="{00000000-0005-0000-0000-000052000000}"/>
    <cellStyle name="Input cel new 3 4 10 2" xfId="13012" xr:uid="{00000000-0005-0000-0000-000052000000}"/>
    <cellStyle name="Input cel new 3 4 10 3" xfId="15126" xr:uid="{00000000-0005-0000-0000-000052000000}"/>
    <cellStyle name="Input cel new 3 4 2" xfId="291" xr:uid="{00000000-0005-0000-0000-000052000000}"/>
    <cellStyle name="Input cel new 3 4 2 10" xfId="817" xr:uid="{00000000-0005-0000-0000-000052000000}"/>
    <cellStyle name="Input cel new 3 4 2 10 2" xfId="6497" xr:uid="{00000000-0005-0000-0000-000052000000}"/>
    <cellStyle name="Input cel new 3 4 2 10 2 2" xfId="16859" xr:uid="{00000000-0005-0000-0000-000052000000}"/>
    <cellStyle name="Input cel new 3 4 2 10 3" xfId="11175" xr:uid="{00000000-0005-0000-0000-000052000000}"/>
    <cellStyle name="Input cel new 3 4 2 11" xfId="9246" xr:uid="{00000000-0005-0000-0000-000052000000}"/>
    <cellStyle name="Input cel new 3 4 2 11 2" xfId="19607" xr:uid="{00000000-0005-0000-0000-000052000000}"/>
    <cellStyle name="Input cel new 3 4 2 12" xfId="5097" xr:uid="{00000000-0005-0000-0000-000052000000}"/>
    <cellStyle name="Input cel new 3 4 2 12 2" xfId="15469" xr:uid="{00000000-0005-0000-0000-000052000000}"/>
    <cellStyle name="Input cel new 3 4 2 13" xfId="10614" xr:uid="{00000000-0005-0000-0000-000052000000}"/>
    <cellStyle name="Input cel new 3 4 2 2" xfId="309" xr:uid="{00000000-0005-0000-0000-000052000000}"/>
    <cellStyle name="Input cel new 3 4 2 2 10" xfId="10722" xr:uid="{00000000-0005-0000-0000-000052000000}"/>
    <cellStyle name="Input cel new 3 4 2 2 2" xfId="1870" xr:uid="{00000000-0005-0000-0000-000052000000}"/>
    <cellStyle name="Input cel new 3 4 2 2 2 2" xfId="2185" xr:uid="{00000000-0005-0000-0000-000052000000}"/>
    <cellStyle name="Input cel new 3 4 2 2 2 2 2" xfId="3424" xr:uid="{00000000-0005-0000-0000-000052000000}"/>
    <cellStyle name="Input cel new 3 4 2 2 2 2 2 2" xfId="8974" xr:uid="{00000000-0005-0000-0000-000052000000}"/>
    <cellStyle name="Input cel new 3 4 2 2 2 2 2 2 2" xfId="19336" xr:uid="{00000000-0005-0000-0000-000052000000}"/>
    <cellStyle name="Input cel new 3 4 2 2 2 2 2 3" xfId="14086" xr:uid="{00000000-0005-0000-0000-000052000000}"/>
    <cellStyle name="Input cel new 3 4 2 2 2 2 3" xfId="4766" xr:uid="{00000000-0005-0000-0000-000052000000}"/>
    <cellStyle name="Input cel new 3 4 2 2 2 2 3 2" xfId="10328" xr:uid="{00000000-0005-0000-0000-000052000000}"/>
    <cellStyle name="Input cel new 3 4 2 2 2 2 3 2 2" xfId="20687" xr:uid="{00000000-0005-0000-0000-000052000000}"/>
    <cellStyle name="Input cel new 3 4 2 2 2 2 3 3" xfId="13616" xr:uid="{00000000-0005-0000-0000-000052000000}"/>
    <cellStyle name="Input cel new 3 4 2 2 2 2 4" xfId="7742" xr:uid="{00000000-0005-0000-0000-000052000000}"/>
    <cellStyle name="Input cel new 3 4 2 2 2 2 4 2" xfId="18104" xr:uid="{00000000-0005-0000-0000-000052000000}"/>
    <cellStyle name="Input cel new 3 4 2 2 2 2 5" xfId="6175" xr:uid="{00000000-0005-0000-0000-000052000000}"/>
    <cellStyle name="Input cel new 3 4 2 2 2 2 5 2" xfId="16538" xr:uid="{00000000-0005-0000-0000-000052000000}"/>
    <cellStyle name="Input cel new 3 4 2 2 2 2 6" xfId="13878" xr:uid="{00000000-0005-0000-0000-000052000000}"/>
    <cellStyle name="Input cel new 3 4 2 2 2 3" xfId="3110" xr:uid="{00000000-0005-0000-0000-000052000000}"/>
    <cellStyle name="Input cel new 3 4 2 2 2 3 2" xfId="8660" xr:uid="{00000000-0005-0000-0000-000052000000}"/>
    <cellStyle name="Input cel new 3 4 2 2 2 3 2 2" xfId="19022" xr:uid="{00000000-0005-0000-0000-000052000000}"/>
    <cellStyle name="Input cel new 3 4 2 2 2 3 3" xfId="10846" xr:uid="{00000000-0005-0000-0000-000052000000}"/>
    <cellStyle name="Input cel new 3 4 2 2 2 4" xfId="4453" xr:uid="{00000000-0005-0000-0000-000052000000}"/>
    <cellStyle name="Input cel new 3 4 2 2 2 4 2" xfId="10032" xr:uid="{00000000-0005-0000-0000-000052000000}"/>
    <cellStyle name="Input cel new 3 4 2 2 2 4 2 2" xfId="20392" xr:uid="{00000000-0005-0000-0000-000052000000}"/>
    <cellStyle name="Input cel new 3 4 2 2 2 4 3" xfId="15394" xr:uid="{00000000-0005-0000-0000-000052000000}"/>
    <cellStyle name="Input cel new 3 4 2 2 2 5" xfId="7458" xr:uid="{00000000-0005-0000-0000-000052000000}"/>
    <cellStyle name="Input cel new 3 4 2 2 2 5 2" xfId="17820" xr:uid="{00000000-0005-0000-0000-000052000000}"/>
    <cellStyle name="Input cel new 3 4 2 2 2 6" xfId="5880" xr:uid="{00000000-0005-0000-0000-000052000000}"/>
    <cellStyle name="Input cel new 3 4 2 2 2 6 2" xfId="10937" xr:uid="{00000000-0005-0000-0000-000052000000}"/>
    <cellStyle name="Input cel new 3 4 2 2 2 7" xfId="11637" xr:uid="{00000000-0005-0000-0000-000052000000}"/>
    <cellStyle name="Input cel new 3 4 2 2 3" xfId="1860" xr:uid="{00000000-0005-0000-0000-000052000000}"/>
    <cellStyle name="Input cel new 3 4 2 2 3 2" xfId="3100" xr:uid="{00000000-0005-0000-0000-000052000000}"/>
    <cellStyle name="Input cel new 3 4 2 2 3 2 2" xfId="8650" xr:uid="{00000000-0005-0000-0000-000052000000}"/>
    <cellStyle name="Input cel new 3 4 2 2 3 2 2 2" xfId="19012" xr:uid="{00000000-0005-0000-0000-000052000000}"/>
    <cellStyle name="Input cel new 3 4 2 2 3 2 3" xfId="12230" xr:uid="{00000000-0005-0000-0000-000052000000}"/>
    <cellStyle name="Input cel new 3 4 2 2 3 3" xfId="4444" xr:uid="{00000000-0005-0000-0000-000052000000}"/>
    <cellStyle name="Input cel new 3 4 2 2 3 3 2" xfId="10025" xr:uid="{00000000-0005-0000-0000-000052000000}"/>
    <cellStyle name="Input cel new 3 4 2 2 3 3 2 2" xfId="20385" xr:uid="{00000000-0005-0000-0000-000052000000}"/>
    <cellStyle name="Input cel new 3 4 2 2 3 3 3" xfId="13423" xr:uid="{00000000-0005-0000-0000-000052000000}"/>
    <cellStyle name="Input cel new 3 4 2 2 3 4" xfId="7450" xr:uid="{00000000-0005-0000-0000-000052000000}"/>
    <cellStyle name="Input cel new 3 4 2 2 3 4 2" xfId="17812" xr:uid="{00000000-0005-0000-0000-000052000000}"/>
    <cellStyle name="Input cel new 3 4 2 2 3 5" xfId="5873" xr:uid="{00000000-0005-0000-0000-000052000000}"/>
    <cellStyle name="Input cel new 3 4 2 2 3 5 2" xfId="11319" xr:uid="{00000000-0005-0000-0000-000052000000}"/>
    <cellStyle name="Input cel new 3 4 2 2 3 6" xfId="12080" xr:uid="{00000000-0005-0000-0000-000052000000}"/>
    <cellStyle name="Input cel new 3 4 2 2 4" xfId="1643" xr:uid="{00000000-0005-0000-0000-000052000000}"/>
    <cellStyle name="Input cel new 3 4 2 2 4 2" xfId="2884" xr:uid="{00000000-0005-0000-0000-000052000000}"/>
    <cellStyle name="Input cel new 3 4 2 2 4 2 2" xfId="8434" xr:uid="{00000000-0005-0000-0000-000052000000}"/>
    <cellStyle name="Input cel new 3 4 2 2 4 2 2 2" xfId="18796" xr:uid="{00000000-0005-0000-0000-000052000000}"/>
    <cellStyle name="Input cel new 3 4 2 2 4 2 3" xfId="16189" xr:uid="{00000000-0005-0000-0000-000052000000}"/>
    <cellStyle name="Input cel new 3 4 2 2 4 3" xfId="4234" xr:uid="{00000000-0005-0000-0000-000052000000}"/>
    <cellStyle name="Input cel new 3 4 2 2 4 3 2" xfId="9826" xr:uid="{00000000-0005-0000-0000-000052000000}"/>
    <cellStyle name="Input cel new 3 4 2 2 4 3 2 2" xfId="20187" xr:uid="{00000000-0005-0000-0000-000052000000}"/>
    <cellStyle name="Input cel new 3 4 2 2 4 3 3" xfId="11148" xr:uid="{00000000-0005-0000-0000-000052000000}"/>
    <cellStyle name="Input cel new 3 4 2 2 4 4" xfId="7258" xr:uid="{00000000-0005-0000-0000-000052000000}"/>
    <cellStyle name="Input cel new 3 4 2 2 4 4 2" xfId="17620" xr:uid="{00000000-0005-0000-0000-000052000000}"/>
    <cellStyle name="Input cel new 3 4 2 2 4 5" xfId="5676" xr:uid="{00000000-0005-0000-0000-000052000000}"/>
    <cellStyle name="Input cel new 3 4 2 2 4 5 2" xfId="14862" xr:uid="{00000000-0005-0000-0000-000052000000}"/>
    <cellStyle name="Input cel new 3 4 2 2 4 6" xfId="14694" xr:uid="{00000000-0005-0000-0000-000052000000}"/>
    <cellStyle name="Input cel new 3 4 2 2 5" xfId="1259" xr:uid="{00000000-0005-0000-0000-000052000000}"/>
    <cellStyle name="Input cel new 3 4 2 2 5 2" xfId="3857" xr:uid="{00000000-0005-0000-0000-000052000000}"/>
    <cellStyle name="Input cel new 3 4 2 2 5 2 2" xfId="9471" xr:uid="{00000000-0005-0000-0000-000052000000}"/>
    <cellStyle name="Input cel new 3 4 2 2 5 2 2 2" xfId="19832" xr:uid="{00000000-0005-0000-0000-000052000000}"/>
    <cellStyle name="Input cel new 3 4 2 2 5 2 3" xfId="14538" xr:uid="{00000000-0005-0000-0000-000052000000}"/>
    <cellStyle name="Input cel new 3 4 2 2 5 3" xfId="6899" xr:uid="{00000000-0005-0000-0000-000052000000}"/>
    <cellStyle name="Input cel new 3 4 2 2 5 3 2" xfId="17261" xr:uid="{00000000-0005-0000-0000-000052000000}"/>
    <cellStyle name="Input cel new 3 4 2 2 5 4" xfId="5325" xr:uid="{00000000-0005-0000-0000-000052000000}"/>
    <cellStyle name="Input cel new 3 4 2 2 5 4 2" xfId="15718" xr:uid="{00000000-0005-0000-0000-000052000000}"/>
    <cellStyle name="Input cel new 3 4 2 2 5 5" xfId="11451" xr:uid="{00000000-0005-0000-0000-000052000000}"/>
    <cellStyle name="Input cel new 3 4 2 2 6" xfId="2502" xr:uid="{00000000-0005-0000-0000-000052000000}"/>
    <cellStyle name="Input cel new 3 4 2 2 6 2" xfId="8052" xr:uid="{00000000-0005-0000-0000-000052000000}"/>
    <cellStyle name="Input cel new 3 4 2 2 6 2 2" xfId="18414" xr:uid="{00000000-0005-0000-0000-000052000000}"/>
    <cellStyle name="Input cel new 3 4 2 2 6 3" xfId="13284" xr:uid="{00000000-0005-0000-0000-000052000000}"/>
    <cellStyle name="Input cel new 3 4 2 2 7" xfId="959" xr:uid="{00000000-0005-0000-0000-000052000000}"/>
    <cellStyle name="Input cel new 3 4 2 2 7 2" xfId="9333" xr:uid="{00000000-0005-0000-0000-000052000000}"/>
    <cellStyle name="Input cel new 3 4 2 2 7 2 2" xfId="19694" xr:uid="{00000000-0005-0000-0000-000052000000}"/>
    <cellStyle name="Input cel new 3 4 2 2 7 3" xfId="11990" xr:uid="{00000000-0005-0000-0000-000052000000}"/>
    <cellStyle name="Input cel new 3 4 2 2 8" xfId="3734" xr:uid="{00000000-0005-0000-0000-000052000000}"/>
    <cellStyle name="Input cel new 3 4 2 2 8 2" xfId="14186" xr:uid="{00000000-0005-0000-0000-000052000000}"/>
    <cellStyle name="Input cel new 3 4 2 2 8 3" xfId="13988" xr:uid="{00000000-0005-0000-0000-000052000000}"/>
    <cellStyle name="Input cel new 3 4 2 2 9" xfId="5190" xr:uid="{00000000-0005-0000-0000-000052000000}"/>
    <cellStyle name="Input cel new 3 4 2 2 9 2" xfId="12225" xr:uid="{00000000-0005-0000-0000-000052000000}"/>
    <cellStyle name="Input cel new 3 4 2 3" xfId="562" xr:uid="{00000000-0005-0000-0000-000052000000}"/>
    <cellStyle name="Input cel new 3 4 2 3 2" xfId="2249" xr:uid="{00000000-0005-0000-0000-000052000000}"/>
    <cellStyle name="Input cel new 3 4 2 3 2 2" xfId="3488" xr:uid="{00000000-0005-0000-0000-000052000000}"/>
    <cellStyle name="Input cel new 3 4 2 3 2 2 2" xfId="9038" xr:uid="{00000000-0005-0000-0000-000052000000}"/>
    <cellStyle name="Input cel new 3 4 2 3 2 2 2 2" xfId="19400" xr:uid="{00000000-0005-0000-0000-000052000000}"/>
    <cellStyle name="Input cel new 3 4 2 3 2 2 3" xfId="11381" xr:uid="{00000000-0005-0000-0000-000052000000}"/>
    <cellStyle name="Input cel new 3 4 2 3 2 3" xfId="4830" xr:uid="{00000000-0005-0000-0000-000052000000}"/>
    <cellStyle name="Input cel new 3 4 2 3 2 3 2" xfId="10388" xr:uid="{00000000-0005-0000-0000-000052000000}"/>
    <cellStyle name="Input cel new 3 4 2 3 2 3 2 2" xfId="20747" xr:uid="{00000000-0005-0000-0000-000052000000}"/>
    <cellStyle name="Input cel new 3 4 2 3 2 3 3" xfId="12552" xr:uid="{00000000-0005-0000-0000-000052000000}"/>
    <cellStyle name="Input cel new 3 4 2 3 2 4" xfId="7802" xr:uid="{00000000-0005-0000-0000-000052000000}"/>
    <cellStyle name="Input cel new 3 4 2 3 2 4 2" xfId="18164" xr:uid="{00000000-0005-0000-0000-000052000000}"/>
    <cellStyle name="Input cel new 3 4 2 3 2 5" xfId="6235" xr:uid="{00000000-0005-0000-0000-000052000000}"/>
    <cellStyle name="Input cel new 3 4 2 3 2 5 2" xfId="16598" xr:uid="{00000000-0005-0000-0000-000052000000}"/>
    <cellStyle name="Input cel new 3 4 2 3 2 6" xfId="13460" xr:uid="{00000000-0005-0000-0000-000052000000}"/>
    <cellStyle name="Input cel new 3 4 2 3 3" xfId="1931" xr:uid="{00000000-0005-0000-0000-000052000000}"/>
    <cellStyle name="Input cel new 3 4 2 3 3 2" xfId="3171" xr:uid="{00000000-0005-0000-0000-000052000000}"/>
    <cellStyle name="Input cel new 3 4 2 3 3 2 2" xfId="8721" xr:uid="{00000000-0005-0000-0000-000052000000}"/>
    <cellStyle name="Input cel new 3 4 2 3 3 2 2 2" xfId="19083" xr:uid="{00000000-0005-0000-0000-000052000000}"/>
    <cellStyle name="Input cel new 3 4 2 3 3 2 3" xfId="11619" xr:uid="{00000000-0005-0000-0000-000052000000}"/>
    <cellStyle name="Input cel new 3 4 2 3 3 3" xfId="4514" xr:uid="{00000000-0005-0000-0000-000052000000}"/>
    <cellStyle name="Input cel new 3 4 2 3 3 3 2" xfId="10091" xr:uid="{00000000-0005-0000-0000-000052000000}"/>
    <cellStyle name="Input cel new 3 4 2 3 3 3 2 2" xfId="20451" xr:uid="{00000000-0005-0000-0000-000052000000}"/>
    <cellStyle name="Input cel new 3 4 2 3 3 3 3" xfId="11370" xr:uid="{00000000-0005-0000-0000-000052000000}"/>
    <cellStyle name="Input cel new 3 4 2 3 3 4" xfId="7518" xr:uid="{00000000-0005-0000-0000-000052000000}"/>
    <cellStyle name="Input cel new 3 4 2 3 3 4 2" xfId="17880" xr:uid="{00000000-0005-0000-0000-000052000000}"/>
    <cellStyle name="Input cel new 3 4 2 3 3 5" xfId="5937" xr:uid="{00000000-0005-0000-0000-000052000000}"/>
    <cellStyle name="Input cel new 3 4 2 3 3 5 2" xfId="16302" xr:uid="{00000000-0005-0000-0000-000052000000}"/>
    <cellStyle name="Input cel new 3 4 2 3 3 6" xfId="14965" xr:uid="{00000000-0005-0000-0000-000052000000}"/>
    <cellStyle name="Input cel new 3 4 2 3 4" xfId="1323" xr:uid="{00000000-0005-0000-0000-000052000000}"/>
    <cellStyle name="Input cel new 3 4 2 3 4 2" xfId="6960" xr:uid="{00000000-0005-0000-0000-000052000000}"/>
    <cellStyle name="Input cel new 3 4 2 3 4 2 2" xfId="17322" xr:uid="{00000000-0005-0000-0000-000052000000}"/>
    <cellStyle name="Input cel new 3 4 2 3 4 3" xfId="15250" xr:uid="{00000000-0005-0000-0000-000052000000}"/>
    <cellStyle name="Input cel new 3 4 2 3 5" xfId="2566" xr:uid="{00000000-0005-0000-0000-000052000000}"/>
    <cellStyle name="Input cel new 3 4 2 3 5 2" xfId="8116" xr:uid="{00000000-0005-0000-0000-000052000000}"/>
    <cellStyle name="Input cel new 3 4 2 3 5 2 2" xfId="18478" xr:uid="{00000000-0005-0000-0000-000052000000}"/>
    <cellStyle name="Input cel new 3 4 2 3 5 3" xfId="11347" xr:uid="{00000000-0005-0000-0000-000052000000}"/>
    <cellStyle name="Input cel new 3 4 2 3 6" xfId="1023" xr:uid="{00000000-0005-0000-0000-000052000000}"/>
    <cellStyle name="Input cel new 3 4 2 3 6 2" xfId="9532" xr:uid="{00000000-0005-0000-0000-000052000000}"/>
    <cellStyle name="Input cel new 3 4 2 3 6 2 2" xfId="19893" xr:uid="{00000000-0005-0000-0000-000052000000}"/>
    <cellStyle name="Input cel new 3 4 2 3 6 3" xfId="13680" xr:uid="{00000000-0005-0000-0000-000052000000}"/>
    <cellStyle name="Input cel new 3 4 2 3 7" xfId="3921" xr:uid="{00000000-0005-0000-0000-000052000000}"/>
    <cellStyle name="Input cel new 3 4 2 3 7 2" xfId="6666" xr:uid="{00000000-0005-0000-0000-000052000000}"/>
    <cellStyle name="Input cel new 3 4 2 3 7 2 2" xfId="17028" xr:uid="{00000000-0005-0000-0000-000052000000}"/>
    <cellStyle name="Input cel new 3 4 2 3 7 3" xfId="12136" xr:uid="{00000000-0005-0000-0000-000052000000}"/>
    <cellStyle name="Input cel new 3 4 2 3 8" xfId="5385" xr:uid="{00000000-0005-0000-0000-000052000000}"/>
    <cellStyle name="Input cel new 3 4 2 3 8 2" xfId="10814" xr:uid="{00000000-0005-0000-0000-000052000000}"/>
    <cellStyle name="Input cel new 3 4 2 3 9" xfId="11327" xr:uid="{00000000-0005-0000-0000-000052000000}"/>
    <cellStyle name="Input cel new 3 4 2 4" xfId="624" xr:uid="{00000000-0005-0000-0000-000052000000}"/>
    <cellStyle name="Input cel new 3 4 2 4 2" xfId="2311" xr:uid="{00000000-0005-0000-0000-000052000000}"/>
    <cellStyle name="Input cel new 3 4 2 4 2 2" xfId="3550" xr:uid="{00000000-0005-0000-0000-000052000000}"/>
    <cellStyle name="Input cel new 3 4 2 4 2 2 2" xfId="9100" xr:uid="{00000000-0005-0000-0000-000052000000}"/>
    <cellStyle name="Input cel new 3 4 2 4 2 2 2 2" xfId="19462" xr:uid="{00000000-0005-0000-0000-000052000000}"/>
    <cellStyle name="Input cel new 3 4 2 4 2 2 3" xfId="10838" xr:uid="{00000000-0005-0000-0000-000052000000}"/>
    <cellStyle name="Input cel new 3 4 2 4 2 3" xfId="4892" xr:uid="{00000000-0005-0000-0000-000052000000}"/>
    <cellStyle name="Input cel new 3 4 2 4 2 3 2" xfId="10447" xr:uid="{00000000-0005-0000-0000-000052000000}"/>
    <cellStyle name="Input cel new 3 4 2 4 2 3 2 2" xfId="20806" xr:uid="{00000000-0005-0000-0000-000052000000}"/>
    <cellStyle name="Input cel new 3 4 2 4 2 3 3" xfId="13747" xr:uid="{00000000-0005-0000-0000-000052000000}"/>
    <cellStyle name="Input cel new 3 4 2 4 2 4" xfId="7861" xr:uid="{00000000-0005-0000-0000-000052000000}"/>
    <cellStyle name="Input cel new 3 4 2 4 2 4 2" xfId="18223" xr:uid="{00000000-0005-0000-0000-000052000000}"/>
    <cellStyle name="Input cel new 3 4 2 4 2 5" xfId="6294" xr:uid="{00000000-0005-0000-0000-000052000000}"/>
    <cellStyle name="Input cel new 3 4 2 4 2 5 2" xfId="16657" xr:uid="{00000000-0005-0000-0000-000052000000}"/>
    <cellStyle name="Input cel new 3 4 2 4 2 6" xfId="14144" xr:uid="{00000000-0005-0000-0000-000052000000}"/>
    <cellStyle name="Input cel new 3 4 2 4 3" xfId="1989" xr:uid="{00000000-0005-0000-0000-000052000000}"/>
    <cellStyle name="Input cel new 3 4 2 4 3 2" xfId="3228" xr:uid="{00000000-0005-0000-0000-000052000000}"/>
    <cellStyle name="Input cel new 3 4 2 4 3 2 2" xfId="8778" xr:uid="{00000000-0005-0000-0000-000052000000}"/>
    <cellStyle name="Input cel new 3 4 2 4 3 2 2 2" xfId="19140" xr:uid="{00000000-0005-0000-0000-000052000000}"/>
    <cellStyle name="Input cel new 3 4 2 4 3 2 3" xfId="14070" xr:uid="{00000000-0005-0000-0000-000052000000}"/>
    <cellStyle name="Input cel new 3 4 2 4 3 3" xfId="4570" xr:uid="{00000000-0005-0000-0000-000052000000}"/>
    <cellStyle name="Input cel new 3 4 2 4 3 3 2" xfId="10144" xr:uid="{00000000-0005-0000-0000-000052000000}"/>
    <cellStyle name="Input cel new 3 4 2 4 3 3 2 2" xfId="20504" xr:uid="{00000000-0005-0000-0000-000052000000}"/>
    <cellStyle name="Input cel new 3 4 2 4 3 3 3" xfId="10622" xr:uid="{00000000-0005-0000-0000-000052000000}"/>
    <cellStyle name="Input cel new 3 4 2 4 3 4" xfId="7572" xr:uid="{00000000-0005-0000-0000-000052000000}"/>
    <cellStyle name="Input cel new 3 4 2 4 3 4 2" xfId="17934" xr:uid="{00000000-0005-0000-0000-000052000000}"/>
    <cellStyle name="Input cel new 3 4 2 4 3 5" xfId="5990" xr:uid="{00000000-0005-0000-0000-000052000000}"/>
    <cellStyle name="Input cel new 3 4 2 4 3 5 2" xfId="16355" xr:uid="{00000000-0005-0000-0000-000052000000}"/>
    <cellStyle name="Input cel new 3 4 2 4 3 6" xfId="12723" xr:uid="{00000000-0005-0000-0000-000052000000}"/>
    <cellStyle name="Input cel new 3 4 2 4 4" xfId="1385" xr:uid="{00000000-0005-0000-0000-000052000000}"/>
    <cellStyle name="Input cel new 3 4 2 4 4 2" xfId="7022" xr:uid="{00000000-0005-0000-0000-000052000000}"/>
    <cellStyle name="Input cel new 3 4 2 4 4 2 2" xfId="17384" xr:uid="{00000000-0005-0000-0000-000052000000}"/>
    <cellStyle name="Input cel new 3 4 2 4 4 3" xfId="11324" xr:uid="{00000000-0005-0000-0000-000052000000}"/>
    <cellStyle name="Input cel new 3 4 2 4 5" xfId="2628" xr:uid="{00000000-0005-0000-0000-000052000000}"/>
    <cellStyle name="Input cel new 3 4 2 4 5 2" xfId="8178" xr:uid="{00000000-0005-0000-0000-000052000000}"/>
    <cellStyle name="Input cel new 3 4 2 4 5 2 2" xfId="18540" xr:uid="{00000000-0005-0000-0000-000052000000}"/>
    <cellStyle name="Input cel new 3 4 2 4 5 3" xfId="14805" xr:uid="{00000000-0005-0000-0000-000052000000}"/>
    <cellStyle name="Input cel new 3 4 2 4 6" xfId="1085" xr:uid="{00000000-0005-0000-0000-000052000000}"/>
    <cellStyle name="Input cel new 3 4 2 4 6 2" xfId="9594" xr:uid="{00000000-0005-0000-0000-000052000000}"/>
    <cellStyle name="Input cel new 3 4 2 4 6 2 2" xfId="19955" xr:uid="{00000000-0005-0000-0000-000052000000}"/>
    <cellStyle name="Input cel new 3 4 2 4 6 3" xfId="16177" xr:uid="{00000000-0005-0000-0000-000052000000}"/>
    <cellStyle name="Input cel new 3 4 2 4 7" xfId="3983" xr:uid="{00000000-0005-0000-0000-000052000000}"/>
    <cellStyle name="Input cel new 3 4 2 4 7 2" xfId="6725" xr:uid="{00000000-0005-0000-0000-000052000000}"/>
    <cellStyle name="Input cel new 3 4 2 4 7 2 2" xfId="17087" xr:uid="{00000000-0005-0000-0000-000052000000}"/>
    <cellStyle name="Input cel new 3 4 2 4 7 3" xfId="15681" xr:uid="{00000000-0005-0000-0000-000052000000}"/>
    <cellStyle name="Input cel new 3 4 2 4 8" xfId="5444" xr:uid="{00000000-0005-0000-0000-000052000000}"/>
    <cellStyle name="Input cel new 3 4 2 4 8 2" xfId="16157" xr:uid="{00000000-0005-0000-0000-000052000000}"/>
    <cellStyle name="Input cel new 3 4 2 4 9" xfId="14875" xr:uid="{00000000-0005-0000-0000-000052000000}"/>
    <cellStyle name="Input cel new 3 4 2 5" xfId="910" xr:uid="{00000000-0005-0000-0000-000052000000}"/>
    <cellStyle name="Input cel new 3 4 2 5 2" xfId="2148" xr:uid="{00000000-0005-0000-0000-000052000000}"/>
    <cellStyle name="Input cel new 3 4 2 5 2 2" xfId="3387" xr:uid="{00000000-0005-0000-0000-000052000000}"/>
    <cellStyle name="Input cel new 3 4 2 5 2 2 2" xfId="8937" xr:uid="{00000000-0005-0000-0000-000052000000}"/>
    <cellStyle name="Input cel new 3 4 2 5 2 2 2 2" xfId="19299" xr:uid="{00000000-0005-0000-0000-000052000000}"/>
    <cellStyle name="Input cel new 3 4 2 5 2 2 3" xfId="15099" xr:uid="{00000000-0005-0000-0000-000052000000}"/>
    <cellStyle name="Input cel new 3 4 2 5 2 3" xfId="4729" xr:uid="{00000000-0005-0000-0000-000052000000}"/>
    <cellStyle name="Input cel new 3 4 2 5 2 3 2" xfId="10292" xr:uid="{00000000-0005-0000-0000-000052000000}"/>
    <cellStyle name="Input cel new 3 4 2 5 2 3 2 2" xfId="20651" xr:uid="{00000000-0005-0000-0000-000052000000}"/>
    <cellStyle name="Input cel new 3 4 2 5 2 3 3" xfId="15042" xr:uid="{00000000-0005-0000-0000-000052000000}"/>
    <cellStyle name="Input cel new 3 4 2 5 2 4" xfId="7706" xr:uid="{00000000-0005-0000-0000-000052000000}"/>
    <cellStyle name="Input cel new 3 4 2 5 2 4 2" xfId="18068" xr:uid="{00000000-0005-0000-0000-000052000000}"/>
    <cellStyle name="Input cel new 3 4 2 5 2 5" xfId="6139" xr:uid="{00000000-0005-0000-0000-000052000000}"/>
    <cellStyle name="Input cel new 3 4 2 5 2 5 2" xfId="16502" xr:uid="{00000000-0005-0000-0000-000052000000}"/>
    <cellStyle name="Input cel new 3 4 2 5 2 6" xfId="14055" xr:uid="{00000000-0005-0000-0000-000052000000}"/>
    <cellStyle name="Input cel new 3 4 2 5 3" xfId="1832" xr:uid="{00000000-0005-0000-0000-000052000000}"/>
    <cellStyle name="Input cel new 3 4 2 5 3 2" xfId="7422" xr:uid="{00000000-0005-0000-0000-000052000000}"/>
    <cellStyle name="Input cel new 3 4 2 5 3 2 2" xfId="17784" xr:uid="{00000000-0005-0000-0000-000052000000}"/>
    <cellStyle name="Input cel new 3 4 2 5 3 3" xfId="11176" xr:uid="{00000000-0005-0000-0000-000052000000}"/>
    <cellStyle name="Input cel new 3 4 2 5 4" xfId="3072" xr:uid="{00000000-0005-0000-0000-000052000000}"/>
    <cellStyle name="Input cel new 3 4 2 5 4 2" xfId="8622" xr:uid="{00000000-0005-0000-0000-000052000000}"/>
    <cellStyle name="Input cel new 3 4 2 5 4 2 2" xfId="18984" xr:uid="{00000000-0005-0000-0000-000052000000}"/>
    <cellStyle name="Input cel new 3 4 2 5 4 3" xfId="14482" xr:uid="{00000000-0005-0000-0000-000052000000}"/>
    <cellStyle name="Input cel new 3 4 2 5 5" xfId="4416" xr:uid="{00000000-0005-0000-0000-000052000000}"/>
    <cellStyle name="Input cel new 3 4 2 5 5 2" xfId="9997" xr:uid="{00000000-0005-0000-0000-000052000000}"/>
    <cellStyle name="Input cel new 3 4 2 5 5 2 2" xfId="20357" xr:uid="{00000000-0005-0000-0000-000052000000}"/>
    <cellStyle name="Input cel new 3 4 2 5 5 3" xfId="11090" xr:uid="{00000000-0005-0000-0000-000052000000}"/>
    <cellStyle name="Input cel new 3 4 2 5 6" xfId="6584" xr:uid="{00000000-0005-0000-0000-000052000000}"/>
    <cellStyle name="Input cel new 3 4 2 5 6 2" xfId="16946" xr:uid="{00000000-0005-0000-0000-000052000000}"/>
    <cellStyle name="Input cel new 3 4 2 5 7" xfId="5845" xr:uid="{00000000-0005-0000-0000-000052000000}"/>
    <cellStyle name="Input cel new 3 4 2 5 7 2" xfId="11654" xr:uid="{00000000-0005-0000-0000-000052000000}"/>
    <cellStyle name="Input cel new 3 4 2 5 8" xfId="13529" xr:uid="{00000000-0005-0000-0000-000052000000}"/>
    <cellStyle name="Input cel new 3 4 2 6" xfId="1495" xr:uid="{00000000-0005-0000-0000-000052000000}"/>
    <cellStyle name="Input cel new 3 4 2 6 2" xfId="2737" xr:uid="{00000000-0005-0000-0000-000052000000}"/>
    <cellStyle name="Input cel new 3 4 2 6 2 2" xfId="8287" xr:uid="{00000000-0005-0000-0000-000052000000}"/>
    <cellStyle name="Input cel new 3 4 2 6 2 2 2" xfId="18649" xr:uid="{00000000-0005-0000-0000-000052000000}"/>
    <cellStyle name="Input cel new 3 4 2 6 2 3" xfId="14689" xr:uid="{00000000-0005-0000-0000-000052000000}"/>
    <cellStyle name="Input cel new 3 4 2 6 3" xfId="4091" xr:uid="{00000000-0005-0000-0000-000052000000}"/>
    <cellStyle name="Input cel new 3 4 2 6 3 2" xfId="9697" xr:uid="{00000000-0005-0000-0000-000052000000}"/>
    <cellStyle name="Input cel new 3 4 2 6 3 2 2" xfId="20058" xr:uid="{00000000-0005-0000-0000-000052000000}"/>
    <cellStyle name="Input cel new 3 4 2 6 3 3" xfId="11694" xr:uid="{00000000-0005-0000-0000-000052000000}"/>
    <cellStyle name="Input cel new 3 4 2 6 4" xfId="7125" xr:uid="{00000000-0005-0000-0000-000052000000}"/>
    <cellStyle name="Input cel new 3 4 2 6 4 2" xfId="17487" xr:uid="{00000000-0005-0000-0000-000052000000}"/>
    <cellStyle name="Input cel new 3 4 2 6 5" xfId="5547" xr:uid="{00000000-0005-0000-0000-000052000000}"/>
    <cellStyle name="Input cel new 3 4 2 6 5 2" xfId="15254" xr:uid="{00000000-0005-0000-0000-000052000000}"/>
    <cellStyle name="Input cel new 3 4 2 6 6" xfId="15427" xr:uid="{00000000-0005-0000-0000-000052000000}"/>
    <cellStyle name="Input cel new 3 4 2 7" xfId="1443" xr:uid="{00000000-0005-0000-0000-000052000000}"/>
    <cellStyle name="Input cel new 3 4 2 7 2" xfId="2686" xr:uid="{00000000-0005-0000-0000-000052000000}"/>
    <cellStyle name="Input cel new 3 4 2 7 2 2" xfId="8236" xr:uid="{00000000-0005-0000-0000-000052000000}"/>
    <cellStyle name="Input cel new 3 4 2 7 2 2 2" xfId="18598" xr:uid="{00000000-0005-0000-0000-000052000000}"/>
    <cellStyle name="Input cel new 3 4 2 7 2 3" xfId="14276" xr:uid="{00000000-0005-0000-0000-000052000000}"/>
    <cellStyle name="Input cel new 3 4 2 7 3" xfId="4041" xr:uid="{00000000-0005-0000-0000-000052000000}"/>
    <cellStyle name="Input cel new 3 4 2 7 3 2" xfId="9650" xr:uid="{00000000-0005-0000-0000-000052000000}"/>
    <cellStyle name="Input cel new 3 4 2 7 3 2 2" xfId="20011" xr:uid="{00000000-0005-0000-0000-000052000000}"/>
    <cellStyle name="Input cel new 3 4 2 7 3 3" xfId="14882" xr:uid="{00000000-0005-0000-0000-000052000000}"/>
    <cellStyle name="Input cel new 3 4 2 7 4" xfId="7078" xr:uid="{00000000-0005-0000-0000-000052000000}"/>
    <cellStyle name="Input cel new 3 4 2 7 4 2" xfId="17440" xr:uid="{00000000-0005-0000-0000-000052000000}"/>
    <cellStyle name="Input cel new 3 4 2 7 5" xfId="5500" xr:uid="{00000000-0005-0000-0000-000052000000}"/>
    <cellStyle name="Input cel new 3 4 2 7 5 2" xfId="14476" xr:uid="{00000000-0005-0000-0000-000052000000}"/>
    <cellStyle name="Input cel new 3 4 2 7 6" xfId="10542" xr:uid="{00000000-0005-0000-0000-000052000000}"/>
    <cellStyle name="Input cel new 3 4 2 8" xfId="1211" xr:uid="{00000000-0005-0000-0000-000052000000}"/>
    <cellStyle name="Input cel new 3 4 2 8 2" xfId="3809" xr:uid="{00000000-0005-0000-0000-000052000000}"/>
    <cellStyle name="Input cel new 3 4 2 8 2 2" xfId="9423" xr:uid="{00000000-0005-0000-0000-000052000000}"/>
    <cellStyle name="Input cel new 3 4 2 8 2 2 2" xfId="19784" xr:uid="{00000000-0005-0000-0000-000052000000}"/>
    <cellStyle name="Input cel new 3 4 2 8 2 3" xfId="14758" xr:uid="{00000000-0005-0000-0000-000052000000}"/>
    <cellStyle name="Input cel new 3 4 2 8 3" xfId="6851" xr:uid="{00000000-0005-0000-0000-000052000000}"/>
    <cellStyle name="Input cel new 3 4 2 8 3 2" xfId="17213" xr:uid="{00000000-0005-0000-0000-000052000000}"/>
    <cellStyle name="Input cel new 3 4 2 8 4" xfId="5278" xr:uid="{00000000-0005-0000-0000-000052000000}"/>
    <cellStyle name="Input cel new 3 4 2 8 4 2" xfId="10819" xr:uid="{00000000-0005-0000-0000-000052000000}"/>
    <cellStyle name="Input cel new 3 4 2 8 5" xfId="15514" xr:uid="{00000000-0005-0000-0000-000052000000}"/>
    <cellStyle name="Input cel new 3 4 2 9" xfId="2454" xr:uid="{00000000-0005-0000-0000-000052000000}"/>
    <cellStyle name="Input cel new 3 4 2 9 2" xfId="8004" xr:uid="{00000000-0005-0000-0000-000052000000}"/>
    <cellStyle name="Input cel new 3 4 2 9 2 2" xfId="18366" xr:uid="{00000000-0005-0000-0000-000052000000}"/>
    <cellStyle name="Input cel new 3 4 2 9 3" xfId="13809" xr:uid="{00000000-0005-0000-0000-000052000000}"/>
    <cellStyle name="Input cel new 3 4 3" xfId="438" xr:uid="{00000000-0005-0000-0000-000052000000}"/>
    <cellStyle name="Input cel new 3 4 3 2" xfId="2102" xr:uid="{00000000-0005-0000-0000-000052000000}"/>
    <cellStyle name="Input cel new 3 4 3 2 2" xfId="3341" xr:uid="{00000000-0005-0000-0000-000052000000}"/>
    <cellStyle name="Input cel new 3 4 3 2 2 2" xfId="4683" xr:uid="{00000000-0005-0000-0000-000052000000}"/>
    <cellStyle name="Input cel new 3 4 3 2 2 2 2" xfId="10249" xr:uid="{00000000-0005-0000-0000-000052000000}"/>
    <cellStyle name="Input cel new 3 4 3 2 2 2 2 2" xfId="20609" xr:uid="{00000000-0005-0000-0000-000052000000}"/>
    <cellStyle name="Input cel new 3 4 3 2 2 2 3" xfId="15406" xr:uid="{00000000-0005-0000-0000-000052000000}"/>
    <cellStyle name="Input cel new 3 4 3 2 2 3" xfId="8891" xr:uid="{00000000-0005-0000-0000-000052000000}"/>
    <cellStyle name="Input cel new 3 4 3 2 2 3 2" xfId="19253" xr:uid="{00000000-0005-0000-0000-000052000000}"/>
    <cellStyle name="Input cel new 3 4 3 2 2 4" xfId="6096" xr:uid="{00000000-0005-0000-0000-000052000000}"/>
    <cellStyle name="Input cel new 3 4 3 2 2 4 2" xfId="16460" xr:uid="{00000000-0005-0000-0000-000052000000}"/>
    <cellStyle name="Input cel new 3 4 3 2 2 5" xfId="16049" xr:uid="{00000000-0005-0000-0000-000052000000}"/>
    <cellStyle name="Input cel new 3 4 3 2 3" xfId="3708" xr:uid="{00000000-0005-0000-0000-000052000000}"/>
    <cellStyle name="Input cel new 3 4 3 2 3 2" xfId="9291" xr:uid="{00000000-0005-0000-0000-000052000000}"/>
    <cellStyle name="Input cel new 3 4 3 2 3 2 2" xfId="19652" xr:uid="{00000000-0005-0000-0000-000052000000}"/>
    <cellStyle name="Input cel new 3 4 3 2 3 3" xfId="15441" xr:uid="{00000000-0005-0000-0000-000052000000}"/>
    <cellStyle name="Input cel new 3 4 3 2 4" xfId="5148" xr:uid="{00000000-0005-0000-0000-000052000000}"/>
    <cellStyle name="Input cel new 3 4 3 2 4 2" xfId="16087" xr:uid="{00000000-0005-0000-0000-000052000000}"/>
    <cellStyle name="Input cel new 3 4 3 2 5" xfId="14221" xr:uid="{00000000-0005-0000-0000-000052000000}"/>
    <cellStyle name="Input cel new 3 4 3 3" xfId="1682" xr:uid="{00000000-0005-0000-0000-000052000000}"/>
    <cellStyle name="Input cel new 3 4 3 3 2" xfId="2923" xr:uid="{00000000-0005-0000-0000-000052000000}"/>
    <cellStyle name="Input cel new 3 4 3 3 2 2" xfId="8473" xr:uid="{00000000-0005-0000-0000-000052000000}"/>
    <cellStyle name="Input cel new 3 4 3 3 2 2 2" xfId="18835" xr:uid="{00000000-0005-0000-0000-000052000000}"/>
    <cellStyle name="Input cel new 3 4 3 3 2 3" xfId="14168" xr:uid="{00000000-0005-0000-0000-000052000000}"/>
    <cellStyle name="Input cel new 3 4 3 3 3" xfId="4273" xr:uid="{00000000-0005-0000-0000-000052000000}"/>
    <cellStyle name="Input cel new 3 4 3 3 3 2" xfId="9864" xr:uid="{00000000-0005-0000-0000-000052000000}"/>
    <cellStyle name="Input cel new 3 4 3 3 3 2 2" xfId="20225" xr:uid="{00000000-0005-0000-0000-000052000000}"/>
    <cellStyle name="Input cel new 3 4 3 3 3 3" xfId="14224" xr:uid="{00000000-0005-0000-0000-000052000000}"/>
    <cellStyle name="Input cel new 3 4 3 3 4" xfId="7296" xr:uid="{00000000-0005-0000-0000-000052000000}"/>
    <cellStyle name="Input cel new 3 4 3 3 4 2" xfId="17658" xr:uid="{00000000-0005-0000-0000-000052000000}"/>
    <cellStyle name="Input cel new 3 4 3 3 5" xfId="5714" xr:uid="{00000000-0005-0000-0000-000052000000}"/>
    <cellStyle name="Input cel new 3 4 3 3 5 2" xfId="12452" xr:uid="{00000000-0005-0000-0000-000052000000}"/>
    <cellStyle name="Input cel new 3 4 3 3 6" xfId="14248" xr:uid="{00000000-0005-0000-0000-000052000000}"/>
    <cellStyle name="Input cel new 3 4 3 4" xfId="1128" xr:uid="{00000000-0005-0000-0000-000052000000}"/>
    <cellStyle name="Input cel new 3 4 3 4 2" xfId="3627" xr:uid="{00000000-0005-0000-0000-000052000000}"/>
    <cellStyle name="Input cel new 3 4 3 4 2 2" xfId="9181" xr:uid="{00000000-0005-0000-0000-000052000000}"/>
    <cellStyle name="Input cel new 3 4 3 4 2 2 2" xfId="19542" xr:uid="{00000000-0005-0000-0000-000052000000}"/>
    <cellStyle name="Input cel new 3 4 3 4 2 3" xfId="13432" xr:uid="{00000000-0005-0000-0000-000052000000}"/>
    <cellStyle name="Input cel new 3 4 3 4 3" xfId="6768" xr:uid="{00000000-0005-0000-0000-000052000000}"/>
    <cellStyle name="Input cel new 3 4 3 4 3 2" xfId="17130" xr:uid="{00000000-0005-0000-0000-000052000000}"/>
    <cellStyle name="Input cel new 3 4 3 4 4" xfId="5022" xr:uid="{00000000-0005-0000-0000-000052000000}"/>
    <cellStyle name="Input cel new 3 4 3 4 4 2" xfId="11398" xr:uid="{00000000-0005-0000-0000-000052000000}"/>
    <cellStyle name="Input cel new 3 4 3 4 5" xfId="11444" xr:uid="{00000000-0005-0000-0000-000052000000}"/>
    <cellStyle name="Input cel new 3 4 3 5" xfId="2372" xr:uid="{00000000-0005-0000-0000-000052000000}"/>
    <cellStyle name="Input cel new 3 4 3 5 2" xfId="7922" xr:uid="{00000000-0005-0000-0000-000052000000}"/>
    <cellStyle name="Input cel new 3 4 3 5 2 2" xfId="18284" xr:uid="{00000000-0005-0000-0000-000052000000}"/>
    <cellStyle name="Input cel new 3 4 3 5 3" xfId="12679" xr:uid="{00000000-0005-0000-0000-000052000000}"/>
    <cellStyle name="Input cel new 3 4 3 6" xfId="704" xr:uid="{00000000-0005-0000-0000-000052000000}"/>
    <cellStyle name="Input cel new 3 4 3 6 2" xfId="9217" xr:uid="{00000000-0005-0000-0000-000052000000}"/>
    <cellStyle name="Input cel new 3 4 3 6 2 2" xfId="19578" xr:uid="{00000000-0005-0000-0000-000052000000}"/>
    <cellStyle name="Input cel new 3 4 3 6 3" xfId="12425" xr:uid="{00000000-0005-0000-0000-000052000000}"/>
    <cellStyle name="Input cel new 3 4 3 7" xfId="3660" xr:uid="{00000000-0005-0000-0000-000052000000}"/>
    <cellStyle name="Input cel new 3 4 3 7 2" xfId="14750" xr:uid="{00000000-0005-0000-0000-000052000000}"/>
    <cellStyle name="Input cel new 3 4 3 7 3" xfId="13919" xr:uid="{00000000-0005-0000-0000-000052000000}"/>
    <cellStyle name="Input cel new 3 4 3 8" xfId="5057" xr:uid="{00000000-0005-0000-0000-000052000000}"/>
    <cellStyle name="Input cel new 3 4 3 8 2" xfId="14489" xr:uid="{00000000-0005-0000-0000-000052000000}"/>
    <cellStyle name="Input cel new 3 4 3 9" xfId="11740" xr:uid="{00000000-0005-0000-0000-000052000000}"/>
    <cellStyle name="Input cel new 3 4 4" xfId="507" xr:uid="{00000000-0005-0000-0000-000052000000}"/>
    <cellStyle name="Input cel new 3 4 4 2" xfId="3346" xr:uid="{00000000-0005-0000-0000-000052000000}"/>
    <cellStyle name="Input cel new 3 4 4 2 2" xfId="4688" xr:uid="{00000000-0005-0000-0000-000052000000}"/>
    <cellStyle name="Input cel new 3 4 4 2 2 2" xfId="10253" xr:uid="{00000000-0005-0000-0000-000052000000}"/>
    <cellStyle name="Input cel new 3 4 4 2 2 2 2" xfId="20613" xr:uid="{00000000-0005-0000-0000-000052000000}"/>
    <cellStyle name="Input cel new 3 4 4 2 2 3" xfId="13406" xr:uid="{00000000-0005-0000-0000-000052000000}"/>
    <cellStyle name="Input cel new 3 4 4 2 3" xfId="8896" xr:uid="{00000000-0005-0000-0000-000052000000}"/>
    <cellStyle name="Input cel new 3 4 4 2 3 2" xfId="19258" xr:uid="{00000000-0005-0000-0000-000052000000}"/>
    <cellStyle name="Input cel new 3 4 4 2 4" xfId="6100" xr:uid="{00000000-0005-0000-0000-000052000000}"/>
    <cellStyle name="Input cel new 3 4 4 2 4 2" xfId="16464" xr:uid="{00000000-0005-0000-0000-000052000000}"/>
    <cellStyle name="Input cel new 3 4 4 2 5" xfId="10989" xr:uid="{00000000-0005-0000-0000-000052000000}"/>
    <cellStyle name="Input cel new 3 4 4 3" xfId="2107" xr:uid="{00000000-0005-0000-0000-000052000000}"/>
    <cellStyle name="Input cel new 3 4 4 3 2" xfId="9178" xr:uid="{00000000-0005-0000-0000-000052000000}"/>
    <cellStyle name="Input cel new 3 4 4 3 2 2" xfId="19539" xr:uid="{00000000-0005-0000-0000-000052000000}"/>
    <cellStyle name="Input cel new 3 4 4 3 3" xfId="14766" xr:uid="{00000000-0005-0000-0000-000052000000}"/>
    <cellStyle name="Input cel new 3 4 4 4" xfId="7675" xr:uid="{00000000-0005-0000-0000-000052000000}"/>
    <cellStyle name="Input cel new 3 4 4 4 2" xfId="18037" xr:uid="{00000000-0005-0000-0000-000052000000}"/>
    <cellStyle name="Input cel new 3 4 4 5" xfId="5019" xr:uid="{00000000-0005-0000-0000-000052000000}"/>
    <cellStyle name="Input cel new 3 4 4 5 2" xfId="13769" xr:uid="{00000000-0005-0000-0000-000052000000}"/>
    <cellStyle name="Input cel new 3 4 4 6" xfId="12946" xr:uid="{00000000-0005-0000-0000-000052000000}"/>
    <cellStyle name="Input cel new 3 4 5" xfId="1728" xr:uid="{00000000-0005-0000-0000-000052000000}"/>
    <cellStyle name="Input cel new 3 4 5 2" xfId="2968" xr:uid="{00000000-0005-0000-0000-000052000000}"/>
    <cellStyle name="Input cel new 3 4 5 2 2" xfId="8518" xr:uid="{00000000-0005-0000-0000-000052000000}"/>
    <cellStyle name="Input cel new 3 4 5 2 2 2" xfId="18880" xr:uid="{00000000-0005-0000-0000-000052000000}"/>
    <cellStyle name="Input cel new 3 4 5 2 3" xfId="13301" xr:uid="{00000000-0005-0000-0000-000052000000}"/>
    <cellStyle name="Input cel new 3 4 5 3" xfId="3617" xr:uid="{00000000-0005-0000-0000-000052000000}"/>
    <cellStyle name="Input cel new 3 4 5 3 2" xfId="9161" xr:uid="{00000000-0005-0000-0000-000052000000}"/>
    <cellStyle name="Input cel new 3 4 5 3 2 2" xfId="19522" xr:uid="{00000000-0005-0000-0000-000052000000}"/>
    <cellStyle name="Input cel new 3 4 5 3 3" xfId="12840" xr:uid="{00000000-0005-0000-0000-000052000000}"/>
    <cellStyle name="Input cel new 3 4 5 4" xfId="7333" xr:uid="{00000000-0005-0000-0000-000052000000}"/>
    <cellStyle name="Input cel new 3 4 5 4 2" xfId="17695" xr:uid="{00000000-0005-0000-0000-000052000000}"/>
    <cellStyle name="Input cel new 3 4 5 5" xfId="5002" xr:uid="{00000000-0005-0000-0000-000052000000}"/>
    <cellStyle name="Input cel new 3 4 5 5 2" xfId="13527" xr:uid="{00000000-0005-0000-0000-000052000000}"/>
    <cellStyle name="Input cel new 3 4 5 6" xfId="14082" xr:uid="{00000000-0005-0000-0000-000052000000}"/>
    <cellStyle name="Input cel new 3 4 6" xfId="672" xr:uid="{00000000-0005-0000-0000-000052000000}"/>
    <cellStyle name="Input cel new 3 4 6 2" xfId="6410" xr:uid="{00000000-0005-0000-0000-000052000000}"/>
    <cellStyle name="Input cel new 3 4 6 2 2" xfId="16772" xr:uid="{00000000-0005-0000-0000-000052000000}"/>
    <cellStyle name="Input cel new 3 4 6 3" xfId="14783" xr:uid="{00000000-0005-0000-0000-000052000000}"/>
    <cellStyle name="Input cel new 3 4 7" xfId="2343" xr:uid="{00000000-0005-0000-0000-000052000000}"/>
    <cellStyle name="Input cel new 3 4 7 2" xfId="7893" xr:uid="{00000000-0005-0000-0000-000052000000}"/>
    <cellStyle name="Input cel new 3 4 7 2 2" xfId="18255" xr:uid="{00000000-0005-0000-0000-000052000000}"/>
    <cellStyle name="Input cel new 3 4 7 3" xfId="12146" xr:uid="{00000000-0005-0000-0000-000052000000}"/>
    <cellStyle name="Input cel new 3 4 8" xfId="653" xr:uid="{00000000-0005-0000-0000-000052000000}"/>
    <cellStyle name="Input cel new 3 4 8 2" xfId="6352" xr:uid="{00000000-0005-0000-0000-000052000000}"/>
    <cellStyle name="Input cel new 3 4 8 2 2" xfId="16715" xr:uid="{00000000-0005-0000-0000-000052000000}"/>
    <cellStyle name="Input cel new 3 4 8 2 3" xfId="15163" xr:uid="{00000000-0005-0000-0000-000052000000}"/>
    <cellStyle name="Input cel new 3 4 8 3" xfId="11099" xr:uid="{00000000-0005-0000-0000-000052000000}"/>
    <cellStyle name="Input cel new 3 4 8 4" xfId="11552" xr:uid="{00000000-0005-0000-0000-000052000000}"/>
    <cellStyle name="Input cel new 3 4 9" xfId="6343" xr:uid="{00000000-0005-0000-0000-000052000000}"/>
    <cellStyle name="Input cel new 3 4 9 2" xfId="15154" xr:uid="{00000000-0005-0000-0000-000052000000}"/>
    <cellStyle name="Input cel new 3 4 9 3" xfId="16706" xr:uid="{00000000-0005-0000-0000-000052000000}"/>
    <cellStyle name="Input cel new 3 5" xfId="1187" xr:uid="{00000000-0005-0000-0000-000069000000}"/>
    <cellStyle name="Input cel new 3 5 2" xfId="2430" xr:uid="{00000000-0005-0000-0000-000069000000}"/>
    <cellStyle name="Input cel new 3 5 2 2" xfId="7980" xr:uid="{00000000-0005-0000-0000-000069000000}"/>
    <cellStyle name="Input cel new 3 5 2 2 2" xfId="18342" xr:uid="{00000000-0005-0000-0000-000069000000}"/>
    <cellStyle name="Input cel new 3 5 2 3" xfId="10847" xr:uid="{00000000-0005-0000-0000-000069000000}"/>
    <cellStyle name="Input cel new 3 5 3" xfId="3785" xr:uid="{00000000-0005-0000-0000-000069000000}"/>
    <cellStyle name="Input cel new 3 5 3 2" xfId="9399" xr:uid="{00000000-0005-0000-0000-000069000000}"/>
    <cellStyle name="Input cel new 3 5 3 2 2" xfId="19760" xr:uid="{00000000-0005-0000-0000-000069000000}"/>
    <cellStyle name="Input cel new 3 5 3 3" xfId="11358" xr:uid="{00000000-0005-0000-0000-000069000000}"/>
    <cellStyle name="Input cel new 3 5 4" xfId="6827" xr:uid="{00000000-0005-0000-0000-000069000000}"/>
    <cellStyle name="Input cel new 3 5 4 2" xfId="17189" xr:uid="{00000000-0005-0000-0000-000069000000}"/>
    <cellStyle name="Input cel new 3 5 5" xfId="5255" xr:uid="{00000000-0005-0000-0000-000069000000}"/>
    <cellStyle name="Input cel new 3 5 5 2" xfId="14380" xr:uid="{00000000-0005-0000-0000-000069000000}"/>
    <cellStyle name="Input cel new 3 5 6" xfId="15958" xr:uid="{00000000-0005-0000-0000-000069000000}"/>
    <cellStyle name="Input cel new 3 6" xfId="1415" xr:uid="{00000000-0005-0000-0000-00006A000000}"/>
    <cellStyle name="Input cel new 3 6 2" xfId="2658" xr:uid="{00000000-0005-0000-0000-00006A000000}"/>
    <cellStyle name="Input cel new 3 6 2 2" xfId="8208" xr:uid="{00000000-0005-0000-0000-00006A000000}"/>
    <cellStyle name="Input cel new 3 6 2 2 2" xfId="18570" xr:uid="{00000000-0005-0000-0000-00006A000000}"/>
    <cellStyle name="Input cel new 3 6 2 3" xfId="15767" xr:uid="{00000000-0005-0000-0000-00006A000000}"/>
    <cellStyle name="Input cel new 3 6 3" xfId="4013" xr:uid="{00000000-0005-0000-0000-00006A000000}"/>
    <cellStyle name="Input cel new 3 6 3 2" xfId="9624" xr:uid="{00000000-0005-0000-0000-00006A000000}"/>
    <cellStyle name="Input cel new 3 6 3 2 2" xfId="19985" xr:uid="{00000000-0005-0000-0000-00006A000000}"/>
    <cellStyle name="Input cel new 3 6 3 3" xfId="11707" xr:uid="{00000000-0005-0000-0000-00006A000000}"/>
    <cellStyle name="Input cel new 3 6 4" xfId="7052" xr:uid="{00000000-0005-0000-0000-00006A000000}"/>
    <cellStyle name="Input cel new 3 6 4 2" xfId="17414" xr:uid="{00000000-0005-0000-0000-00006A000000}"/>
    <cellStyle name="Input cel new 3 6 5" xfId="5474" xr:uid="{00000000-0005-0000-0000-00006A000000}"/>
    <cellStyle name="Input cel new 3 6 5 2" xfId="14788" xr:uid="{00000000-0005-0000-0000-00006A000000}"/>
    <cellStyle name="Input cel new 3 6 6" xfId="10570" xr:uid="{00000000-0005-0000-0000-00006A000000}"/>
    <cellStyle name="Input cel new 3 7" xfId="6366" xr:uid="{00000000-0005-0000-0000-00001F000000}"/>
    <cellStyle name="Input cel new 3 7 2" xfId="15173" xr:uid="{00000000-0005-0000-0000-00001F000000}"/>
    <cellStyle name="Input cel new 3 7 3" xfId="16729" xr:uid="{00000000-0005-0000-0000-00001F000000}"/>
    <cellStyle name="Input cel new 3 8" xfId="6330" xr:uid="{00000000-0005-0000-0000-00001F000000}"/>
    <cellStyle name="Input cel new 3 8 2" xfId="15141" xr:uid="{00000000-0005-0000-0000-00001F000000}"/>
    <cellStyle name="Input cel new 3 8 3" xfId="16693" xr:uid="{00000000-0005-0000-0000-00001F000000}"/>
    <cellStyle name="Input cel new 3 9" xfId="4930" xr:uid="{00000000-0005-0000-0000-00001F000000}"/>
    <cellStyle name="Input cel new 3 9 2" xfId="14913" xr:uid="{00000000-0005-0000-0000-00001F000000}"/>
    <cellStyle name="Input cel new 3 9 3" xfId="15111" xr:uid="{00000000-0005-0000-0000-00001F000000}"/>
    <cellStyle name="Input cel new 4" xfId="167" xr:uid="{00000000-0005-0000-0000-000021000000}"/>
    <cellStyle name="Input cel new 4 2" xfId="274" xr:uid="{00000000-0005-0000-0000-000057000000}"/>
    <cellStyle name="Input cel new 4 2 10" xfId="344" xr:uid="{00000000-0005-0000-0000-000057000000}"/>
    <cellStyle name="Input cel new 4 2 10 2" xfId="6389" xr:uid="{00000000-0005-0000-0000-000057000000}"/>
    <cellStyle name="Input cel new 4 2 10 2 2" xfId="16751" xr:uid="{00000000-0005-0000-0000-000057000000}"/>
    <cellStyle name="Input cel new 4 2 10 3" xfId="14511" xr:uid="{00000000-0005-0000-0000-000057000000}"/>
    <cellStyle name="Input cel new 4 2 11" xfId="4964" xr:uid="{00000000-0005-0000-0000-000057000000}"/>
    <cellStyle name="Input cel new 4 2 11 2" xfId="13231" xr:uid="{00000000-0005-0000-0000-000057000000}"/>
    <cellStyle name="Input cel new 4 2 12" xfId="10725" xr:uid="{00000000-0005-0000-0000-000057000000}"/>
    <cellStyle name="Input cel new 4 2 2" xfId="368" xr:uid="{00000000-0005-0000-0000-000057000000}"/>
    <cellStyle name="Input cel new 4 2 2 10" xfId="752" xr:uid="{00000000-0005-0000-0000-000057000000}"/>
    <cellStyle name="Input cel new 4 2 2 10 2" xfId="6472" xr:uid="{00000000-0005-0000-0000-000057000000}"/>
    <cellStyle name="Input cel new 4 2 2 10 2 2" xfId="16834" xr:uid="{00000000-0005-0000-0000-000057000000}"/>
    <cellStyle name="Input cel new 4 2 2 10 3" xfId="12939" xr:uid="{00000000-0005-0000-0000-000057000000}"/>
    <cellStyle name="Input cel new 4 2 2 11" xfId="9238" xr:uid="{00000000-0005-0000-0000-000057000000}"/>
    <cellStyle name="Input cel new 4 2 2 11 2" xfId="19599" xr:uid="{00000000-0005-0000-0000-000057000000}"/>
    <cellStyle name="Input cel new 4 2 2 12" xfId="5087" xr:uid="{00000000-0005-0000-0000-000057000000}"/>
    <cellStyle name="Input cel new 4 2 2 12 2" xfId="10981" xr:uid="{00000000-0005-0000-0000-000057000000}"/>
    <cellStyle name="Input cel new 4 2 2 13" xfId="10921" xr:uid="{00000000-0005-0000-0000-000057000000}"/>
    <cellStyle name="Input cel new 4 2 2 2" xfId="418" xr:uid="{00000000-0005-0000-0000-000057000000}"/>
    <cellStyle name="Input cel new 4 2 2 2 10" xfId="14526" xr:uid="{00000000-0005-0000-0000-000057000000}"/>
    <cellStyle name="Input cel new 4 2 2 2 2" xfId="498" xr:uid="{00000000-0005-0000-0000-000057000000}"/>
    <cellStyle name="Input cel new 4 2 2 2 2 2" xfId="1826" xr:uid="{00000000-0005-0000-0000-000057000000}"/>
    <cellStyle name="Input cel new 4 2 2 2 2 2 2" xfId="7416" xr:uid="{00000000-0005-0000-0000-000057000000}"/>
    <cellStyle name="Input cel new 4 2 2 2 2 2 2 2" xfId="17778" xr:uid="{00000000-0005-0000-0000-000057000000}"/>
    <cellStyle name="Input cel new 4 2 2 2 2 2 3" xfId="11321" xr:uid="{00000000-0005-0000-0000-000057000000}"/>
    <cellStyle name="Input cel new 4 2 2 2 2 3" xfId="3066" xr:uid="{00000000-0005-0000-0000-000057000000}"/>
    <cellStyle name="Input cel new 4 2 2 2 2 3 2" xfId="8616" xr:uid="{00000000-0005-0000-0000-000057000000}"/>
    <cellStyle name="Input cel new 4 2 2 2 2 3 2 2" xfId="18978" xr:uid="{00000000-0005-0000-0000-000057000000}"/>
    <cellStyle name="Input cel new 4 2 2 2 2 3 3" xfId="11033" xr:uid="{00000000-0005-0000-0000-000057000000}"/>
    <cellStyle name="Input cel new 4 2 2 2 2 4" xfId="904" xr:uid="{00000000-0005-0000-0000-000057000000}"/>
    <cellStyle name="Input cel new 4 2 2 2 2 4 2" xfId="9992" xr:uid="{00000000-0005-0000-0000-000057000000}"/>
    <cellStyle name="Input cel new 4 2 2 2 2 4 2 2" xfId="20352" xr:uid="{00000000-0005-0000-0000-000057000000}"/>
    <cellStyle name="Input cel new 4 2 2 2 2 4 3" xfId="14241" xr:uid="{00000000-0005-0000-0000-000057000000}"/>
    <cellStyle name="Input cel new 4 2 2 2 2 5" xfId="4410" xr:uid="{00000000-0005-0000-0000-000057000000}"/>
    <cellStyle name="Input cel new 4 2 2 2 2 5 2" xfId="6579" xr:uid="{00000000-0005-0000-0000-000057000000}"/>
    <cellStyle name="Input cel new 4 2 2 2 2 5 2 2" xfId="16941" xr:uid="{00000000-0005-0000-0000-000057000000}"/>
    <cellStyle name="Input cel new 4 2 2 2 2 5 3" xfId="13534" xr:uid="{00000000-0005-0000-0000-000057000000}"/>
    <cellStyle name="Input cel new 4 2 2 2 2 6" xfId="5840" xr:uid="{00000000-0005-0000-0000-000057000000}"/>
    <cellStyle name="Input cel new 4 2 2 2 2 6 2" xfId="12577" xr:uid="{00000000-0005-0000-0000-000057000000}"/>
    <cellStyle name="Input cel new 4 2 2 2 2 7" xfId="13057" xr:uid="{00000000-0005-0000-0000-000057000000}"/>
    <cellStyle name="Input cel new 4 2 2 2 3" xfId="1743" xr:uid="{00000000-0005-0000-0000-000057000000}"/>
    <cellStyle name="Input cel new 4 2 2 2 3 2" xfId="2983" xr:uid="{00000000-0005-0000-0000-000057000000}"/>
    <cellStyle name="Input cel new 4 2 2 2 3 2 2" xfId="8533" xr:uid="{00000000-0005-0000-0000-000057000000}"/>
    <cellStyle name="Input cel new 4 2 2 2 3 2 2 2" xfId="18895" xr:uid="{00000000-0005-0000-0000-000057000000}"/>
    <cellStyle name="Input cel new 4 2 2 2 3 2 3" xfId="16104" xr:uid="{00000000-0005-0000-0000-000057000000}"/>
    <cellStyle name="Input cel new 4 2 2 2 3 3" xfId="4329" xr:uid="{00000000-0005-0000-0000-000057000000}"/>
    <cellStyle name="Input cel new 4 2 2 2 3 3 2" xfId="9916" xr:uid="{00000000-0005-0000-0000-000057000000}"/>
    <cellStyle name="Input cel new 4 2 2 2 3 3 2 2" xfId="20277" xr:uid="{00000000-0005-0000-0000-000057000000}"/>
    <cellStyle name="Input cel new 4 2 2 2 3 3 3" xfId="15188" xr:uid="{00000000-0005-0000-0000-000057000000}"/>
    <cellStyle name="Input cel new 4 2 2 2 3 4" xfId="7348" xr:uid="{00000000-0005-0000-0000-000057000000}"/>
    <cellStyle name="Input cel new 4 2 2 2 3 4 2" xfId="17710" xr:uid="{00000000-0005-0000-0000-000057000000}"/>
    <cellStyle name="Input cel new 4 2 2 2 3 5" xfId="5765" xr:uid="{00000000-0005-0000-0000-000057000000}"/>
    <cellStyle name="Input cel new 4 2 2 2 3 5 2" xfId="13200" xr:uid="{00000000-0005-0000-0000-000057000000}"/>
    <cellStyle name="Input cel new 4 2 2 2 3 6" xfId="14929" xr:uid="{00000000-0005-0000-0000-000057000000}"/>
    <cellStyle name="Input cel new 4 2 2 2 4" xfId="2038" xr:uid="{00000000-0005-0000-0000-000057000000}"/>
    <cellStyle name="Input cel new 4 2 2 2 4 2" xfId="3277" xr:uid="{00000000-0005-0000-0000-000057000000}"/>
    <cellStyle name="Input cel new 4 2 2 2 4 2 2" xfId="8827" xr:uid="{00000000-0005-0000-0000-000057000000}"/>
    <cellStyle name="Input cel new 4 2 2 2 4 2 2 2" xfId="19189" xr:uid="{00000000-0005-0000-0000-000057000000}"/>
    <cellStyle name="Input cel new 4 2 2 2 4 2 3" xfId="11683" xr:uid="{00000000-0005-0000-0000-000057000000}"/>
    <cellStyle name="Input cel new 4 2 2 2 4 3" xfId="4619" xr:uid="{00000000-0005-0000-0000-000057000000}"/>
    <cellStyle name="Input cel new 4 2 2 2 4 3 2" xfId="10192" xr:uid="{00000000-0005-0000-0000-000057000000}"/>
    <cellStyle name="Input cel new 4 2 2 2 4 3 2 2" xfId="20552" xr:uid="{00000000-0005-0000-0000-000057000000}"/>
    <cellStyle name="Input cel new 4 2 2 2 4 3 3" xfId="13859" xr:uid="{00000000-0005-0000-0000-000057000000}"/>
    <cellStyle name="Input cel new 4 2 2 2 4 4" xfId="7620" xr:uid="{00000000-0005-0000-0000-000057000000}"/>
    <cellStyle name="Input cel new 4 2 2 2 4 4 2" xfId="17982" xr:uid="{00000000-0005-0000-0000-000057000000}"/>
    <cellStyle name="Input cel new 4 2 2 2 4 5" xfId="6038" xr:uid="{00000000-0005-0000-0000-000057000000}"/>
    <cellStyle name="Input cel new 4 2 2 2 4 5 2" xfId="16403" xr:uid="{00000000-0005-0000-0000-000057000000}"/>
    <cellStyle name="Input cel new 4 2 2 2 4 6" xfId="13485" xr:uid="{00000000-0005-0000-0000-000057000000}"/>
    <cellStyle name="Input cel new 4 2 2 2 5" xfId="1565" xr:uid="{00000000-0005-0000-0000-000057000000}"/>
    <cellStyle name="Input cel new 4 2 2 2 5 2" xfId="2806" xr:uid="{00000000-0005-0000-0000-000057000000}"/>
    <cellStyle name="Input cel new 4 2 2 2 5 2 2" xfId="8356" xr:uid="{00000000-0005-0000-0000-000057000000}"/>
    <cellStyle name="Input cel new 4 2 2 2 5 2 2 2" xfId="18718" xr:uid="{00000000-0005-0000-0000-000057000000}"/>
    <cellStyle name="Input cel new 4 2 2 2 5 2 3" xfId="11007" xr:uid="{00000000-0005-0000-0000-000057000000}"/>
    <cellStyle name="Input cel new 4 2 2 2 5 3" xfId="4156" xr:uid="{00000000-0005-0000-0000-000057000000}"/>
    <cellStyle name="Input cel new 4 2 2 2 5 3 2" xfId="9755" xr:uid="{00000000-0005-0000-0000-000057000000}"/>
    <cellStyle name="Input cel new 4 2 2 2 5 3 2 2" xfId="20116" xr:uid="{00000000-0005-0000-0000-000057000000}"/>
    <cellStyle name="Input cel new 4 2 2 2 5 3 3" xfId="12647" xr:uid="{00000000-0005-0000-0000-000057000000}"/>
    <cellStyle name="Input cel new 4 2 2 2 5 4" xfId="7188" xr:uid="{00000000-0005-0000-0000-000057000000}"/>
    <cellStyle name="Input cel new 4 2 2 2 5 4 2" xfId="17550" xr:uid="{00000000-0005-0000-0000-000057000000}"/>
    <cellStyle name="Input cel new 4 2 2 2 5 5" xfId="5605" xr:uid="{00000000-0005-0000-0000-000057000000}"/>
    <cellStyle name="Input cel new 4 2 2 2 5 5 2" xfId="14541" xr:uid="{00000000-0005-0000-0000-000057000000}"/>
    <cellStyle name="Input cel new 4 2 2 2 5 6" xfId="11450" xr:uid="{00000000-0005-0000-0000-000057000000}"/>
    <cellStyle name="Input cel new 4 2 2 2 6" xfId="1205" xr:uid="{00000000-0005-0000-0000-000057000000}"/>
    <cellStyle name="Input cel new 4 2 2 2 6 2" xfId="3803" xr:uid="{00000000-0005-0000-0000-000057000000}"/>
    <cellStyle name="Input cel new 4 2 2 2 6 2 2" xfId="9417" xr:uid="{00000000-0005-0000-0000-000057000000}"/>
    <cellStyle name="Input cel new 4 2 2 2 6 2 2 2" xfId="19778" xr:uid="{00000000-0005-0000-0000-000057000000}"/>
    <cellStyle name="Input cel new 4 2 2 2 6 2 3" xfId="11305" xr:uid="{00000000-0005-0000-0000-000057000000}"/>
    <cellStyle name="Input cel new 4 2 2 2 6 3" xfId="6845" xr:uid="{00000000-0005-0000-0000-000057000000}"/>
    <cellStyle name="Input cel new 4 2 2 2 6 3 2" xfId="17207" xr:uid="{00000000-0005-0000-0000-000057000000}"/>
    <cellStyle name="Input cel new 4 2 2 2 6 4" xfId="5273" xr:uid="{00000000-0005-0000-0000-000057000000}"/>
    <cellStyle name="Input cel new 4 2 2 2 6 4 2" xfId="12493" xr:uid="{00000000-0005-0000-0000-000057000000}"/>
    <cellStyle name="Input cel new 4 2 2 2 6 5" xfId="10936" xr:uid="{00000000-0005-0000-0000-000057000000}"/>
    <cellStyle name="Input cel new 4 2 2 2 7" xfId="2448" xr:uid="{00000000-0005-0000-0000-000057000000}"/>
    <cellStyle name="Input cel new 4 2 2 2 7 2" xfId="7998" xr:uid="{00000000-0005-0000-0000-000057000000}"/>
    <cellStyle name="Input cel new 4 2 2 2 7 2 2" xfId="18360" xr:uid="{00000000-0005-0000-0000-000057000000}"/>
    <cellStyle name="Input cel new 4 2 2 2 7 3" xfId="15835" xr:uid="{00000000-0005-0000-0000-000057000000}"/>
    <cellStyle name="Input cel new 4 2 2 2 8" xfId="807" xr:uid="{00000000-0005-0000-0000-000057000000}"/>
    <cellStyle name="Input cel new 4 2 2 2 8 2" xfId="9322" xr:uid="{00000000-0005-0000-0000-000057000000}"/>
    <cellStyle name="Input cel new 4 2 2 2 8 2 2" xfId="19683" xr:uid="{00000000-0005-0000-0000-000057000000}"/>
    <cellStyle name="Input cel new 4 2 2 2 8 3" xfId="11320" xr:uid="{00000000-0005-0000-0000-000057000000}"/>
    <cellStyle name="Input cel new 4 2 2 2 9" xfId="5179" xr:uid="{00000000-0005-0000-0000-000057000000}"/>
    <cellStyle name="Input cel new 4 2 2 2 9 2" xfId="15591" xr:uid="{00000000-0005-0000-0000-000057000000}"/>
    <cellStyle name="Input cel new 4 2 2 3" xfId="378" xr:uid="{00000000-0005-0000-0000-000057000000}"/>
    <cellStyle name="Input cel new 4 2 2 3 10" xfId="16038" xr:uid="{00000000-0005-0000-0000-000057000000}"/>
    <cellStyle name="Input cel new 4 2 2 3 2" xfId="2179" xr:uid="{00000000-0005-0000-0000-000057000000}"/>
    <cellStyle name="Input cel new 4 2 2 3 2 2" xfId="3418" xr:uid="{00000000-0005-0000-0000-000057000000}"/>
    <cellStyle name="Input cel new 4 2 2 3 2 2 2" xfId="8968" xr:uid="{00000000-0005-0000-0000-000057000000}"/>
    <cellStyle name="Input cel new 4 2 2 3 2 2 2 2" xfId="19330" xr:uid="{00000000-0005-0000-0000-000057000000}"/>
    <cellStyle name="Input cel new 4 2 2 3 2 2 3" xfId="13429" xr:uid="{00000000-0005-0000-0000-000057000000}"/>
    <cellStyle name="Input cel new 4 2 2 3 2 3" xfId="4760" xr:uid="{00000000-0005-0000-0000-000057000000}"/>
    <cellStyle name="Input cel new 4 2 2 3 2 3 2" xfId="10323" xr:uid="{00000000-0005-0000-0000-000057000000}"/>
    <cellStyle name="Input cel new 4 2 2 3 2 3 2 2" xfId="20682" xr:uid="{00000000-0005-0000-0000-000057000000}"/>
    <cellStyle name="Input cel new 4 2 2 3 2 3 3" xfId="13979" xr:uid="{00000000-0005-0000-0000-000057000000}"/>
    <cellStyle name="Input cel new 4 2 2 3 2 4" xfId="7737" xr:uid="{00000000-0005-0000-0000-000057000000}"/>
    <cellStyle name="Input cel new 4 2 2 3 2 4 2" xfId="18099" xr:uid="{00000000-0005-0000-0000-000057000000}"/>
    <cellStyle name="Input cel new 4 2 2 3 2 5" xfId="6170" xr:uid="{00000000-0005-0000-0000-000057000000}"/>
    <cellStyle name="Input cel new 4 2 2 3 2 5 2" xfId="16533" xr:uid="{00000000-0005-0000-0000-000057000000}"/>
    <cellStyle name="Input cel new 4 2 2 3 2 6" xfId="14037" xr:uid="{00000000-0005-0000-0000-000057000000}"/>
    <cellStyle name="Input cel new 4 2 2 3 3" xfId="1470" xr:uid="{00000000-0005-0000-0000-000057000000}"/>
    <cellStyle name="Input cel new 4 2 2 3 3 2" xfId="2712" xr:uid="{00000000-0005-0000-0000-000057000000}"/>
    <cellStyle name="Input cel new 4 2 2 3 3 2 2" xfId="8262" xr:uid="{00000000-0005-0000-0000-000057000000}"/>
    <cellStyle name="Input cel new 4 2 2 3 3 2 2 2" xfId="18624" xr:uid="{00000000-0005-0000-0000-000057000000}"/>
    <cellStyle name="Input cel new 4 2 2 3 3 2 3" xfId="11472" xr:uid="{00000000-0005-0000-0000-000057000000}"/>
    <cellStyle name="Input cel new 4 2 2 3 3 3" xfId="4066" xr:uid="{00000000-0005-0000-0000-000057000000}"/>
    <cellStyle name="Input cel new 4 2 2 3 3 3 2" xfId="9674" xr:uid="{00000000-0005-0000-0000-000057000000}"/>
    <cellStyle name="Input cel new 4 2 2 3 3 3 2 2" xfId="20035" xr:uid="{00000000-0005-0000-0000-000057000000}"/>
    <cellStyle name="Input cel new 4 2 2 3 3 3 3" xfId="15862" xr:uid="{00000000-0005-0000-0000-000057000000}"/>
    <cellStyle name="Input cel new 4 2 2 3 3 4" xfId="7103" xr:uid="{00000000-0005-0000-0000-000057000000}"/>
    <cellStyle name="Input cel new 4 2 2 3 3 4 2" xfId="17465" xr:uid="{00000000-0005-0000-0000-000057000000}"/>
    <cellStyle name="Input cel new 4 2 2 3 3 5" xfId="5524" xr:uid="{00000000-0005-0000-0000-000057000000}"/>
    <cellStyle name="Input cel new 4 2 2 3 3 5 2" xfId="11992" xr:uid="{00000000-0005-0000-0000-000057000000}"/>
    <cellStyle name="Input cel new 4 2 2 3 3 6" xfId="10496" xr:uid="{00000000-0005-0000-0000-000057000000}"/>
    <cellStyle name="Input cel new 4 2 2 3 4" xfId="1627" xr:uid="{00000000-0005-0000-0000-000057000000}"/>
    <cellStyle name="Input cel new 4 2 2 3 4 2" xfId="2868" xr:uid="{00000000-0005-0000-0000-000057000000}"/>
    <cellStyle name="Input cel new 4 2 2 3 4 2 2" xfId="8418" xr:uid="{00000000-0005-0000-0000-000057000000}"/>
    <cellStyle name="Input cel new 4 2 2 3 4 2 2 2" xfId="18780" xr:uid="{00000000-0005-0000-0000-000057000000}"/>
    <cellStyle name="Input cel new 4 2 2 3 4 2 3" xfId="15929" xr:uid="{00000000-0005-0000-0000-000057000000}"/>
    <cellStyle name="Input cel new 4 2 2 3 4 3" xfId="4218" xr:uid="{00000000-0005-0000-0000-000057000000}"/>
    <cellStyle name="Input cel new 4 2 2 3 4 3 2" xfId="9812" xr:uid="{00000000-0005-0000-0000-000057000000}"/>
    <cellStyle name="Input cel new 4 2 2 3 4 3 2 2" xfId="20173" xr:uid="{00000000-0005-0000-0000-000057000000}"/>
    <cellStyle name="Input cel new 4 2 2 3 4 3 3" xfId="12683" xr:uid="{00000000-0005-0000-0000-000057000000}"/>
    <cellStyle name="Input cel new 4 2 2 3 4 4" xfId="7244" xr:uid="{00000000-0005-0000-0000-000057000000}"/>
    <cellStyle name="Input cel new 4 2 2 3 4 4 2" xfId="17606" xr:uid="{00000000-0005-0000-0000-000057000000}"/>
    <cellStyle name="Input cel new 4 2 2 3 4 5" xfId="5662" xr:uid="{00000000-0005-0000-0000-000057000000}"/>
    <cellStyle name="Input cel new 4 2 2 3 4 5 2" xfId="15938" xr:uid="{00000000-0005-0000-0000-000057000000}"/>
    <cellStyle name="Input cel new 4 2 2 3 4 6" xfId="12630" xr:uid="{00000000-0005-0000-0000-000057000000}"/>
    <cellStyle name="Input cel new 4 2 2 3 5" xfId="1253" xr:uid="{00000000-0005-0000-0000-000057000000}"/>
    <cellStyle name="Input cel new 4 2 2 3 5 2" xfId="6893" xr:uid="{00000000-0005-0000-0000-000057000000}"/>
    <cellStyle name="Input cel new 4 2 2 3 5 2 2" xfId="17255" xr:uid="{00000000-0005-0000-0000-000057000000}"/>
    <cellStyle name="Input cel new 4 2 2 3 5 3" xfId="16134" xr:uid="{00000000-0005-0000-0000-000057000000}"/>
    <cellStyle name="Input cel new 4 2 2 3 6" xfId="2496" xr:uid="{00000000-0005-0000-0000-000057000000}"/>
    <cellStyle name="Input cel new 4 2 2 3 6 2" xfId="8046" xr:uid="{00000000-0005-0000-0000-000057000000}"/>
    <cellStyle name="Input cel new 4 2 2 3 6 2 2" xfId="18408" xr:uid="{00000000-0005-0000-0000-000057000000}"/>
    <cellStyle name="Input cel new 4 2 2 3 6 3" xfId="15888" xr:uid="{00000000-0005-0000-0000-000057000000}"/>
    <cellStyle name="Input cel new 4 2 2 3 7" xfId="953" xr:uid="{00000000-0005-0000-0000-000057000000}"/>
    <cellStyle name="Input cel new 4 2 2 3 7 2" xfId="9465" xr:uid="{00000000-0005-0000-0000-000057000000}"/>
    <cellStyle name="Input cel new 4 2 2 3 7 2 2" xfId="19826" xr:uid="{00000000-0005-0000-0000-000057000000}"/>
    <cellStyle name="Input cel new 4 2 2 3 7 3" xfId="15389" xr:uid="{00000000-0005-0000-0000-000057000000}"/>
    <cellStyle name="Input cel new 4 2 2 3 8" xfId="3851" xr:uid="{00000000-0005-0000-0000-000057000000}"/>
    <cellStyle name="Input cel new 4 2 2 3 8 2" xfId="6627" xr:uid="{00000000-0005-0000-0000-000057000000}"/>
    <cellStyle name="Input cel new 4 2 2 3 8 2 2" xfId="16989" xr:uid="{00000000-0005-0000-0000-000057000000}"/>
    <cellStyle name="Input cel new 4 2 2 3 8 3" xfId="11952" xr:uid="{00000000-0005-0000-0000-000057000000}"/>
    <cellStyle name="Input cel new 4 2 2 3 9" xfId="5320" xr:uid="{00000000-0005-0000-0000-000057000000}"/>
    <cellStyle name="Input cel new 4 2 2 3 9 2" xfId="12047" xr:uid="{00000000-0005-0000-0000-000057000000}"/>
    <cellStyle name="Input cel new 4 2 2 4" xfId="556" xr:uid="{00000000-0005-0000-0000-000057000000}"/>
    <cellStyle name="Input cel new 4 2 2 4 2" xfId="2243" xr:uid="{00000000-0005-0000-0000-000057000000}"/>
    <cellStyle name="Input cel new 4 2 2 4 2 2" xfId="3482" xr:uid="{00000000-0005-0000-0000-000057000000}"/>
    <cellStyle name="Input cel new 4 2 2 4 2 2 2" xfId="9032" xr:uid="{00000000-0005-0000-0000-000057000000}"/>
    <cellStyle name="Input cel new 4 2 2 4 2 2 2 2" xfId="19394" xr:uid="{00000000-0005-0000-0000-000057000000}"/>
    <cellStyle name="Input cel new 4 2 2 4 2 2 3" xfId="16066" xr:uid="{00000000-0005-0000-0000-000057000000}"/>
    <cellStyle name="Input cel new 4 2 2 4 2 3" xfId="4824" xr:uid="{00000000-0005-0000-0000-000057000000}"/>
    <cellStyle name="Input cel new 4 2 2 4 2 3 2" xfId="10383" xr:uid="{00000000-0005-0000-0000-000057000000}"/>
    <cellStyle name="Input cel new 4 2 2 4 2 3 2 2" xfId="20742" xr:uid="{00000000-0005-0000-0000-000057000000}"/>
    <cellStyle name="Input cel new 4 2 2 4 2 3 3" xfId="15746" xr:uid="{00000000-0005-0000-0000-000057000000}"/>
    <cellStyle name="Input cel new 4 2 2 4 2 4" xfId="7797" xr:uid="{00000000-0005-0000-0000-000057000000}"/>
    <cellStyle name="Input cel new 4 2 2 4 2 4 2" xfId="18159" xr:uid="{00000000-0005-0000-0000-000057000000}"/>
    <cellStyle name="Input cel new 4 2 2 4 2 5" xfId="6230" xr:uid="{00000000-0005-0000-0000-000057000000}"/>
    <cellStyle name="Input cel new 4 2 2 4 2 5 2" xfId="16593" xr:uid="{00000000-0005-0000-0000-000057000000}"/>
    <cellStyle name="Input cel new 4 2 2 4 2 6" xfId="14167" xr:uid="{00000000-0005-0000-0000-000057000000}"/>
    <cellStyle name="Input cel new 4 2 2 4 3" xfId="1925" xr:uid="{00000000-0005-0000-0000-000057000000}"/>
    <cellStyle name="Input cel new 4 2 2 4 3 2" xfId="3165" xr:uid="{00000000-0005-0000-0000-000057000000}"/>
    <cellStyle name="Input cel new 4 2 2 4 3 2 2" xfId="8715" xr:uid="{00000000-0005-0000-0000-000057000000}"/>
    <cellStyle name="Input cel new 4 2 2 4 3 2 2 2" xfId="19077" xr:uid="{00000000-0005-0000-0000-000057000000}"/>
    <cellStyle name="Input cel new 4 2 2 4 3 2 3" xfId="12529" xr:uid="{00000000-0005-0000-0000-000057000000}"/>
    <cellStyle name="Input cel new 4 2 2 4 3 3" xfId="4508" xr:uid="{00000000-0005-0000-0000-000057000000}"/>
    <cellStyle name="Input cel new 4 2 2 4 3 3 2" xfId="10086" xr:uid="{00000000-0005-0000-0000-000057000000}"/>
    <cellStyle name="Input cel new 4 2 2 4 3 3 2 2" xfId="20446" xr:uid="{00000000-0005-0000-0000-000057000000}"/>
    <cellStyle name="Input cel new 4 2 2 4 3 3 3" xfId="16055" xr:uid="{00000000-0005-0000-0000-000057000000}"/>
    <cellStyle name="Input cel new 4 2 2 4 3 4" xfId="7513" xr:uid="{00000000-0005-0000-0000-000057000000}"/>
    <cellStyle name="Input cel new 4 2 2 4 3 4 2" xfId="17875" xr:uid="{00000000-0005-0000-0000-000057000000}"/>
    <cellStyle name="Input cel new 4 2 2 4 3 5" xfId="5932" xr:uid="{00000000-0005-0000-0000-000057000000}"/>
    <cellStyle name="Input cel new 4 2 2 4 3 5 2" xfId="16297" xr:uid="{00000000-0005-0000-0000-000057000000}"/>
    <cellStyle name="Input cel new 4 2 2 4 3 6" xfId="13583" xr:uid="{00000000-0005-0000-0000-000057000000}"/>
    <cellStyle name="Input cel new 4 2 2 4 4" xfId="1317" xr:uid="{00000000-0005-0000-0000-000057000000}"/>
    <cellStyle name="Input cel new 4 2 2 4 4 2" xfId="6954" xr:uid="{00000000-0005-0000-0000-000057000000}"/>
    <cellStyle name="Input cel new 4 2 2 4 4 2 2" xfId="17316" xr:uid="{00000000-0005-0000-0000-000057000000}"/>
    <cellStyle name="Input cel new 4 2 2 4 4 3" xfId="13913" xr:uid="{00000000-0005-0000-0000-000057000000}"/>
    <cellStyle name="Input cel new 4 2 2 4 5" xfId="2560" xr:uid="{00000000-0005-0000-0000-000057000000}"/>
    <cellStyle name="Input cel new 4 2 2 4 5 2" xfId="8110" xr:uid="{00000000-0005-0000-0000-000057000000}"/>
    <cellStyle name="Input cel new 4 2 2 4 5 2 2" xfId="18472" xr:uid="{00000000-0005-0000-0000-000057000000}"/>
    <cellStyle name="Input cel new 4 2 2 4 5 3" xfId="13376" xr:uid="{00000000-0005-0000-0000-000057000000}"/>
    <cellStyle name="Input cel new 4 2 2 4 6" xfId="1017" xr:uid="{00000000-0005-0000-0000-000057000000}"/>
    <cellStyle name="Input cel new 4 2 2 4 6 2" xfId="9526" xr:uid="{00000000-0005-0000-0000-000057000000}"/>
    <cellStyle name="Input cel new 4 2 2 4 6 2 2" xfId="19887" xr:uid="{00000000-0005-0000-0000-000057000000}"/>
    <cellStyle name="Input cel new 4 2 2 4 6 3" xfId="15604" xr:uid="{00000000-0005-0000-0000-000057000000}"/>
    <cellStyle name="Input cel new 4 2 2 4 7" xfId="3915" xr:uid="{00000000-0005-0000-0000-000057000000}"/>
    <cellStyle name="Input cel new 4 2 2 4 7 2" xfId="6661" xr:uid="{00000000-0005-0000-0000-000057000000}"/>
    <cellStyle name="Input cel new 4 2 2 4 7 2 2" xfId="17023" xr:uid="{00000000-0005-0000-0000-000057000000}"/>
    <cellStyle name="Input cel new 4 2 2 4 7 3" xfId="14284" xr:uid="{00000000-0005-0000-0000-000057000000}"/>
    <cellStyle name="Input cel new 4 2 2 4 8" xfId="5380" xr:uid="{00000000-0005-0000-0000-000057000000}"/>
    <cellStyle name="Input cel new 4 2 2 4 8 2" xfId="12550" xr:uid="{00000000-0005-0000-0000-000057000000}"/>
    <cellStyle name="Input cel new 4 2 2 4 9" xfId="12411" xr:uid="{00000000-0005-0000-0000-000057000000}"/>
    <cellStyle name="Input cel new 4 2 2 5" xfId="618" xr:uid="{00000000-0005-0000-0000-000057000000}"/>
    <cellStyle name="Input cel new 4 2 2 5 2" xfId="2305" xr:uid="{00000000-0005-0000-0000-000057000000}"/>
    <cellStyle name="Input cel new 4 2 2 5 2 2" xfId="3544" xr:uid="{00000000-0005-0000-0000-000057000000}"/>
    <cellStyle name="Input cel new 4 2 2 5 2 2 2" xfId="9094" xr:uid="{00000000-0005-0000-0000-000057000000}"/>
    <cellStyle name="Input cel new 4 2 2 5 2 2 2 2" xfId="19456" xr:uid="{00000000-0005-0000-0000-000057000000}"/>
    <cellStyle name="Input cel new 4 2 2 5 2 2 3" xfId="11857" xr:uid="{00000000-0005-0000-0000-000057000000}"/>
    <cellStyle name="Input cel new 4 2 2 5 2 3" xfId="4886" xr:uid="{00000000-0005-0000-0000-000057000000}"/>
    <cellStyle name="Input cel new 4 2 2 5 2 3 2" xfId="10442" xr:uid="{00000000-0005-0000-0000-000057000000}"/>
    <cellStyle name="Input cel new 4 2 2 5 2 3 2 2" xfId="20801" xr:uid="{00000000-0005-0000-0000-000057000000}"/>
    <cellStyle name="Input cel new 4 2 2 5 2 3 3" xfId="15778" xr:uid="{00000000-0005-0000-0000-000057000000}"/>
    <cellStyle name="Input cel new 4 2 2 5 2 4" xfId="7856" xr:uid="{00000000-0005-0000-0000-000057000000}"/>
    <cellStyle name="Input cel new 4 2 2 5 2 4 2" xfId="18218" xr:uid="{00000000-0005-0000-0000-000057000000}"/>
    <cellStyle name="Input cel new 4 2 2 5 2 5" xfId="6289" xr:uid="{00000000-0005-0000-0000-000057000000}"/>
    <cellStyle name="Input cel new 4 2 2 5 2 5 2" xfId="16652" xr:uid="{00000000-0005-0000-0000-000057000000}"/>
    <cellStyle name="Input cel new 4 2 2 5 2 6" xfId="13792" xr:uid="{00000000-0005-0000-0000-000057000000}"/>
    <cellStyle name="Input cel new 4 2 2 5 3" xfId="1983" xr:uid="{00000000-0005-0000-0000-000057000000}"/>
    <cellStyle name="Input cel new 4 2 2 5 3 2" xfId="3222" xr:uid="{00000000-0005-0000-0000-000057000000}"/>
    <cellStyle name="Input cel new 4 2 2 5 3 2 2" xfId="8772" xr:uid="{00000000-0005-0000-0000-000057000000}"/>
    <cellStyle name="Input cel new 4 2 2 5 3 2 2 2" xfId="19134" xr:uid="{00000000-0005-0000-0000-000057000000}"/>
    <cellStyle name="Input cel new 4 2 2 5 3 2 3" xfId="14891" xr:uid="{00000000-0005-0000-0000-000057000000}"/>
    <cellStyle name="Input cel new 4 2 2 5 3 3" xfId="4564" xr:uid="{00000000-0005-0000-0000-000057000000}"/>
    <cellStyle name="Input cel new 4 2 2 5 3 3 2" xfId="10139" xr:uid="{00000000-0005-0000-0000-000057000000}"/>
    <cellStyle name="Input cel new 4 2 2 5 3 3 2 2" xfId="20499" xr:uid="{00000000-0005-0000-0000-000057000000}"/>
    <cellStyle name="Input cel new 4 2 2 5 3 3 3" xfId="16257" xr:uid="{00000000-0005-0000-0000-000057000000}"/>
    <cellStyle name="Input cel new 4 2 2 5 3 4" xfId="7567" xr:uid="{00000000-0005-0000-0000-000057000000}"/>
    <cellStyle name="Input cel new 4 2 2 5 3 4 2" xfId="17929" xr:uid="{00000000-0005-0000-0000-000057000000}"/>
    <cellStyle name="Input cel new 4 2 2 5 3 5" xfId="5985" xr:uid="{00000000-0005-0000-0000-000057000000}"/>
    <cellStyle name="Input cel new 4 2 2 5 3 5 2" xfId="16350" xr:uid="{00000000-0005-0000-0000-000057000000}"/>
    <cellStyle name="Input cel new 4 2 2 5 3 6" xfId="14992" xr:uid="{00000000-0005-0000-0000-000057000000}"/>
    <cellStyle name="Input cel new 4 2 2 5 4" xfId="1379" xr:uid="{00000000-0005-0000-0000-000057000000}"/>
    <cellStyle name="Input cel new 4 2 2 5 4 2" xfId="7016" xr:uid="{00000000-0005-0000-0000-000057000000}"/>
    <cellStyle name="Input cel new 4 2 2 5 4 2 2" xfId="17378" xr:uid="{00000000-0005-0000-0000-000057000000}"/>
    <cellStyle name="Input cel new 4 2 2 5 4 3" xfId="12102" xr:uid="{00000000-0005-0000-0000-000057000000}"/>
    <cellStyle name="Input cel new 4 2 2 5 5" xfId="2622" xr:uid="{00000000-0005-0000-0000-000057000000}"/>
    <cellStyle name="Input cel new 4 2 2 5 5 2" xfId="8172" xr:uid="{00000000-0005-0000-0000-000057000000}"/>
    <cellStyle name="Input cel new 4 2 2 5 5 2 2" xfId="18534" xr:uid="{00000000-0005-0000-0000-000057000000}"/>
    <cellStyle name="Input cel new 4 2 2 5 5 3" xfId="11112" xr:uid="{00000000-0005-0000-0000-000057000000}"/>
    <cellStyle name="Input cel new 4 2 2 5 6" xfId="1079" xr:uid="{00000000-0005-0000-0000-000057000000}"/>
    <cellStyle name="Input cel new 4 2 2 5 6 2" xfId="9588" xr:uid="{00000000-0005-0000-0000-000057000000}"/>
    <cellStyle name="Input cel new 4 2 2 5 6 2 2" xfId="19949" xr:uid="{00000000-0005-0000-0000-000057000000}"/>
    <cellStyle name="Input cel new 4 2 2 5 6 3" xfId="11265" xr:uid="{00000000-0005-0000-0000-000057000000}"/>
    <cellStyle name="Input cel new 4 2 2 5 7" xfId="3977" xr:uid="{00000000-0005-0000-0000-000057000000}"/>
    <cellStyle name="Input cel new 4 2 2 5 7 2" xfId="6720" xr:uid="{00000000-0005-0000-0000-000057000000}"/>
    <cellStyle name="Input cel new 4 2 2 5 7 2 2" xfId="17082" xr:uid="{00000000-0005-0000-0000-000057000000}"/>
    <cellStyle name="Input cel new 4 2 2 5 7 3" xfId="12795" xr:uid="{00000000-0005-0000-0000-000057000000}"/>
    <cellStyle name="Input cel new 4 2 2 5 8" xfId="5439" xr:uid="{00000000-0005-0000-0000-000057000000}"/>
    <cellStyle name="Input cel new 4 2 2 5 8 2" xfId="15684" xr:uid="{00000000-0005-0000-0000-000057000000}"/>
    <cellStyle name="Input cel new 4 2 2 5 9" xfId="11545" xr:uid="{00000000-0005-0000-0000-000057000000}"/>
    <cellStyle name="Input cel new 4 2 2 6" xfId="884" xr:uid="{00000000-0005-0000-0000-000057000000}"/>
    <cellStyle name="Input cel new 4 2 2 6 2" xfId="1807" xr:uid="{00000000-0005-0000-0000-000057000000}"/>
    <cellStyle name="Input cel new 4 2 2 6 2 2" xfId="7397" xr:uid="{00000000-0005-0000-0000-000057000000}"/>
    <cellStyle name="Input cel new 4 2 2 6 2 2 2" xfId="17759" xr:uid="{00000000-0005-0000-0000-000057000000}"/>
    <cellStyle name="Input cel new 4 2 2 6 2 3" xfId="10787" xr:uid="{00000000-0005-0000-0000-000057000000}"/>
    <cellStyle name="Input cel new 4 2 2 6 3" xfId="3047" xr:uid="{00000000-0005-0000-0000-000057000000}"/>
    <cellStyle name="Input cel new 4 2 2 6 3 2" xfId="8597" xr:uid="{00000000-0005-0000-0000-000057000000}"/>
    <cellStyle name="Input cel new 4 2 2 6 3 2 2" xfId="18959" xr:uid="{00000000-0005-0000-0000-000057000000}"/>
    <cellStyle name="Input cel new 4 2 2 6 3 3" xfId="13537" xr:uid="{00000000-0005-0000-0000-000057000000}"/>
    <cellStyle name="Input cel new 4 2 2 6 4" xfId="4391" xr:uid="{00000000-0005-0000-0000-000057000000}"/>
    <cellStyle name="Input cel new 4 2 2 6 4 2" xfId="9973" xr:uid="{00000000-0005-0000-0000-000057000000}"/>
    <cellStyle name="Input cel new 4 2 2 6 4 2 2" xfId="20333" xr:uid="{00000000-0005-0000-0000-000057000000}"/>
    <cellStyle name="Input cel new 4 2 2 6 4 3" xfId="15442" xr:uid="{00000000-0005-0000-0000-000057000000}"/>
    <cellStyle name="Input cel new 4 2 2 6 5" xfId="6560" xr:uid="{00000000-0005-0000-0000-000057000000}"/>
    <cellStyle name="Input cel new 4 2 2 6 5 2" xfId="16922" xr:uid="{00000000-0005-0000-0000-000057000000}"/>
    <cellStyle name="Input cel new 4 2 2 6 6" xfId="5821" xr:uid="{00000000-0005-0000-0000-000057000000}"/>
    <cellStyle name="Input cel new 4 2 2 6 6 2" xfId="14753" xr:uid="{00000000-0005-0000-0000-000057000000}"/>
    <cellStyle name="Input cel new 4 2 2 6 7" xfId="13626" xr:uid="{00000000-0005-0000-0000-000057000000}"/>
    <cellStyle name="Input cel new 4 2 2 7" xfId="1519" xr:uid="{00000000-0005-0000-0000-000057000000}"/>
    <cellStyle name="Input cel new 4 2 2 7 2" xfId="2760" xr:uid="{00000000-0005-0000-0000-000057000000}"/>
    <cellStyle name="Input cel new 4 2 2 7 2 2" xfId="8310" xr:uid="{00000000-0005-0000-0000-000057000000}"/>
    <cellStyle name="Input cel new 4 2 2 7 2 2 2" xfId="18672" xr:uid="{00000000-0005-0000-0000-000057000000}"/>
    <cellStyle name="Input cel new 4 2 2 7 2 3" xfId="13676" xr:uid="{00000000-0005-0000-0000-000057000000}"/>
    <cellStyle name="Input cel new 4 2 2 7 3" xfId="4111" xr:uid="{00000000-0005-0000-0000-000057000000}"/>
    <cellStyle name="Input cel new 4 2 2 7 3 2" xfId="9714" xr:uid="{00000000-0005-0000-0000-000057000000}"/>
    <cellStyle name="Input cel new 4 2 2 7 3 2 2" xfId="20075" xr:uid="{00000000-0005-0000-0000-000057000000}"/>
    <cellStyle name="Input cel new 4 2 2 7 3 3" xfId="15395" xr:uid="{00000000-0005-0000-0000-000057000000}"/>
    <cellStyle name="Input cel new 4 2 2 7 4" xfId="7146" xr:uid="{00000000-0005-0000-0000-000057000000}"/>
    <cellStyle name="Input cel new 4 2 2 7 4 2" xfId="17508" xr:uid="{00000000-0005-0000-0000-000057000000}"/>
    <cellStyle name="Input cel new 4 2 2 7 5" xfId="5564" xr:uid="{00000000-0005-0000-0000-000057000000}"/>
    <cellStyle name="Input cel new 4 2 2 7 5 2" xfId="11060" xr:uid="{00000000-0005-0000-0000-000057000000}"/>
    <cellStyle name="Input cel new 4 2 2 7 6" xfId="11601" xr:uid="{00000000-0005-0000-0000-000057000000}"/>
    <cellStyle name="Input cel new 4 2 2 8" xfId="1182" xr:uid="{00000000-0005-0000-0000-000057000000}"/>
    <cellStyle name="Input cel new 4 2 2 8 2" xfId="3628" xr:uid="{00000000-0005-0000-0000-000057000000}"/>
    <cellStyle name="Input cel new 4 2 2 8 2 2" xfId="9182" xr:uid="{00000000-0005-0000-0000-000057000000}"/>
    <cellStyle name="Input cel new 4 2 2 8 2 2 2" xfId="19543" xr:uid="{00000000-0005-0000-0000-000057000000}"/>
    <cellStyle name="Input cel new 4 2 2 8 2 3" xfId="12272" xr:uid="{00000000-0005-0000-0000-000057000000}"/>
    <cellStyle name="Input cel new 4 2 2 8 3" xfId="6822" xr:uid="{00000000-0005-0000-0000-000057000000}"/>
    <cellStyle name="Input cel new 4 2 2 8 3 2" xfId="17184" xr:uid="{00000000-0005-0000-0000-000057000000}"/>
    <cellStyle name="Input cel new 4 2 2 8 4" xfId="5023" xr:uid="{00000000-0005-0000-0000-000057000000}"/>
    <cellStyle name="Input cel new 4 2 2 8 4 2" xfId="12851" xr:uid="{00000000-0005-0000-0000-000057000000}"/>
    <cellStyle name="Input cel new 4 2 2 8 5" xfId="11602" xr:uid="{00000000-0005-0000-0000-000057000000}"/>
    <cellStyle name="Input cel new 4 2 2 9" xfId="2425" xr:uid="{00000000-0005-0000-0000-000057000000}"/>
    <cellStyle name="Input cel new 4 2 2 9 2" xfId="7975" xr:uid="{00000000-0005-0000-0000-000057000000}"/>
    <cellStyle name="Input cel new 4 2 2 9 2 2" xfId="18337" xr:uid="{00000000-0005-0000-0000-000057000000}"/>
    <cellStyle name="Input cel new 4 2 2 9 3" xfId="11363" xr:uid="{00000000-0005-0000-0000-000057000000}"/>
    <cellStyle name="Input cel new 4 2 3" xfId="390" xr:uid="{00000000-0005-0000-0000-000057000000}"/>
    <cellStyle name="Input cel new 4 2 3 10" xfId="2407" xr:uid="{00000000-0005-0000-0000-000057000000}"/>
    <cellStyle name="Input cel new 4 2 3 10 2" xfId="7957" xr:uid="{00000000-0005-0000-0000-000057000000}"/>
    <cellStyle name="Input cel new 4 2 3 10 2 2" xfId="18319" xr:uid="{00000000-0005-0000-0000-000057000000}"/>
    <cellStyle name="Input cel new 4 2 3 10 3" xfId="14084" xr:uid="{00000000-0005-0000-0000-000057000000}"/>
    <cellStyle name="Input cel new 4 2 3 11" xfId="734" xr:uid="{00000000-0005-0000-0000-000057000000}"/>
    <cellStyle name="Input cel new 4 2 3 11 2" xfId="6454" xr:uid="{00000000-0005-0000-0000-000057000000}"/>
    <cellStyle name="Input cel new 4 2 3 11 2 2" xfId="16816" xr:uid="{00000000-0005-0000-0000-000057000000}"/>
    <cellStyle name="Input cel new 4 2 3 11 3" xfId="11133" xr:uid="{00000000-0005-0000-0000-000057000000}"/>
    <cellStyle name="Input cel new 4 2 3 12" xfId="9271" xr:uid="{00000000-0005-0000-0000-000057000000}"/>
    <cellStyle name="Input cel new 4 2 3 12 2" xfId="19632" xr:uid="{00000000-0005-0000-0000-000057000000}"/>
    <cellStyle name="Input cel new 4 2 3 13" xfId="5127" xr:uid="{00000000-0005-0000-0000-000057000000}"/>
    <cellStyle name="Input cel new 4 2 3 13 2" xfId="14244" xr:uid="{00000000-0005-0000-0000-000057000000}"/>
    <cellStyle name="Input cel new 4 2 3 14" xfId="13010" xr:uid="{00000000-0005-0000-0000-000057000000}"/>
    <cellStyle name="Input cel new 4 2 3 2" xfId="453" xr:uid="{00000000-0005-0000-0000-000057000000}"/>
    <cellStyle name="Input cel new 4 2 3 2 2" xfId="936" xr:uid="{00000000-0005-0000-0000-000057000000}"/>
    <cellStyle name="Input cel new 4 2 3 2 2 2" xfId="2162" xr:uid="{00000000-0005-0000-0000-000057000000}"/>
    <cellStyle name="Input cel new 4 2 3 2 2 2 2" xfId="3401" xr:uid="{00000000-0005-0000-0000-000057000000}"/>
    <cellStyle name="Input cel new 4 2 3 2 2 2 2 2" xfId="8951" xr:uid="{00000000-0005-0000-0000-000057000000}"/>
    <cellStyle name="Input cel new 4 2 3 2 2 2 2 2 2" xfId="19313" xr:uid="{00000000-0005-0000-0000-000057000000}"/>
    <cellStyle name="Input cel new 4 2 3 2 2 2 2 3" xfId="13782" xr:uid="{00000000-0005-0000-0000-000057000000}"/>
    <cellStyle name="Input cel new 4 2 3 2 2 2 3" xfId="4743" xr:uid="{00000000-0005-0000-0000-000057000000}"/>
    <cellStyle name="Input cel new 4 2 3 2 2 2 3 2" xfId="10306" xr:uid="{00000000-0005-0000-0000-000057000000}"/>
    <cellStyle name="Input cel new 4 2 3 2 2 2 3 2 2" xfId="20665" xr:uid="{00000000-0005-0000-0000-000057000000}"/>
    <cellStyle name="Input cel new 4 2 3 2 2 2 3 3" xfId="14983" xr:uid="{00000000-0005-0000-0000-000057000000}"/>
    <cellStyle name="Input cel new 4 2 3 2 2 2 4" xfId="7720" xr:uid="{00000000-0005-0000-0000-000057000000}"/>
    <cellStyle name="Input cel new 4 2 3 2 2 2 4 2" xfId="18082" xr:uid="{00000000-0005-0000-0000-000057000000}"/>
    <cellStyle name="Input cel new 4 2 3 2 2 2 5" xfId="6153" xr:uid="{00000000-0005-0000-0000-000057000000}"/>
    <cellStyle name="Input cel new 4 2 3 2 2 2 5 2" xfId="16516" xr:uid="{00000000-0005-0000-0000-000057000000}"/>
    <cellStyle name="Input cel new 4 2 3 2 2 2 6" xfId="14622" xr:uid="{00000000-0005-0000-0000-000057000000}"/>
    <cellStyle name="Input cel new 4 2 3 2 2 3" xfId="1857" xr:uid="{00000000-0005-0000-0000-000057000000}"/>
    <cellStyle name="Input cel new 4 2 3 2 2 3 2" xfId="7447" xr:uid="{00000000-0005-0000-0000-000057000000}"/>
    <cellStyle name="Input cel new 4 2 3 2 2 3 2 2" xfId="17809" xr:uid="{00000000-0005-0000-0000-000057000000}"/>
    <cellStyle name="Input cel new 4 2 3 2 2 3 3" xfId="15672" xr:uid="{00000000-0005-0000-0000-000057000000}"/>
    <cellStyle name="Input cel new 4 2 3 2 2 4" xfId="3097" xr:uid="{00000000-0005-0000-0000-000057000000}"/>
    <cellStyle name="Input cel new 4 2 3 2 2 4 2" xfId="8647" xr:uid="{00000000-0005-0000-0000-000057000000}"/>
    <cellStyle name="Input cel new 4 2 3 2 2 4 2 2" xfId="19009" xr:uid="{00000000-0005-0000-0000-000057000000}"/>
    <cellStyle name="Input cel new 4 2 3 2 2 4 3" xfId="15287" xr:uid="{00000000-0005-0000-0000-000057000000}"/>
    <cellStyle name="Input cel new 4 2 3 2 2 5" xfId="4441" xr:uid="{00000000-0005-0000-0000-000057000000}"/>
    <cellStyle name="Input cel new 4 2 3 2 2 5 2" xfId="10022" xr:uid="{00000000-0005-0000-0000-000057000000}"/>
    <cellStyle name="Input cel new 4 2 3 2 2 5 2 2" xfId="20382" xr:uid="{00000000-0005-0000-0000-000057000000}"/>
    <cellStyle name="Input cel new 4 2 3 2 2 5 3" xfId="12433" xr:uid="{00000000-0005-0000-0000-000057000000}"/>
    <cellStyle name="Input cel new 4 2 3 2 2 6" xfId="6610" xr:uid="{00000000-0005-0000-0000-000057000000}"/>
    <cellStyle name="Input cel new 4 2 3 2 2 6 2" xfId="16972" xr:uid="{00000000-0005-0000-0000-000057000000}"/>
    <cellStyle name="Input cel new 4 2 3 2 2 7" xfId="5870" xr:uid="{00000000-0005-0000-0000-000057000000}"/>
    <cellStyle name="Input cel new 4 2 3 2 2 7 2" xfId="13271" xr:uid="{00000000-0005-0000-0000-000057000000}"/>
    <cellStyle name="Input cel new 4 2 3 2 2 8" xfId="13209" xr:uid="{00000000-0005-0000-0000-000057000000}"/>
    <cellStyle name="Input cel new 4 2 3 2 3" xfId="2077" xr:uid="{00000000-0005-0000-0000-000057000000}"/>
    <cellStyle name="Input cel new 4 2 3 2 3 2" xfId="3316" xr:uid="{00000000-0005-0000-0000-000057000000}"/>
    <cellStyle name="Input cel new 4 2 3 2 3 2 2" xfId="8866" xr:uid="{00000000-0005-0000-0000-000057000000}"/>
    <cellStyle name="Input cel new 4 2 3 2 3 2 2 2" xfId="19228" xr:uid="{00000000-0005-0000-0000-000057000000}"/>
    <cellStyle name="Input cel new 4 2 3 2 3 2 3" xfId="15575" xr:uid="{00000000-0005-0000-0000-000057000000}"/>
    <cellStyle name="Input cel new 4 2 3 2 3 3" xfId="4658" xr:uid="{00000000-0005-0000-0000-000057000000}"/>
    <cellStyle name="Input cel new 4 2 3 2 3 3 2" xfId="10228" xr:uid="{00000000-0005-0000-0000-000057000000}"/>
    <cellStyle name="Input cel new 4 2 3 2 3 3 2 2" xfId="20588" xr:uid="{00000000-0005-0000-0000-000057000000}"/>
    <cellStyle name="Input cel new 4 2 3 2 3 3 3" xfId="11795" xr:uid="{00000000-0005-0000-0000-000057000000}"/>
    <cellStyle name="Input cel new 4 2 3 2 3 4" xfId="7656" xr:uid="{00000000-0005-0000-0000-000057000000}"/>
    <cellStyle name="Input cel new 4 2 3 2 3 4 2" xfId="18018" xr:uid="{00000000-0005-0000-0000-000057000000}"/>
    <cellStyle name="Input cel new 4 2 3 2 3 5" xfId="6075" xr:uid="{00000000-0005-0000-0000-000057000000}"/>
    <cellStyle name="Input cel new 4 2 3 2 3 5 2" xfId="16439" xr:uid="{00000000-0005-0000-0000-000057000000}"/>
    <cellStyle name="Input cel new 4 2 3 2 3 6" xfId="13392" xr:uid="{00000000-0005-0000-0000-000057000000}"/>
    <cellStyle name="Input cel new 4 2 3 2 4" xfId="1610" xr:uid="{00000000-0005-0000-0000-000057000000}"/>
    <cellStyle name="Input cel new 4 2 3 2 4 2" xfId="2851" xr:uid="{00000000-0005-0000-0000-000057000000}"/>
    <cellStyle name="Input cel new 4 2 3 2 4 2 2" xfId="8401" xr:uid="{00000000-0005-0000-0000-000057000000}"/>
    <cellStyle name="Input cel new 4 2 3 2 4 2 2 2" xfId="18763" xr:uid="{00000000-0005-0000-0000-000057000000}"/>
    <cellStyle name="Input cel new 4 2 3 2 4 2 3" xfId="10739" xr:uid="{00000000-0005-0000-0000-000057000000}"/>
    <cellStyle name="Input cel new 4 2 3 2 4 3" xfId="4201" xr:uid="{00000000-0005-0000-0000-000057000000}"/>
    <cellStyle name="Input cel new 4 2 3 2 4 3 2" xfId="9795" xr:uid="{00000000-0005-0000-0000-000057000000}"/>
    <cellStyle name="Input cel new 4 2 3 2 4 3 2 2" xfId="20156" xr:uid="{00000000-0005-0000-0000-000057000000}"/>
    <cellStyle name="Input cel new 4 2 3 2 4 3 3" xfId="14619" xr:uid="{00000000-0005-0000-0000-000057000000}"/>
    <cellStyle name="Input cel new 4 2 3 2 4 4" xfId="7227" xr:uid="{00000000-0005-0000-0000-000057000000}"/>
    <cellStyle name="Input cel new 4 2 3 2 4 4 2" xfId="17589" xr:uid="{00000000-0005-0000-0000-000057000000}"/>
    <cellStyle name="Input cel new 4 2 3 2 4 5" xfId="5645" xr:uid="{00000000-0005-0000-0000-000057000000}"/>
    <cellStyle name="Input cel new 4 2 3 2 4 5 2" xfId="10672" xr:uid="{00000000-0005-0000-0000-000057000000}"/>
    <cellStyle name="Input cel new 4 2 3 2 4 6" xfId="11880" xr:uid="{00000000-0005-0000-0000-000057000000}"/>
    <cellStyle name="Input cel new 4 2 3 2 5" xfId="1236" xr:uid="{00000000-0005-0000-0000-000057000000}"/>
    <cellStyle name="Input cel new 4 2 3 2 5 2" xfId="3834" xr:uid="{00000000-0005-0000-0000-000057000000}"/>
    <cellStyle name="Input cel new 4 2 3 2 5 2 2" xfId="9448" xr:uid="{00000000-0005-0000-0000-000057000000}"/>
    <cellStyle name="Input cel new 4 2 3 2 5 2 2 2" xfId="19809" xr:uid="{00000000-0005-0000-0000-000057000000}"/>
    <cellStyle name="Input cel new 4 2 3 2 5 2 3" xfId="15607" xr:uid="{00000000-0005-0000-0000-000057000000}"/>
    <cellStyle name="Input cel new 4 2 3 2 5 3" xfId="6876" xr:uid="{00000000-0005-0000-0000-000057000000}"/>
    <cellStyle name="Input cel new 4 2 3 2 5 3 2" xfId="17238" xr:uid="{00000000-0005-0000-0000-000057000000}"/>
    <cellStyle name="Input cel new 4 2 3 2 5 4" xfId="5303" xr:uid="{00000000-0005-0000-0000-000057000000}"/>
    <cellStyle name="Input cel new 4 2 3 2 5 4 2" xfId="11605" xr:uid="{00000000-0005-0000-0000-000057000000}"/>
    <cellStyle name="Input cel new 4 2 3 2 5 5" xfId="15724" xr:uid="{00000000-0005-0000-0000-000057000000}"/>
    <cellStyle name="Input cel new 4 2 3 2 6" xfId="2479" xr:uid="{00000000-0005-0000-0000-000057000000}"/>
    <cellStyle name="Input cel new 4 2 3 2 6 2" xfId="8029" xr:uid="{00000000-0005-0000-0000-000057000000}"/>
    <cellStyle name="Input cel new 4 2 3 2 6 2 2" xfId="18391" xr:uid="{00000000-0005-0000-0000-000057000000}"/>
    <cellStyle name="Input cel new 4 2 3 2 6 3" xfId="14659" xr:uid="{00000000-0005-0000-0000-000057000000}"/>
    <cellStyle name="Input cel new 4 2 3 2 7" xfId="790" xr:uid="{00000000-0005-0000-0000-000057000000}"/>
    <cellStyle name="Input cel new 4 2 3 2 7 2" xfId="9362" xr:uid="{00000000-0005-0000-0000-000057000000}"/>
    <cellStyle name="Input cel new 4 2 3 2 7 2 2" xfId="19723" xr:uid="{00000000-0005-0000-0000-000057000000}"/>
    <cellStyle name="Input cel new 4 2 3 2 7 3" xfId="12773" xr:uid="{00000000-0005-0000-0000-000057000000}"/>
    <cellStyle name="Input cel new 4 2 3 2 8" xfId="5219" xr:uid="{00000000-0005-0000-0000-000057000000}"/>
    <cellStyle name="Input cel new 4 2 3 2 8 2" xfId="15061" xr:uid="{00000000-0005-0000-0000-000057000000}"/>
    <cellStyle name="Input cel new 4 2 3 2 9" xfId="14464" xr:uid="{00000000-0005-0000-0000-000057000000}"/>
    <cellStyle name="Input cel new 4 2 3 3" xfId="524" xr:uid="{00000000-0005-0000-0000-000057000000}"/>
    <cellStyle name="Input cel new 4 2 3 3 10" xfId="13449" xr:uid="{00000000-0005-0000-0000-000057000000}"/>
    <cellStyle name="Input cel new 4 2 3 3 2" xfId="1896" xr:uid="{00000000-0005-0000-0000-000057000000}"/>
    <cellStyle name="Input cel new 4 2 3 3 2 2" xfId="3136" xr:uid="{00000000-0005-0000-0000-000057000000}"/>
    <cellStyle name="Input cel new 4 2 3 3 2 2 2" xfId="8686" xr:uid="{00000000-0005-0000-0000-000057000000}"/>
    <cellStyle name="Input cel new 4 2 3 3 2 2 2 2" xfId="19048" xr:uid="{00000000-0005-0000-0000-000057000000}"/>
    <cellStyle name="Input cel new 4 2 3 3 2 2 3" xfId="11063" xr:uid="{00000000-0005-0000-0000-000057000000}"/>
    <cellStyle name="Input cel new 4 2 3 3 2 3" xfId="4479" xr:uid="{00000000-0005-0000-0000-000057000000}"/>
    <cellStyle name="Input cel new 4 2 3 3 2 3 2" xfId="10058" xr:uid="{00000000-0005-0000-0000-000057000000}"/>
    <cellStyle name="Input cel new 4 2 3 3 2 3 2 2" xfId="20418" xr:uid="{00000000-0005-0000-0000-000057000000}"/>
    <cellStyle name="Input cel new 4 2 3 3 2 3 3" xfId="14286" xr:uid="{00000000-0005-0000-0000-000057000000}"/>
    <cellStyle name="Input cel new 4 2 3 3 2 4" xfId="7484" xr:uid="{00000000-0005-0000-0000-000057000000}"/>
    <cellStyle name="Input cel new 4 2 3 3 2 4 2" xfId="17846" xr:uid="{00000000-0005-0000-0000-000057000000}"/>
    <cellStyle name="Input cel new 4 2 3 3 2 5" xfId="5905" xr:uid="{00000000-0005-0000-0000-000057000000}"/>
    <cellStyle name="Input cel new 4 2 3 3 2 5 2" xfId="16270" xr:uid="{00000000-0005-0000-0000-000057000000}"/>
    <cellStyle name="Input cel new 4 2 3 3 2 6" xfId="16139" xr:uid="{00000000-0005-0000-0000-000057000000}"/>
    <cellStyle name="Input cel new 4 2 3 3 3" xfId="2211" xr:uid="{00000000-0005-0000-0000-000057000000}"/>
    <cellStyle name="Input cel new 4 2 3 3 3 2" xfId="3450" xr:uid="{00000000-0005-0000-0000-000057000000}"/>
    <cellStyle name="Input cel new 4 2 3 3 3 2 2" xfId="9000" xr:uid="{00000000-0005-0000-0000-000057000000}"/>
    <cellStyle name="Input cel new 4 2 3 3 3 2 2 2" xfId="19362" xr:uid="{00000000-0005-0000-0000-000057000000}"/>
    <cellStyle name="Input cel new 4 2 3 3 3 2 3" xfId="13898" xr:uid="{00000000-0005-0000-0000-000057000000}"/>
    <cellStyle name="Input cel new 4 2 3 3 3 3" xfId="4792" xr:uid="{00000000-0005-0000-0000-000057000000}"/>
    <cellStyle name="Input cel new 4 2 3 3 3 3 2" xfId="10353" xr:uid="{00000000-0005-0000-0000-000057000000}"/>
    <cellStyle name="Input cel new 4 2 3 3 3 3 2 2" xfId="20712" xr:uid="{00000000-0005-0000-0000-000057000000}"/>
    <cellStyle name="Input cel new 4 2 3 3 3 3 3" xfId="13530" xr:uid="{00000000-0005-0000-0000-000057000000}"/>
    <cellStyle name="Input cel new 4 2 3 3 3 4" xfId="7767" xr:uid="{00000000-0005-0000-0000-000057000000}"/>
    <cellStyle name="Input cel new 4 2 3 3 3 4 2" xfId="18129" xr:uid="{00000000-0005-0000-0000-000057000000}"/>
    <cellStyle name="Input cel new 4 2 3 3 3 5" xfId="6200" xr:uid="{00000000-0005-0000-0000-000057000000}"/>
    <cellStyle name="Input cel new 4 2 3 3 3 5 2" xfId="16563" xr:uid="{00000000-0005-0000-0000-000057000000}"/>
    <cellStyle name="Input cel new 4 2 3 3 3 6" xfId="14060" xr:uid="{00000000-0005-0000-0000-000057000000}"/>
    <cellStyle name="Input cel new 4 2 3 3 4" xfId="1670" xr:uid="{00000000-0005-0000-0000-000057000000}"/>
    <cellStyle name="Input cel new 4 2 3 3 4 2" xfId="2911" xr:uid="{00000000-0005-0000-0000-000057000000}"/>
    <cellStyle name="Input cel new 4 2 3 3 4 2 2" xfId="8461" xr:uid="{00000000-0005-0000-0000-000057000000}"/>
    <cellStyle name="Input cel new 4 2 3 3 4 2 2 2" xfId="18823" xr:uid="{00000000-0005-0000-0000-000057000000}"/>
    <cellStyle name="Input cel new 4 2 3 3 4 2 3" xfId="11506" xr:uid="{00000000-0005-0000-0000-000057000000}"/>
    <cellStyle name="Input cel new 4 2 3 3 4 3" xfId="4261" xr:uid="{00000000-0005-0000-0000-000057000000}"/>
    <cellStyle name="Input cel new 4 2 3 3 4 3 2" xfId="9853" xr:uid="{00000000-0005-0000-0000-000057000000}"/>
    <cellStyle name="Input cel new 4 2 3 3 4 3 2 2" xfId="20214" xr:uid="{00000000-0005-0000-0000-000057000000}"/>
    <cellStyle name="Input cel new 4 2 3 3 4 3 3" xfId="14551" xr:uid="{00000000-0005-0000-0000-000057000000}"/>
    <cellStyle name="Input cel new 4 2 3 3 4 4" xfId="7285" xr:uid="{00000000-0005-0000-0000-000057000000}"/>
    <cellStyle name="Input cel new 4 2 3 3 4 4 2" xfId="17647" xr:uid="{00000000-0005-0000-0000-000057000000}"/>
    <cellStyle name="Input cel new 4 2 3 3 4 5" xfId="5703" xr:uid="{00000000-0005-0000-0000-000057000000}"/>
    <cellStyle name="Input cel new 4 2 3 3 4 5 2" xfId="15877" xr:uid="{00000000-0005-0000-0000-000057000000}"/>
    <cellStyle name="Input cel new 4 2 3 3 4 6" xfId="14271" xr:uid="{00000000-0005-0000-0000-000057000000}"/>
    <cellStyle name="Input cel new 4 2 3 3 5" xfId="1285" xr:uid="{00000000-0005-0000-0000-000057000000}"/>
    <cellStyle name="Input cel new 4 2 3 3 5 2" xfId="6924" xr:uid="{00000000-0005-0000-0000-000057000000}"/>
    <cellStyle name="Input cel new 4 2 3 3 5 2 2" xfId="17286" xr:uid="{00000000-0005-0000-0000-000057000000}"/>
    <cellStyle name="Input cel new 4 2 3 3 5 3" xfId="13409" xr:uid="{00000000-0005-0000-0000-000057000000}"/>
    <cellStyle name="Input cel new 4 2 3 3 6" xfId="2528" xr:uid="{00000000-0005-0000-0000-000057000000}"/>
    <cellStyle name="Input cel new 4 2 3 3 6 2" xfId="8078" xr:uid="{00000000-0005-0000-0000-000057000000}"/>
    <cellStyle name="Input cel new 4 2 3 3 6 2 2" xfId="18440" xr:uid="{00000000-0005-0000-0000-000057000000}"/>
    <cellStyle name="Input cel new 4 2 3 3 6 3" xfId="14895" xr:uid="{00000000-0005-0000-0000-000057000000}"/>
    <cellStyle name="Input cel new 4 2 3 3 7" xfId="985" xr:uid="{00000000-0005-0000-0000-000057000000}"/>
    <cellStyle name="Input cel new 4 2 3 3 7 2" xfId="9496" xr:uid="{00000000-0005-0000-0000-000057000000}"/>
    <cellStyle name="Input cel new 4 2 3 3 7 2 2" xfId="19857" xr:uid="{00000000-0005-0000-0000-000057000000}"/>
    <cellStyle name="Input cel new 4 2 3 3 7 3" xfId="12172" xr:uid="{00000000-0005-0000-0000-000057000000}"/>
    <cellStyle name="Input cel new 4 2 3 3 8" xfId="3883" xr:uid="{00000000-0005-0000-0000-000057000000}"/>
    <cellStyle name="Input cel new 4 2 3 3 8 2" xfId="6644" xr:uid="{00000000-0005-0000-0000-000057000000}"/>
    <cellStyle name="Input cel new 4 2 3 3 8 2 2" xfId="17006" xr:uid="{00000000-0005-0000-0000-000057000000}"/>
    <cellStyle name="Input cel new 4 2 3 3 8 3" xfId="13866" xr:uid="{00000000-0005-0000-0000-000057000000}"/>
    <cellStyle name="Input cel new 4 2 3 3 9" xfId="5350" xr:uid="{00000000-0005-0000-0000-000057000000}"/>
    <cellStyle name="Input cel new 4 2 3 3 9 2" xfId="11084" xr:uid="{00000000-0005-0000-0000-000057000000}"/>
    <cellStyle name="Input cel new 4 2 3 4" xfId="588" xr:uid="{00000000-0005-0000-0000-000057000000}"/>
    <cellStyle name="Input cel new 4 2 3 4 2" xfId="2275" xr:uid="{00000000-0005-0000-0000-000057000000}"/>
    <cellStyle name="Input cel new 4 2 3 4 2 2" xfId="3514" xr:uid="{00000000-0005-0000-0000-000057000000}"/>
    <cellStyle name="Input cel new 4 2 3 4 2 2 2" xfId="9064" xr:uid="{00000000-0005-0000-0000-000057000000}"/>
    <cellStyle name="Input cel new 4 2 3 4 2 2 2 2" xfId="19426" xr:uid="{00000000-0005-0000-0000-000057000000}"/>
    <cellStyle name="Input cel new 4 2 3 4 2 2 3" xfId="14820" xr:uid="{00000000-0005-0000-0000-000057000000}"/>
    <cellStyle name="Input cel new 4 2 3 4 2 3" xfId="4856" xr:uid="{00000000-0005-0000-0000-000057000000}"/>
    <cellStyle name="Input cel new 4 2 3 4 2 3 2" xfId="10413" xr:uid="{00000000-0005-0000-0000-000057000000}"/>
    <cellStyle name="Input cel new 4 2 3 4 2 3 2 2" xfId="20772" xr:uid="{00000000-0005-0000-0000-000057000000}"/>
    <cellStyle name="Input cel new 4 2 3 4 2 3 3" xfId="12759" xr:uid="{00000000-0005-0000-0000-000057000000}"/>
    <cellStyle name="Input cel new 4 2 3 4 2 4" xfId="7827" xr:uid="{00000000-0005-0000-0000-000057000000}"/>
    <cellStyle name="Input cel new 4 2 3 4 2 4 2" xfId="18189" xr:uid="{00000000-0005-0000-0000-000057000000}"/>
    <cellStyle name="Input cel new 4 2 3 4 2 5" xfId="6260" xr:uid="{00000000-0005-0000-0000-000057000000}"/>
    <cellStyle name="Input cel new 4 2 3 4 2 5 2" xfId="16623" xr:uid="{00000000-0005-0000-0000-000057000000}"/>
    <cellStyle name="Input cel new 4 2 3 4 2 6" xfId="12536" xr:uid="{00000000-0005-0000-0000-000057000000}"/>
    <cellStyle name="Input cel new 4 2 3 4 3" xfId="1957" xr:uid="{00000000-0005-0000-0000-000057000000}"/>
    <cellStyle name="Input cel new 4 2 3 4 3 2" xfId="3197" xr:uid="{00000000-0005-0000-0000-000057000000}"/>
    <cellStyle name="Input cel new 4 2 3 4 3 2 2" xfId="8747" xr:uid="{00000000-0005-0000-0000-000057000000}"/>
    <cellStyle name="Input cel new 4 2 3 4 3 2 2 2" xfId="19109" xr:uid="{00000000-0005-0000-0000-000057000000}"/>
    <cellStyle name="Input cel new 4 2 3 4 3 2 3" xfId="12989" xr:uid="{00000000-0005-0000-0000-000057000000}"/>
    <cellStyle name="Input cel new 4 2 3 4 3 3" xfId="4540" xr:uid="{00000000-0005-0000-0000-000057000000}"/>
    <cellStyle name="Input cel new 4 2 3 4 3 3 2" xfId="10116" xr:uid="{00000000-0005-0000-0000-000057000000}"/>
    <cellStyle name="Input cel new 4 2 3 4 3 3 2 2" xfId="20476" xr:uid="{00000000-0005-0000-0000-000057000000}"/>
    <cellStyle name="Input cel new 4 2 3 4 3 3 3" xfId="14536" xr:uid="{00000000-0005-0000-0000-000057000000}"/>
    <cellStyle name="Input cel new 4 2 3 4 3 4" xfId="7543" xr:uid="{00000000-0005-0000-0000-000057000000}"/>
    <cellStyle name="Input cel new 4 2 3 4 3 4 2" xfId="17905" xr:uid="{00000000-0005-0000-0000-000057000000}"/>
    <cellStyle name="Input cel new 4 2 3 4 3 5" xfId="5962" xr:uid="{00000000-0005-0000-0000-000057000000}"/>
    <cellStyle name="Input cel new 4 2 3 4 3 5 2" xfId="16327" xr:uid="{00000000-0005-0000-0000-000057000000}"/>
    <cellStyle name="Input cel new 4 2 3 4 3 6" xfId="15574" xr:uid="{00000000-0005-0000-0000-000057000000}"/>
    <cellStyle name="Input cel new 4 2 3 4 4" xfId="1349" xr:uid="{00000000-0005-0000-0000-000057000000}"/>
    <cellStyle name="Input cel new 4 2 3 4 4 2" xfId="6986" xr:uid="{00000000-0005-0000-0000-000057000000}"/>
    <cellStyle name="Input cel new 4 2 3 4 4 2 2" xfId="17348" xr:uid="{00000000-0005-0000-0000-000057000000}"/>
    <cellStyle name="Input cel new 4 2 3 4 4 3" xfId="16056" xr:uid="{00000000-0005-0000-0000-000057000000}"/>
    <cellStyle name="Input cel new 4 2 3 4 5" xfId="2592" xr:uid="{00000000-0005-0000-0000-000057000000}"/>
    <cellStyle name="Input cel new 4 2 3 4 5 2" xfId="8142" xr:uid="{00000000-0005-0000-0000-000057000000}"/>
    <cellStyle name="Input cel new 4 2 3 4 5 2 2" xfId="18504" xr:uid="{00000000-0005-0000-0000-000057000000}"/>
    <cellStyle name="Input cel new 4 2 3 4 5 3" xfId="11019" xr:uid="{00000000-0005-0000-0000-000057000000}"/>
    <cellStyle name="Input cel new 4 2 3 4 6" xfId="1049" xr:uid="{00000000-0005-0000-0000-000057000000}"/>
    <cellStyle name="Input cel new 4 2 3 4 6 2" xfId="9558" xr:uid="{00000000-0005-0000-0000-000057000000}"/>
    <cellStyle name="Input cel new 4 2 3 4 6 2 2" xfId="19919" xr:uid="{00000000-0005-0000-0000-000057000000}"/>
    <cellStyle name="Input cel new 4 2 3 4 6 3" xfId="13648" xr:uid="{00000000-0005-0000-0000-000057000000}"/>
    <cellStyle name="Input cel new 4 2 3 4 7" xfId="3947" xr:uid="{00000000-0005-0000-0000-000057000000}"/>
    <cellStyle name="Input cel new 4 2 3 4 7 2" xfId="6691" xr:uid="{00000000-0005-0000-0000-000057000000}"/>
    <cellStyle name="Input cel new 4 2 3 4 7 2 2" xfId="17053" xr:uid="{00000000-0005-0000-0000-000057000000}"/>
    <cellStyle name="Input cel new 4 2 3 4 7 3" xfId="11737" xr:uid="{00000000-0005-0000-0000-000057000000}"/>
    <cellStyle name="Input cel new 4 2 3 4 8" xfId="5410" xr:uid="{00000000-0005-0000-0000-000057000000}"/>
    <cellStyle name="Input cel new 4 2 3 4 8 2" xfId="12328" xr:uid="{00000000-0005-0000-0000-000057000000}"/>
    <cellStyle name="Input cel new 4 2 3 4 9" xfId="15504" xr:uid="{00000000-0005-0000-0000-000057000000}"/>
    <cellStyle name="Input cel new 4 2 3 5" xfId="649" xr:uid="{00000000-0005-0000-0000-000057000000}"/>
    <cellStyle name="Input cel new 4 2 3 5 2" xfId="2336" xr:uid="{00000000-0005-0000-0000-000057000000}"/>
    <cellStyle name="Input cel new 4 2 3 5 2 2" xfId="3575" xr:uid="{00000000-0005-0000-0000-000057000000}"/>
    <cellStyle name="Input cel new 4 2 3 5 2 2 2" xfId="9125" xr:uid="{00000000-0005-0000-0000-000057000000}"/>
    <cellStyle name="Input cel new 4 2 3 5 2 2 2 2" xfId="19487" xr:uid="{00000000-0005-0000-0000-000057000000}"/>
    <cellStyle name="Input cel new 4 2 3 5 2 2 3" xfId="13105" xr:uid="{00000000-0005-0000-0000-000057000000}"/>
    <cellStyle name="Input cel new 4 2 3 5 2 3" xfId="4917" xr:uid="{00000000-0005-0000-0000-000057000000}"/>
    <cellStyle name="Input cel new 4 2 3 5 2 3 2" xfId="10472" xr:uid="{00000000-0005-0000-0000-000057000000}"/>
    <cellStyle name="Input cel new 4 2 3 5 2 3 2 2" xfId="20831" xr:uid="{00000000-0005-0000-0000-000057000000}"/>
    <cellStyle name="Input cel new 4 2 3 5 2 3 3" xfId="15760" xr:uid="{00000000-0005-0000-0000-000057000000}"/>
    <cellStyle name="Input cel new 4 2 3 5 2 4" xfId="7886" xr:uid="{00000000-0005-0000-0000-000057000000}"/>
    <cellStyle name="Input cel new 4 2 3 5 2 4 2" xfId="18248" xr:uid="{00000000-0005-0000-0000-000057000000}"/>
    <cellStyle name="Input cel new 4 2 3 5 2 5" xfId="6319" xr:uid="{00000000-0005-0000-0000-000057000000}"/>
    <cellStyle name="Input cel new 4 2 3 5 2 5 2" xfId="16682" xr:uid="{00000000-0005-0000-0000-000057000000}"/>
    <cellStyle name="Input cel new 4 2 3 5 2 6" xfId="14288" xr:uid="{00000000-0005-0000-0000-000057000000}"/>
    <cellStyle name="Input cel new 4 2 3 5 3" xfId="2014" xr:uid="{00000000-0005-0000-0000-000057000000}"/>
    <cellStyle name="Input cel new 4 2 3 5 3 2" xfId="3253" xr:uid="{00000000-0005-0000-0000-000057000000}"/>
    <cellStyle name="Input cel new 4 2 3 5 3 2 2" xfId="8803" xr:uid="{00000000-0005-0000-0000-000057000000}"/>
    <cellStyle name="Input cel new 4 2 3 5 3 2 2 2" xfId="19165" xr:uid="{00000000-0005-0000-0000-000057000000}"/>
    <cellStyle name="Input cel new 4 2 3 5 3 2 3" xfId="13524" xr:uid="{00000000-0005-0000-0000-000057000000}"/>
    <cellStyle name="Input cel new 4 2 3 5 3 3" xfId="4595" xr:uid="{00000000-0005-0000-0000-000057000000}"/>
    <cellStyle name="Input cel new 4 2 3 5 3 3 2" xfId="10169" xr:uid="{00000000-0005-0000-0000-000057000000}"/>
    <cellStyle name="Input cel new 4 2 3 5 3 3 2 2" xfId="20529" xr:uid="{00000000-0005-0000-0000-000057000000}"/>
    <cellStyle name="Input cel new 4 2 3 5 3 3 3" xfId="10696" xr:uid="{00000000-0005-0000-0000-000057000000}"/>
    <cellStyle name="Input cel new 4 2 3 5 3 4" xfId="7597" xr:uid="{00000000-0005-0000-0000-000057000000}"/>
    <cellStyle name="Input cel new 4 2 3 5 3 4 2" xfId="17959" xr:uid="{00000000-0005-0000-0000-000057000000}"/>
    <cellStyle name="Input cel new 4 2 3 5 3 5" xfId="6015" xr:uid="{00000000-0005-0000-0000-000057000000}"/>
    <cellStyle name="Input cel new 4 2 3 5 3 5 2" xfId="16380" xr:uid="{00000000-0005-0000-0000-000057000000}"/>
    <cellStyle name="Input cel new 4 2 3 5 3 6" xfId="15242" xr:uid="{00000000-0005-0000-0000-000057000000}"/>
    <cellStyle name="Input cel new 4 2 3 5 4" xfId="1410" xr:uid="{00000000-0005-0000-0000-000057000000}"/>
    <cellStyle name="Input cel new 4 2 3 5 4 2" xfId="7047" xr:uid="{00000000-0005-0000-0000-000057000000}"/>
    <cellStyle name="Input cel new 4 2 3 5 4 2 2" xfId="17409" xr:uid="{00000000-0005-0000-0000-000057000000}"/>
    <cellStyle name="Input cel new 4 2 3 5 4 3" xfId="10575" xr:uid="{00000000-0005-0000-0000-000057000000}"/>
    <cellStyle name="Input cel new 4 2 3 5 5" xfId="2653" xr:uid="{00000000-0005-0000-0000-000057000000}"/>
    <cellStyle name="Input cel new 4 2 3 5 5 2" xfId="8203" xr:uid="{00000000-0005-0000-0000-000057000000}"/>
    <cellStyle name="Input cel new 4 2 3 5 5 2 2" xfId="18565" xr:uid="{00000000-0005-0000-0000-000057000000}"/>
    <cellStyle name="Input cel new 4 2 3 5 5 3" xfId="11943" xr:uid="{00000000-0005-0000-0000-000057000000}"/>
    <cellStyle name="Input cel new 4 2 3 5 6" xfId="1110" xr:uid="{00000000-0005-0000-0000-000057000000}"/>
    <cellStyle name="Input cel new 4 2 3 5 6 2" xfId="9619" xr:uid="{00000000-0005-0000-0000-000057000000}"/>
    <cellStyle name="Input cel new 4 2 3 5 6 2 2" xfId="19980" xr:uid="{00000000-0005-0000-0000-000057000000}"/>
    <cellStyle name="Input cel new 4 2 3 5 6 3" xfId="14917" xr:uid="{00000000-0005-0000-0000-000057000000}"/>
    <cellStyle name="Input cel new 4 2 3 5 7" xfId="4008" xr:uid="{00000000-0005-0000-0000-000057000000}"/>
    <cellStyle name="Input cel new 4 2 3 5 7 2" xfId="6750" xr:uid="{00000000-0005-0000-0000-000057000000}"/>
    <cellStyle name="Input cel new 4 2 3 5 7 2 2" xfId="17112" xr:uid="{00000000-0005-0000-0000-000057000000}"/>
    <cellStyle name="Input cel new 4 2 3 5 7 3" xfId="11044" xr:uid="{00000000-0005-0000-0000-000057000000}"/>
    <cellStyle name="Input cel new 4 2 3 5 8" xfId="5469" xr:uid="{00000000-0005-0000-0000-000057000000}"/>
    <cellStyle name="Input cel new 4 2 3 5 8 2" xfId="14243" xr:uid="{00000000-0005-0000-0000-000057000000}"/>
    <cellStyle name="Input cel new 4 2 3 5 9" xfId="11932" xr:uid="{00000000-0005-0000-0000-000057000000}"/>
    <cellStyle name="Input cel new 4 2 3 6" xfId="866" xr:uid="{00000000-0005-0000-0000-000057000000}"/>
    <cellStyle name="Input cel new 4 2 3 6 2" xfId="1789" xr:uid="{00000000-0005-0000-0000-000057000000}"/>
    <cellStyle name="Input cel new 4 2 3 6 2 2" xfId="7380" xr:uid="{00000000-0005-0000-0000-000057000000}"/>
    <cellStyle name="Input cel new 4 2 3 6 2 2 2" xfId="17742" xr:uid="{00000000-0005-0000-0000-000057000000}"/>
    <cellStyle name="Input cel new 4 2 3 6 2 3" xfId="12579" xr:uid="{00000000-0005-0000-0000-000057000000}"/>
    <cellStyle name="Input cel new 4 2 3 6 3" xfId="3029" xr:uid="{00000000-0005-0000-0000-000057000000}"/>
    <cellStyle name="Input cel new 4 2 3 6 3 2" xfId="8579" xr:uid="{00000000-0005-0000-0000-000057000000}"/>
    <cellStyle name="Input cel new 4 2 3 6 3 2 2" xfId="18941" xr:uid="{00000000-0005-0000-0000-000057000000}"/>
    <cellStyle name="Input cel new 4 2 3 6 3 3" xfId="14272" xr:uid="{00000000-0005-0000-0000-000057000000}"/>
    <cellStyle name="Input cel new 4 2 3 6 4" xfId="4373" xr:uid="{00000000-0005-0000-0000-000057000000}"/>
    <cellStyle name="Input cel new 4 2 3 6 4 2" xfId="9955" xr:uid="{00000000-0005-0000-0000-000057000000}"/>
    <cellStyle name="Input cel new 4 2 3 6 4 2 2" xfId="20315" xr:uid="{00000000-0005-0000-0000-000057000000}"/>
    <cellStyle name="Input cel new 4 2 3 6 4 3" xfId="11936" xr:uid="{00000000-0005-0000-0000-000057000000}"/>
    <cellStyle name="Input cel new 4 2 3 6 5" xfId="6542" xr:uid="{00000000-0005-0000-0000-000057000000}"/>
    <cellStyle name="Input cel new 4 2 3 6 5 2" xfId="16904" xr:uid="{00000000-0005-0000-0000-000057000000}"/>
    <cellStyle name="Input cel new 4 2 3 6 6" xfId="5803" xr:uid="{00000000-0005-0000-0000-000057000000}"/>
    <cellStyle name="Input cel new 4 2 3 6 6 2" xfId="12749" xr:uid="{00000000-0005-0000-0000-000057000000}"/>
    <cellStyle name="Input cel new 4 2 3 6 7" xfId="12727" xr:uid="{00000000-0005-0000-0000-000057000000}"/>
    <cellStyle name="Input cel new 4 2 3 7" xfId="1460" xr:uid="{00000000-0005-0000-0000-000057000000}"/>
    <cellStyle name="Input cel new 4 2 3 7 2" xfId="2702" xr:uid="{00000000-0005-0000-0000-000057000000}"/>
    <cellStyle name="Input cel new 4 2 3 7 2 2" xfId="8252" xr:uid="{00000000-0005-0000-0000-000057000000}"/>
    <cellStyle name="Input cel new 4 2 3 7 2 2 2" xfId="18614" xr:uid="{00000000-0005-0000-0000-000057000000}"/>
    <cellStyle name="Input cel new 4 2 3 7 2 3" xfId="15868" xr:uid="{00000000-0005-0000-0000-000057000000}"/>
    <cellStyle name="Input cel new 4 2 3 7 3" xfId="4056" xr:uid="{00000000-0005-0000-0000-000057000000}"/>
    <cellStyle name="Input cel new 4 2 3 7 3 2" xfId="9665" xr:uid="{00000000-0005-0000-0000-000057000000}"/>
    <cellStyle name="Input cel new 4 2 3 7 3 2 2" xfId="20026" xr:uid="{00000000-0005-0000-0000-000057000000}"/>
    <cellStyle name="Input cel new 4 2 3 7 3 3" xfId="11963" xr:uid="{00000000-0005-0000-0000-000057000000}"/>
    <cellStyle name="Input cel new 4 2 3 7 4" xfId="7094" xr:uid="{00000000-0005-0000-0000-000057000000}"/>
    <cellStyle name="Input cel new 4 2 3 7 4 2" xfId="17456" xr:uid="{00000000-0005-0000-0000-000057000000}"/>
    <cellStyle name="Input cel new 4 2 3 7 5" xfId="5515" xr:uid="{00000000-0005-0000-0000-000057000000}"/>
    <cellStyle name="Input cel new 4 2 3 7 5 2" xfId="10966" xr:uid="{00000000-0005-0000-0000-000057000000}"/>
    <cellStyle name="Input cel new 4 2 3 7 6" xfId="16255" xr:uid="{00000000-0005-0000-0000-000057000000}"/>
    <cellStyle name="Input cel new 4 2 3 8" xfId="1434" xr:uid="{00000000-0005-0000-0000-000057000000}"/>
    <cellStyle name="Input cel new 4 2 3 8 2" xfId="2677" xr:uid="{00000000-0005-0000-0000-000057000000}"/>
    <cellStyle name="Input cel new 4 2 3 8 2 2" xfId="8227" xr:uid="{00000000-0005-0000-0000-000057000000}"/>
    <cellStyle name="Input cel new 4 2 3 8 2 2 2" xfId="18589" xr:uid="{00000000-0005-0000-0000-000057000000}"/>
    <cellStyle name="Input cel new 4 2 3 8 2 3" xfId="16162" xr:uid="{00000000-0005-0000-0000-000057000000}"/>
    <cellStyle name="Input cel new 4 2 3 8 3" xfId="4032" xr:uid="{00000000-0005-0000-0000-000057000000}"/>
    <cellStyle name="Input cel new 4 2 3 8 3 2" xfId="9642" xr:uid="{00000000-0005-0000-0000-000057000000}"/>
    <cellStyle name="Input cel new 4 2 3 8 3 2 2" xfId="20003" xr:uid="{00000000-0005-0000-0000-000057000000}"/>
    <cellStyle name="Input cel new 4 2 3 8 3 3" xfId="15626" xr:uid="{00000000-0005-0000-0000-000057000000}"/>
    <cellStyle name="Input cel new 4 2 3 8 4" xfId="7070" xr:uid="{00000000-0005-0000-0000-000057000000}"/>
    <cellStyle name="Input cel new 4 2 3 8 4 2" xfId="17432" xr:uid="{00000000-0005-0000-0000-000057000000}"/>
    <cellStyle name="Input cel new 4 2 3 8 5" xfId="5492" xr:uid="{00000000-0005-0000-0000-000057000000}"/>
    <cellStyle name="Input cel new 4 2 3 8 5 2" xfId="13773" xr:uid="{00000000-0005-0000-0000-000057000000}"/>
    <cellStyle name="Input cel new 4 2 3 8 6" xfId="10551" xr:uid="{00000000-0005-0000-0000-000057000000}"/>
    <cellStyle name="Input cel new 4 2 3 9" xfId="1164" xr:uid="{00000000-0005-0000-0000-000057000000}"/>
    <cellStyle name="Input cel new 4 2 3 9 2" xfId="3649" xr:uid="{00000000-0005-0000-0000-000057000000}"/>
    <cellStyle name="Input cel new 4 2 3 9 2 2" xfId="9206" xr:uid="{00000000-0005-0000-0000-000057000000}"/>
    <cellStyle name="Input cel new 4 2 3 9 2 2 2" xfId="19567" xr:uid="{00000000-0005-0000-0000-000057000000}"/>
    <cellStyle name="Input cel new 4 2 3 9 2 3" xfId="12095" xr:uid="{00000000-0005-0000-0000-000057000000}"/>
    <cellStyle name="Input cel new 4 2 3 9 3" xfId="6804" xr:uid="{00000000-0005-0000-0000-000057000000}"/>
    <cellStyle name="Input cel new 4 2 3 9 3 2" xfId="17166" xr:uid="{00000000-0005-0000-0000-000057000000}"/>
    <cellStyle name="Input cel new 4 2 3 9 4" xfId="5046" xr:uid="{00000000-0005-0000-0000-000057000000}"/>
    <cellStyle name="Input cel new 4 2 3 9 4 2" xfId="13877" xr:uid="{00000000-0005-0000-0000-000057000000}"/>
    <cellStyle name="Input cel new 4 2 3 9 5" xfId="14011" xr:uid="{00000000-0005-0000-0000-000057000000}"/>
    <cellStyle name="Input cel new 4 2 4" xfId="435" xr:uid="{00000000-0005-0000-0000-000057000000}"/>
    <cellStyle name="Input cel new 4 2 4 2" xfId="1771" xr:uid="{00000000-0005-0000-0000-000057000000}"/>
    <cellStyle name="Input cel new 4 2 4 2 2" xfId="3011" xr:uid="{00000000-0005-0000-0000-000057000000}"/>
    <cellStyle name="Input cel new 4 2 4 2 2 2" xfId="4355" xr:uid="{00000000-0005-0000-0000-000057000000}"/>
    <cellStyle name="Input cel new 4 2 4 2 2 2 2" xfId="9937" xr:uid="{00000000-0005-0000-0000-000057000000}"/>
    <cellStyle name="Input cel new 4 2 4 2 2 2 2 2" xfId="20298" xr:uid="{00000000-0005-0000-0000-000057000000}"/>
    <cellStyle name="Input cel new 4 2 4 2 2 2 3" xfId="11706" xr:uid="{00000000-0005-0000-0000-000057000000}"/>
    <cellStyle name="Input cel new 4 2 4 2 2 3" xfId="8561" xr:uid="{00000000-0005-0000-0000-000057000000}"/>
    <cellStyle name="Input cel new 4 2 4 2 2 3 2" xfId="18923" xr:uid="{00000000-0005-0000-0000-000057000000}"/>
    <cellStyle name="Input cel new 4 2 4 2 2 4" xfId="5786" xr:uid="{00000000-0005-0000-0000-000057000000}"/>
    <cellStyle name="Input cel new 4 2 4 2 2 4 2" xfId="14411" xr:uid="{00000000-0005-0000-0000-000057000000}"/>
    <cellStyle name="Input cel new 4 2 4 2 2 5" xfId="12685" xr:uid="{00000000-0005-0000-0000-000057000000}"/>
    <cellStyle name="Input cel new 4 2 4 2 3" xfId="3740" xr:uid="{00000000-0005-0000-0000-000057000000}"/>
    <cellStyle name="Input cel new 4 2 4 2 3 2" xfId="9339" xr:uid="{00000000-0005-0000-0000-000057000000}"/>
    <cellStyle name="Input cel new 4 2 4 2 3 2 2" xfId="19700" xr:uid="{00000000-0005-0000-0000-000057000000}"/>
    <cellStyle name="Input cel new 4 2 4 2 3 3" xfId="13479" xr:uid="{00000000-0005-0000-0000-000057000000}"/>
    <cellStyle name="Input cel new 4 2 4 2 4" xfId="5196" xr:uid="{00000000-0005-0000-0000-000057000000}"/>
    <cellStyle name="Input cel new 4 2 4 2 4 2" xfId="10841" xr:uid="{00000000-0005-0000-0000-000057000000}"/>
    <cellStyle name="Input cel new 4 2 4 2 5" xfId="13497" xr:uid="{00000000-0005-0000-0000-000057000000}"/>
    <cellStyle name="Input cel new 4 2 4 3" xfId="2017" xr:uid="{00000000-0005-0000-0000-000057000000}"/>
    <cellStyle name="Input cel new 4 2 4 3 2" xfId="3256" xr:uid="{00000000-0005-0000-0000-000057000000}"/>
    <cellStyle name="Input cel new 4 2 4 3 2 2" xfId="8806" xr:uid="{00000000-0005-0000-0000-000057000000}"/>
    <cellStyle name="Input cel new 4 2 4 3 2 2 2" xfId="19168" xr:uid="{00000000-0005-0000-0000-000057000000}"/>
    <cellStyle name="Input cel new 4 2 4 3 2 3" xfId="15083" xr:uid="{00000000-0005-0000-0000-000057000000}"/>
    <cellStyle name="Input cel new 4 2 4 3 3" xfId="4598" xr:uid="{00000000-0005-0000-0000-000057000000}"/>
    <cellStyle name="Input cel new 4 2 4 3 3 2" xfId="10172" xr:uid="{00000000-0005-0000-0000-000057000000}"/>
    <cellStyle name="Input cel new 4 2 4 3 3 2 2" xfId="20532" xr:uid="{00000000-0005-0000-0000-000057000000}"/>
    <cellStyle name="Input cel new 4 2 4 3 3 3" xfId="10652" xr:uid="{00000000-0005-0000-0000-000057000000}"/>
    <cellStyle name="Input cel new 4 2 4 3 4" xfId="7600" xr:uid="{00000000-0005-0000-0000-000057000000}"/>
    <cellStyle name="Input cel new 4 2 4 3 4 2" xfId="17962" xr:uid="{00000000-0005-0000-0000-000057000000}"/>
    <cellStyle name="Input cel new 4 2 4 3 5" xfId="6018" xr:uid="{00000000-0005-0000-0000-000057000000}"/>
    <cellStyle name="Input cel new 4 2 4 3 5 2" xfId="16383" xr:uid="{00000000-0005-0000-0000-000057000000}"/>
    <cellStyle name="Input cel new 4 2 4 3 6" xfId="12165" xr:uid="{00000000-0005-0000-0000-000057000000}"/>
    <cellStyle name="Input cel new 4 2 4 4" xfId="1140" xr:uid="{00000000-0005-0000-0000-000057000000}"/>
    <cellStyle name="Input cel new 4 2 4 4 2" xfId="3755" xr:uid="{00000000-0005-0000-0000-000057000000}"/>
    <cellStyle name="Input cel new 4 2 4 4 2 2" xfId="9369" xr:uid="{00000000-0005-0000-0000-000057000000}"/>
    <cellStyle name="Input cel new 4 2 4 4 2 2 2" xfId="19730" xr:uid="{00000000-0005-0000-0000-000057000000}"/>
    <cellStyle name="Input cel new 4 2 4 4 2 3" xfId="15919" xr:uid="{00000000-0005-0000-0000-000057000000}"/>
    <cellStyle name="Input cel new 4 2 4 4 3" xfId="6780" xr:uid="{00000000-0005-0000-0000-000057000000}"/>
    <cellStyle name="Input cel new 4 2 4 4 3 2" xfId="17142" xr:uid="{00000000-0005-0000-0000-000057000000}"/>
    <cellStyle name="Input cel new 4 2 4 4 4" xfId="5225" xr:uid="{00000000-0005-0000-0000-000057000000}"/>
    <cellStyle name="Input cel new 4 2 4 4 4 2" xfId="12886" xr:uid="{00000000-0005-0000-0000-000057000000}"/>
    <cellStyle name="Input cel new 4 2 4 4 5" xfId="11384" xr:uid="{00000000-0005-0000-0000-000057000000}"/>
    <cellStyle name="Input cel new 4 2 4 5" xfId="2384" xr:uid="{00000000-0005-0000-0000-000057000000}"/>
    <cellStyle name="Input cel new 4 2 4 5 2" xfId="7934" xr:uid="{00000000-0005-0000-0000-000057000000}"/>
    <cellStyle name="Input cel new 4 2 4 5 2 2" xfId="18296" xr:uid="{00000000-0005-0000-0000-000057000000}"/>
    <cellStyle name="Input cel new 4 2 4 5 3" xfId="13780" xr:uid="{00000000-0005-0000-0000-000057000000}"/>
    <cellStyle name="Input cel new 4 2 4 6" xfId="844" xr:uid="{00000000-0005-0000-0000-000057000000}"/>
    <cellStyle name="Input cel new 4 2 4 6 2" xfId="6521" xr:uid="{00000000-0005-0000-0000-000057000000}"/>
    <cellStyle name="Input cel new 4 2 4 6 2 2" xfId="16883" xr:uid="{00000000-0005-0000-0000-000057000000}"/>
    <cellStyle name="Input cel new 4 2 4 6 3" xfId="13347" xr:uid="{00000000-0005-0000-0000-000057000000}"/>
    <cellStyle name="Input cel new 4 2 4 7" xfId="3686" xr:uid="{00000000-0005-0000-0000-000057000000}"/>
    <cellStyle name="Input cel new 4 2 4 7 2" xfId="11554" xr:uid="{00000000-0005-0000-0000-000057000000}"/>
    <cellStyle name="Input cel new 4 2 4 7 3" xfId="13942" xr:uid="{00000000-0005-0000-0000-000057000000}"/>
    <cellStyle name="Input cel new 4 2 4 8" xfId="5103" xr:uid="{00000000-0005-0000-0000-000057000000}"/>
    <cellStyle name="Input cel new 4 2 4 8 2" xfId="14574" xr:uid="{00000000-0005-0000-0000-000057000000}"/>
    <cellStyle name="Input cel new 4 2 4 9" xfId="14174" xr:uid="{00000000-0005-0000-0000-000057000000}"/>
    <cellStyle name="Input cel new 4 2 5" xfId="538" xr:uid="{00000000-0005-0000-0000-000057000000}"/>
    <cellStyle name="Input cel new 4 2 5 10" xfId="12011" xr:uid="{00000000-0005-0000-0000-000057000000}"/>
    <cellStyle name="Input cel new 4 2 5 2" xfId="1907" xr:uid="{00000000-0005-0000-0000-000057000000}"/>
    <cellStyle name="Input cel new 4 2 5 2 2" xfId="2225" xr:uid="{00000000-0005-0000-0000-000057000000}"/>
    <cellStyle name="Input cel new 4 2 5 2 2 2" xfId="3464" xr:uid="{00000000-0005-0000-0000-000057000000}"/>
    <cellStyle name="Input cel new 4 2 5 2 2 2 2" xfId="9014" xr:uid="{00000000-0005-0000-0000-000057000000}"/>
    <cellStyle name="Input cel new 4 2 5 2 2 2 2 2" xfId="19376" xr:uid="{00000000-0005-0000-0000-000057000000}"/>
    <cellStyle name="Input cel new 4 2 5 2 2 2 3" xfId="11788" xr:uid="{00000000-0005-0000-0000-000057000000}"/>
    <cellStyle name="Input cel new 4 2 5 2 2 3" xfId="4806" xr:uid="{00000000-0005-0000-0000-000057000000}"/>
    <cellStyle name="Input cel new 4 2 5 2 2 3 2" xfId="10366" xr:uid="{00000000-0005-0000-0000-000057000000}"/>
    <cellStyle name="Input cel new 4 2 5 2 2 3 2 2" xfId="20725" xr:uid="{00000000-0005-0000-0000-000057000000}"/>
    <cellStyle name="Input cel new 4 2 5 2 2 3 3" xfId="12315" xr:uid="{00000000-0005-0000-0000-000057000000}"/>
    <cellStyle name="Input cel new 4 2 5 2 2 4" xfId="7780" xr:uid="{00000000-0005-0000-0000-000057000000}"/>
    <cellStyle name="Input cel new 4 2 5 2 2 4 2" xfId="18142" xr:uid="{00000000-0005-0000-0000-000057000000}"/>
    <cellStyle name="Input cel new 4 2 5 2 2 5" xfId="6213" xr:uid="{00000000-0005-0000-0000-000057000000}"/>
    <cellStyle name="Input cel new 4 2 5 2 2 5 2" xfId="16576" xr:uid="{00000000-0005-0000-0000-000057000000}"/>
    <cellStyle name="Input cel new 4 2 5 2 2 6" xfId="15974" xr:uid="{00000000-0005-0000-0000-000057000000}"/>
    <cellStyle name="Input cel new 4 2 5 2 3" xfId="3147" xr:uid="{00000000-0005-0000-0000-000057000000}"/>
    <cellStyle name="Input cel new 4 2 5 2 3 2" xfId="8697" xr:uid="{00000000-0005-0000-0000-000057000000}"/>
    <cellStyle name="Input cel new 4 2 5 2 3 2 2" xfId="19059" xr:uid="{00000000-0005-0000-0000-000057000000}"/>
    <cellStyle name="Input cel new 4 2 5 2 3 3" xfId="13749" xr:uid="{00000000-0005-0000-0000-000057000000}"/>
    <cellStyle name="Input cel new 4 2 5 2 4" xfId="4490" xr:uid="{00000000-0005-0000-0000-000057000000}"/>
    <cellStyle name="Input cel new 4 2 5 2 4 2" xfId="10069" xr:uid="{00000000-0005-0000-0000-000057000000}"/>
    <cellStyle name="Input cel new 4 2 5 2 4 2 2" xfId="20429" xr:uid="{00000000-0005-0000-0000-000057000000}"/>
    <cellStyle name="Input cel new 4 2 5 2 4 3" xfId="11777" xr:uid="{00000000-0005-0000-0000-000057000000}"/>
    <cellStyle name="Input cel new 4 2 5 2 5" xfId="7495" xr:uid="{00000000-0005-0000-0000-000057000000}"/>
    <cellStyle name="Input cel new 4 2 5 2 5 2" xfId="17857" xr:uid="{00000000-0005-0000-0000-000057000000}"/>
    <cellStyle name="Input cel new 4 2 5 2 6" xfId="5915" xr:uid="{00000000-0005-0000-0000-000057000000}"/>
    <cellStyle name="Input cel new 4 2 5 2 6 2" xfId="16280" xr:uid="{00000000-0005-0000-0000-000057000000}"/>
    <cellStyle name="Input cel new 4 2 5 2 7" xfId="13471" xr:uid="{00000000-0005-0000-0000-000057000000}"/>
    <cellStyle name="Input cel new 4 2 5 3" xfId="1673" xr:uid="{00000000-0005-0000-0000-000057000000}"/>
    <cellStyle name="Input cel new 4 2 5 3 2" xfId="2914" xr:uid="{00000000-0005-0000-0000-000057000000}"/>
    <cellStyle name="Input cel new 4 2 5 3 2 2" xfId="8464" xr:uid="{00000000-0005-0000-0000-000057000000}"/>
    <cellStyle name="Input cel new 4 2 5 3 2 2 2" xfId="18826" xr:uid="{00000000-0005-0000-0000-000057000000}"/>
    <cellStyle name="Input cel new 4 2 5 3 2 3" xfId="15842" xr:uid="{00000000-0005-0000-0000-000057000000}"/>
    <cellStyle name="Input cel new 4 2 5 3 3" xfId="4264" xr:uid="{00000000-0005-0000-0000-000057000000}"/>
    <cellStyle name="Input cel new 4 2 5 3 3 2" xfId="9856" xr:uid="{00000000-0005-0000-0000-000057000000}"/>
    <cellStyle name="Input cel new 4 2 5 3 3 2 2" xfId="20217" xr:uid="{00000000-0005-0000-0000-000057000000}"/>
    <cellStyle name="Input cel new 4 2 5 3 3 3" xfId="15262" xr:uid="{00000000-0005-0000-0000-000057000000}"/>
    <cellStyle name="Input cel new 4 2 5 3 4" xfId="7288" xr:uid="{00000000-0005-0000-0000-000057000000}"/>
    <cellStyle name="Input cel new 4 2 5 3 4 2" xfId="17650" xr:uid="{00000000-0005-0000-0000-000057000000}"/>
    <cellStyle name="Input cel new 4 2 5 3 5" xfId="5706" xr:uid="{00000000-0005-0000-0000-000057000000}"/>
    <cellStyle name="Input cel new 4 2 5 3 5 2" xfId="12390" xr:uid="{00000000-0005-0000-0000-000057000000}"/>
    <cellStyle name="Input cel new 4 2 5 3 6" xfId="15530" xr:uid="{00000000-0005-0000-0000-000057000000}"/>
    <cellStyle name="Input cel new 4 2 5 4" xfId="1545" xr:uid="{00000000-0005-0000-0000-000057000000}"/>
    <cellStyle name="Input cel new 4 2 5 4 2" xfId="2786" xr:uid="{00000000-0005-0000-0000-000057000000}"/>
    <cellStyle name="Input cel new 4 2 5 4 2 2" xfId="8336" xr:uid="{00000000-0005-0000-0000-000057000000}"/>
    <cellStyle name="Input cel new 4 2 5 4 2 2 2" xfId="18698" xr:uid="{00000000-0005-0000-0000-000057000000}"/>
    <cellStyle name="Input cel new 4 2 5 4 2 3" xfId="14768" xr:uid="{00000000-0005-0000-0000-000057000000}"/>
    <cellStyle name="Input cel new 4 2 5 4 3" xfId="4137" xr:uid="{00000000-0005-0000-0000-000057000000}"/>
    <cellStyle name="Input cel new 4 2 5 4 3 2" xfId="9737" xr:uid="{00000000-0005-0000-0000-000057000000}"/>
    <cellStyle name="Input cel new 4 2 5 4 3 2 2" xfId="20098" xr:uid="{00000000-0005-0000-0000-000057000000}"/>
    <cellStyle name="Input cel new 4 2 5 4 3 3" xfId="14331" xr:uid="{00000000-0005-0000-0000-000057000000}"/>
    <cellStyle name="Input cel new 4 2 5 4 4" xfId="7168" xr:uid="{00000000-0005-0000-0000-000057000000}"/>
    <cellStyle name="Input cel new 4 2 5 4 4 2" xfId="17530" xr:uid="{00000000-0005-0000-0000-000057000000}"/>
    <cellStyle name="Input cel new 4 2 5 4 5" xfId="5587" xr:uid="{00000000-0005-0000-0000-000057000000}"/>
    <cellStyle name="Input cel new 4 2 5 4 5 2" xfId="14944" xr:uid="{00000000-0005-0000-0000-000057000000}"/>
    <cellStyle name="Input cel new 4 2 5 4 6" xfId="12212" xr:uid="{00000000-0005-0000-0000-000057000000}"/>
    <cellStyle name="Input cel new 4 2 5 5" xfId="1299" xr:uid="{00000000-0005-0000-0000-000057000000}"/>
    <cellStyle name="Input cel new 4 2 5 5 2" xfId="3897" xr:uid="{00000000-0005-0000-0000-000057000000}"/>
    <cellStyle name="Input cel new 4 2 5 5 2 2" xfId="9509" xr:uid="{00000000-0005-0000-0000-000057000000}"/>
    <cellStyle name="Input cel new 4 2 5 5 2 2 2" xfId="19870" xr:uid="{00000000-0005-0000-0000-000057000000}"/>
    <cellStyle name="Input cel new 4 2 5 5 2 3" xfId="15510" xr:uid="{00000000-0005-0000-0000-000057000000}"/>
    <cellStyle name="Input cel new 4 2 5 5 3" xfId="6937" xr:uid="{00000000-0005-0000-0000-000057000000}"/>
    <cellStyle name="Input cel new 4 2 5 5 3 2" xfId="17299" xr:uid="{00000000-0005-0000-0000-000057000000}"/>
    <cellStyle name="Input cel new 4 2 5 5 4" xfId="5363" xr:uid="{00000000-0005-0000-0000-000057000000}"/>
    <cellStyle name="Input cel new 4 2 5 5 4 2" xfId="11024" xr:uid="{00000000-0005-0000-0000-000057000000}"/>
    <cellStyle name="Input cel new 4 2 5 5 5" xfId="13143" xr:uid="{00000000-0005-0000-0000-000057000000}"/>
    <cellStyle name="Input cel new 4 2 5 6" xfId="2542" xr:uid="{00000000-0005-0000-0000-000057000000}"/>
    <cellStyle name="Input cel new 4 2 5 6 2" xfId="8092" xr:uid="{00000000-0005-0000-0000-000057000000}"/>
    <cellStyle name="Input cel new 4 2 5 6 2 2" xfId="18454" xr:uid="{00000000-0005-0000-0000-000057000000}"/>
    <cellStyle name="Input cel new 4 2 5 6 3" xfId="14892" xr:uid="{00000000-0005-0000-0000-000057000000}"/>
    <cellStyle name="Input cel new 4 2 5 7" xfId="999" xr:uid="{00000000-0005-0000-0000-000057000000}"/>
    <cellStyle name="Input cel new 4 2 5 7 2" xfId="9285" xr:uid="{00000000-0005-0000-0000-000057000000}"/>
    <cellStyle name="Input cel new 4 2 5 7 2 2" xfId="19646" xr:uid="{00000000-0005-0000-0000-000057000000}"/>
    <cellStyle name="Input cel new 4 2 5 7 3" xfId="11054" xr:uid="{00000000-0005-0000-0000-000057000000}"/>
    <cellStyle name="Input cel new 4 2 5 8" xfId="3703" xr:uid="{00000000-0005-0000-0000-000057000000}"/>
    <cellStyle name="Input cel new 4 2 5 8 2" xfId="12145" xr:uid="{00000000-0005-0000-0000-000057000000}"/>
    <cellStyle name="Input cel new 4 2 5 8 3" xfId="13957" xr:uid="{00000000-0005-0000-0000-000057000000}"/>
    <cellStyle name="Input cel new 4 2 5 9" xfId="5142" xr:uid="{00000000-0005-0000-0000-000057000000}"/>
    <cellStyle name="Input cel new 4 2 5 9 2" xfId="12916" xr:uid="{00000000-0005-0000-0000-000057000000}"/>
    <cellStyle name="Input cel new 4 2 6" xfId="601" xr:uid="{00000000-0005-0000-0000-000057000000}"/>
    <cellStyle name="Input cel new 4 2 6 2" xfId="2288" xr:uid="{00000000-0005-0000-0000-000057000000}"/>
    <cellStyle name="Input cel new 4 2 6 2 2" xfId="3527" xr:uid="{00000000-0005-0000-0000-000057000000}"/>
    <cellStyle name="Input cel new 4 2 6 2 2 2" xfId="9077" xr:uid="{00000000-0005-0000-0000-000057000000}"/>
    <cellStyle name="Input cel new 4 2 6 2 2 2 2" xfId="19439" xr:uid="{00000000-0005-0000-0000-000057000000}"/>
    <cellStyle name="Input cel new 4 2 6 2 2 3" xfId="16215" xr:uid="{00000000-0005-0000-0000-000057000000}"/>
    <cellStyle name="Input cel new 4 2 6 2 3" xfId="4869" xr:uid="{00000000-0005-0000-0000-000057000000}"/>
    <cellStyle name="Input cel new 4 2 6 2 3 2" xfId="10425" xr:uid="{00000000-0005-0000-0000-000057000000}"/>
    <cellStyle name="Input cel new 4 2 6 2 3 2 2" xfId="20784" xr:uid="{00000000-0005-0000-0000-000057000000}"/>
    <cellStyle name="Input cel new 4 2 6 2 3 3" xfId="14217" xr:uid="{00000000-0005-0000-0000-000057000000}"/>
    <cellStyle name="Input cel new 4 2 6 2 4" xfId="7839" xr:uid="{00000000-0005-0000-0000-000057000000}"/>
    <cellStyle name="Input cel new 4 2 6 2 4 2" xfId="18201" xr:uid="{00000000-0005-0000-0000-000057000000}"/>
    <cellStyle name="Input cel new 4 2 6 2 5" xfId="6272" xr:uid="{00000000-0005-0000-0000-000057000000}"/>
    <cellStyle name="Input cel new 4 2 6 2 5 2" xfId="16635" xr:uid="{00000000-0005-0000-0000-000057000000}"/>
    <cellStyle name="Input cel new 4 2 6 2 6" xfId="13289" xr:uid="{00000000-0005-0000-0000-000057000000}"/>
    <cellStyle name="Input cel new 4 2 6 3" xfId="1582" xr:uid="{00000000-0005-0000-0000-000057000000}"/>
    <cellStyle name="Input cel new 4 2 6 3 2" xfId="2823" xr:uid="{00000000-0005-0000-0000-000057000000}"/>
    <cellStyle name="Input cel new 4 2 6 3 2 2" xfId="8373" xr:uid="{00000000-0005-0000-0000-000057000000}"/>
    <cellStyle name="Input cel new 4 2 6 3 2 2 2" xfId="18735" xr:uid="{00000000-0005-0000-0000-000057000000}"/>
    <cellStyle name="Input cel new 4 2 6 3 2 3" xfId="10829" xr:uid="{00000000-0005-0000-0000-000057000000}"/>
    <cellStyle name="Input cel new 4 2 6 3 3" xfId="4173" xr:uid="{00000000-0005-0000-0000-000057000000}"/>
    <cellStyle name="Input cel new 4 2 6 3 3 2" xfId="9770" xr:uid="{00000000-0005-0000-0000-000057000000}"/>
    <cellStyle name="Input cel new 4 2 6 3 3 2 2" xfId="20131" xr:uid="{00000000-0005-0000-0000-000057000000}"/>
    <cellStyle name="Input cel new 4 2 6 3 3 3" xfId="12830" xr:uid="{00000000-0005-0000-0000-000057000000}"/>
    <cellStyle name="Input cel new 4 2 6 3 4" xfId="7203" xr:uid="{00000000-0005-0000-0000-000057000000}"/>
    <cellStyle name="Input cel new 4 2 6 3 4 2" xfId="17565" xr:uid="{00000000-0005-0000-0000-000057000000}"/>
    <cellStyle name="Input cel new 4 2 6 3 5" xfId="5620" xr:uid="{00000000-0005-0000-0000-000057000000}"/>
    <cellStyle name="Input cel new 4 2 6 3 5 2" xfId="10818" xr:uid="{00000000-0005-0000-0000-000057000000}"/>
    <cellStyle name="Input cel new 4 2 6 3 6" xfId="15634" xr:uid="{00000000-0005-0000-0000-000057000000}"/>
    <cellStyle name="Input cel new 4 2 6 4" xfId="1362" xr:uid="{00000000-0005-0000-0000-000057000000}"/>
    <cellStyle name="Input cel new 4 2 6 4 2" xfId="6999" xr:uid="{00000000-0005-0000-0000-000057000000}"/>
    <cellStyle name="Input cel new 4 2 6 4 2 2" xfId="17361" xr:uid="{00000000-0005-0000-0000-000057000000}"/>
    <cellStyle name="Input cel new 4 2 6 4 3" xfId="15996" xr:uid="{00000000-0005-0000-0000-000057000000}"/>
    <cellStyle name="Input cel new 4 2 6 5" xfId="2605" xr:uid="{00000000-0005-0000-0000-000057000000}"/>
    <cellStyle name="Input cel new 4 2 6 5 2" xfId="8155" xr:uid="{00000000-0005-0000-0000-000057000000}"/>
    <cellStyle name="Input cel new 4 2 6 5 2 2" xfId="18517" xr:uid="{00000000-0005-0000-0000-000057000000}"/>
    <cellStyle name="Input cel new 4 2 6 5 3" xfId="12385" xr:uid="{00000000-0005-0000-0000-000057000000}"/>
    <cellStyle name="Input cel new 4 2 6 6" xfId="1062" xr:uid="{00000000-0005-0000-0000-000057000000}"/>
    <cellStyle name="Input cel new 4 2 6 6 2" xfId="9571" xr:uid="{00000000-0005-0000-0000-000057000000}"/>
    <cellStyle name="Input cel new 4 2 6 6 2 2" xfId="19932" xr:uid="{00000000-0005-0000-0000-000057000000}"/>
    <cellStyle name="Input cel new 4 2 6 6 3" xfId="14322" xr:uid="{00000000-0005-0000-0000-000057000000}"/>
    <cellStyle name="Input cel new 4 2 6 7" xfId="3960" xr:uid="{00000000-0005-0000-0000-000057000000}"/>
    <cellStyle name="Input cel new 4 2 6 7 2" xfId="6703" xr:uid="{00000000-0005-0000-0000-000057000000}"/>
    <cellStyle name="Input cel new 4 2 6 7 2 2" xfId="17065" xr:uid="{00000000-0005-0000-0000-000057000000}"/>
    <cellStyle name="Input cel new 4 2 6 7 3" xfId="14111" xr:uid="{00000000-0005-0000-0000-000057000000}"/>
    <cellStyle name="Input cel new 4 2 6 8" xfId="5422" xr:uid="{00000000-0005-0000-0000-000057000000}"/>
    <cellStyle name="Input cel new 4 2 6 8 2" xfId="14394" xr:uid="{00000000-0005-0000-0000-000057000000}"/>
    <cellStyle name="Input cel new 4 2 6 9" xfId="14031" xr:uid="{00000000-0005-0000-0000-000057000000}"/>
    <cellStyle name="Input cel new 4 2 7" xfId="677" xr:uid="{00000000-0005-0000-0000-000057000000}"/>
    <cellStyle name="Input cel new 4 2 7 2" xfId="1632" xr:uid="{00000000-0005-0000-0000-000057000000}"/>
    <cellStyle name="Input cel new 4 2 7 2 2" xfId="2873" xr:uid="{00000000-0005-0000-0000-000057000000}"/>
    <cellStyle name="Input cel new 4 2 7 2 2 2" xfId="8423" xr:uid="{00000000-0005-0000-0000-000057000000}"/>
    <cellStyle name="Input cel new 4 2 7 2 2 2 2" xfId="18785" xr:uid="{00000000-0005-0000-0000-000057000000}"/>
    <cellStyle name="Input cel new 4 2 7 2 2 3" xfId="10933" xr:uid="{00000000-0005-0000-0000-000057000000}"/>
    <cellStyle name="Input cel new 4 2 7 2 3" xfId="4223" xr:uid="{00000000-0005-0000-0000-000057000000}"/>
    <cellStyle name="Input cel new 4 2 7 2 3 2" xfId="9817" xr:uid="{00000000-0005-0000-0000-000057000000}"/>
    <cellStyle name="Input cel new 4 2 7 2 3 2 2" xfId="20178" xr:uid="{00000000-0005-0000-0000-000057000000}"/>
    <cellStyle name="Input cel new 4 2 7 2 3 3" xfId="11924" xr:uid="{00000000-0005-0000-0000-000057000000}"/>
    <cellStyle name="Input cel new 4 2 7 2 4" xfId="7249" xr:uid="{00000000-0005-0000-0000-000057000000}"/>
    <cellStyle name="Input cel new 4 2 7 2 4 2" xfId="17611" xr:uid="{00000000-0005-0000-0000-000057000000}"/>
    <cellStyle name="Input cel new 4 2 7 2 5" xfId="5667" xr:uid="{00000000-0005-0000-0000-000057000000}"/>
    <cellStyle name="Input cel new 4 2 7 2 5 2" xfId="13892" xr:uid="{00000000-0005-0000-0000-000057000000}"/>
    <cellStyle name="Input cel new 4 2 7 2 6" xfId="14142" xr:uid="{00000000-0005-0000-0000-000057000000}"/>
    <cellStyle name="Input cel new 4 2 7 3" xfId="1458" xr:uid="{00000000-0005-0000-0000-000057000000}"/>
    <cellStyle name="Input cel new 4 2 7 3 2" xfId="7092" xr:uid="{00000000-0005-0000-0000-000057000000}"/>
    <cellStyle name="Input cel new 4 2 7 3 2 2" xfId="17454" xr:uid="{00000000-0005-0000-0000-000057000000}"/>
    <cellStyle name="Input cel new 4 2 7 3 3" xfId="15113" xr:uid="{00000000-0005-0000-0000-000057000000}"/>
    <cellStyle name="Input cel new 4 2 7 4" xfId="2700" xr:uid="{00000000-0005-0000-0000-000057000000}"/>
    <cellStyle name="Input cel new 4 2 7 4 2" xfId="8250" xr:uid="{00000000-0005-0000-0000-000057000000}"/>
    <cellStyle name="Input cel new 4 2 7 4 2 2" xfId="18612" xr:uid="{00000000-0005-0000-0000-000057000000}"/>
    <cellStyle name="Input cel new 4 2 7 4 3" xfId="12984" xr:uid="{00000000-0005-0000-0000-000057000000}"/>
    <cellStyle name="Input cel new 4 2 7 5" xfId="4054" xr:uid="{00000000-0005-0000-0000-000057000000}"/>
    <cellStyle name="Input cel new 4 2 7 5 2" xfId="9663" xr:uid="{00000000-0005-0000-0000-000057000000}"/>
    <cellStyle name="Input cel new 4 2 7 5 2 2" xfId="20024" xr:uid="{00000000-0005-0000-0000-000057000000}"/>
    <cellStyle name="Input cel new 4 2 7 5 3" xfId="14390" xr:uid="{00000000-0005-0000-0000-000057000000}"/>
    <cellStyle name="Input cel new 4 2 7 6" xfId="6414" xr:uid="{00000000-0005-0000-0000-000057000000}"/>
    <cellStyle name="Input cel new 4 2 7 6 2" xfId="16776" xr:uid="{00000000-0005-0000-0000-000057000000}"/>
    <cellStyle name="Input cel new 4 2 7 7" xfId="5513" xr:uid="{00000000-0005-0000-0000-000057000000}"/>
    <cellStyle name="Input cel new 4 2 7 7 2" xfId="12553" xr:uid="{00000000-0005-0000-0000-000057000000}"/>
    <cellStyle name="Input cel new 4 2 7 8" xfId="13827" xr:uid="{00000000-0005-0000-0000-000057000000}"/>
    <cellStyle name="Input cel new 4 2 8" xfId="679" xr:uid="{00000000-0005-0000-0000-000057000000}"/>
    <cellStyle name="Input cel new 4 2 8 2" xfId="3591" xr:uid="{00000000-0005-0000-0000-000057000000}"/>
    <cellStyle name="Input cel new 4 2 8 2 2" xfId="9136" xr:uid="{00000000-0005-0000-0000-000057000000}"/>
    <cellStyle name="Input cel new 4 2 8 2 2 2" xfId="19498" xr:uid="{00000000-0005-0000-0000-000057000000}"/>
    <cellStyle name="Input cel new 4 2 8 2 3" xfId="11507" xr:uid="{00000000-0005-0000-0000-000057000000}"/>
    <cellStyle name="Input cel new 4 2 8 3" xfId="6416" xr:uid="{00000000-0005-0000-0000-000057000000}"/>
    <cellStyle name="Input cel new 4 2 8 3 2" xfId="16778" xr:uid="{00000000-0005-0000-0000-000057000000}"/>
    <cellStyle name="Input cel new 4 2 8 4" xfId="4978" xr:uid="{00000000-0005-0000-0000-000057000000}"/>
    <cellStyle name="Input cel new 4 2 8 4 2" xfId="12044" xr:uid="{00000000-0005-0000-0000-000057000000}"/>
    <cellStyle name="Input cel new 4 2 8 5" xfId="11082" xr:uid="{00000000-0005-0000-0000-000057000000}"/>
    <cellStyle name="Input cel new 4 2 9" xfId="854" xr:uid="{00000000-0005-0000-0000-000057000000}"/>
    <cellStyle name="Input cel new 4 2 9 2" xfId="6530" xr:uid="{00000000-0005-0000-0000-000057000000}"/>
    <cellStyle name="Input cel new 4 2 9 2 2" xfId="16892" xr:uid="{00000000-0005-0000-0000-000057000000}"/>
    <cellStyle name="Input cel new 4 2 9 3" xfId="13861" xr:uid="{00000000-0005-0000-0000-000057000000}"/>
    <cellStyle name="Input cel new 4 3" xfId="230" xr:uid="{00000000-0005-0000-0000-000056000000}"/>
    <cellStyle name="Input cel new 4 3 10" xfId="4947" xr:uid="{00000000-0005-0000-0000-000056000000}"/>
    <cellStyle name="Input cel new 4 3 10 2" xfId="15685" xr:uid="{00000000-0005-0000-0000-000056000000}"/>
    <cellStyle name="Input cel new 4 3 10 3" xfId="15128" xr:uid="{00000000-0005-0000-0000-000056000000}"/>
    <cellStyle name="Input cel new 4 3 2" xfId="284" xr:uid="{00000000-0005-0000-0000-000056000000}"/>
    <cellStyle name="Input cel new 4 3 2 10" xfId="825" xr:uid="{00000000-0005-0000-0000-000056000000}"/>
    <cellStyle name="Input cel new 4 3 2 10 2" xfId="6505" xr:uid="{00000000-0005-0000-0000-000056000000}"/>
    <cellStyle name="Input cel new 4 3 2 10 2 2" xfId="16867" xr:uid="{00000000-0005-0000-0000-000056000000}"/>
    <cellStyle name="Input cel new 4 3 2 10 3" xfId="15480" xr:uid="{00000000-0005-0000-0000-000056000000}"/>
    <cellStyle name="Input cel new 4 3 2 11" xfId="9257" xr:uid="{00000000-0005-0000-0000-000056000000}"/>
    <cellStyle name="Input cel new 4 3 2 11 2" xfId="19618" xr:uid="{00000000-0005-0000-0000-000056000000}"/>
    <cellStyle name="Input cel new 4 3 2 12" xfId="5110" xr:uid="{00000000-0005-0000-0000-000056000000}"/>
    <cellStyle name="Input cel new 4 3 2 12 2" xfId="10751" xr:uid="{00000000-0005-0000-0000-000056000000}"/>
    <cellStyle name="Input cel new 4 3 2 13" xfId="10618" xr:uid="{00000000-0005-0000-0000-000056000000}"/>
    <cellStyle name="Input cel new 4 3 2 2" xfId="286" xr:uid="{00000000-0005-0000-0000-000056000000}"/>
    <cellStyle name="Input cel new 4 3 2 2 10" xfId="10724" xr:uid="{00000000-0005-0000-0000-000056000000}"/>
    <cellStyle name="Input cel new 4 3 2 2 2" xfId="1881" xr:uid="{00000000-0005-0000-0000-000056000000}"/>
    <cellStyle name="Input cel new 4 3 2 2 2 2" xfId="2196" xr:uid="{00000000-0005-0000-0000-000056000000}"/>
    <cellStyle name="Input cel new 4 3 2 2 2 2 2" xfId="3435" xr:uid="{00000000-0005-0000-0000-000056000000}"/>
    <cellStyle name="Input cel new 4 3 2 2 2 2 2 2" xfId="8985" xr:uid="{00000000-0005-0000-0000-000056000000}"/>
    <cellStyle name="Input cel new 4 3 2 2 2 2 2 2 2" xfId="19347" xr:uid="{00000000-0005-0000-0000-000056000000}"/>
    <cellStyle name="Input cel new 4 3 2 2 2 2 2 3" xfId="14653" xr:uid="{00000000-0005-0000-0000-000056000000}"/>
    <cellStyle name="Input cel new 4 3 2 2 2 2 3" xfId="4777" xr:uid="{00000000-0005-0000-0000-000056000000}"/>
    <cellStyle name="Input cel new 4 3 2 2 2 2 3 2" xfId="10339" xr:uid="{00000000-0005-0000-0000-000056000000}"/>
    <cellStyle name="Input cel new 4 3 2 2 2 2 3 2 2" xfId="20698" xr:uid="{00000000-0005-0000-0000-000056000000}"/>
    <cellStyle name="Input cel new 4 3 2 2 2 2 3 3" xfId="15680" xr:uid="{00000000-0005-0000-0000-000056000000}"/>
    <cellStyle name="Input cel new 4 3 2 2 2 2 4" xfId="7753" xr:uid="{00000000-0005-0000-0000-000056000000}"/>
    <cellStyle name="Input cel new 4 3 2 2 2 2 4 2" xfId="18115" xr:uid="{00000000-0005-0000-0000-000056000000}"/>
    <cellStyle name="Input cel new 4 3 2 2 2 2 5" xfId="6186" xr:uid="{00000000-0005-0000-0000-000056000000}"/>
    <cellStyle name="Input cel new 4 3 2 2 2 2 5 2" xfId="16549" xr:uid="{00000000-0005-0000-0000-000056000000}"/>
    <cellStyle name="Input cel new 4 3 2 2 2 2 6" xfId="15303" xr:uid="{00000000-0005-0000-0000-000056000000}"/>
    <cellStyle name="Input cel new 4 3 2 2 2 3" xfId="3121" xr:uid="{00000000-0005-0000-0000-000056000000}"/>
    <cellStyle name="Input cel new 4 3 2 2 2 3 2" xfId="8671" xr:uid="{00000000-0005-0000-0000-000056000000}"/>
    <cellStyle name="Input cel new 4 3 2 2 2 3 2 2" xfId="19033" xr:uid="{00000000-0005-0000-0000-000056000000}"/>
    <cellStyle name="Input cel new 4 3 2 2 2 3 3" xfId="13341" xr:uid="{00000000-0005-0000-0000-000056000000}"/>
    <cellStyle name="Input cel new 4 3 2 2 2 4" xfId="4464" xr:uid="{00000000-0005-0000-0000-000056000000}"/>
    <cellStyle name="Input cel new 4 3 2 2 2 4 2" xfId="10043" xr:uid="{00000000-0005-0000-0000-000056000000}"/>
    <cellStyle name="Input cel new 4 3 2 2 2 4 2 2" xfId="20403" xr:uid="{00000000-0005-0000-0000-000056000000}"/>
    <cellStyle name="Input cel new 4 3 2 2 2 4 3" xfId="15284" xr:uid="{00000000-0005-0000-0000-000056000000}"/>
    <cellStyle name="Input cel new 4 3 2 2 2 5" xfId="7469" xr:uid="{00000000-0005-0000-0000-000056000000}"/>
    <cellStyle name="Input cel new 4 3 2 2 2 5 2" xfId="17831" xr:uid="{00000000-0005-0000-0000-000056000000}"/>
    <cellStyle name="Input cel new 4 3 2 2 2 6" xfId="5891" xr:uid="{00000000-0005-0000-0000-000056000000}"/>
    <cellStyle name="Input cel new 4 3 2 2 2 6 2" xfId="10662" xr:uid="{00000000-0005-0000-0000-000056000000}"/>
    <cellStyle name="Input cel new 4 3 2 2 2 7" xfId="13378" xr:uid="{00000000-0005-0000-0000-000056000000}"/>
    <cellStyle name="Input cel new 4 3 2 2 3" xfId="2062" xr:uid="{00000000-0005-0000-0000-000056000000}"/>
    <cellStyle name="Input cel new 4 3 2 2 3 2" xfId="3301" xr:uid="{00000000-0005-0000-0000-000056000000}"/>
    <cellStyle name="Input cel new 4 3 2 2 3 2 2" xfId="8851" xr:uid="{00000000-0005-0000-0000-000056000000}"/>
    <cellStyle name="Input cel new 4 3 2 2 3 2 2 2" xfId="19213" xr:uid="{00000000-0005-0000-0000-000056000000}"/>
    <cellStyle name="Input cel new 4 3 2 2 3 2 3" xfId="14028" xr:uid="{00000000-0005-0000-0000-000056000000}"/>
    <cellStyle name="Input cel new 4 3 2 2 3 3" xfId="4643" xr:uid="{00000000-0005-0000-0000-000056000000}"/>
    <cellStyle name="Input cel new 4 3 2 2 3 3 2" xfId="10214" xr:uid="{00000000-0005-0000-0000-000056000000}"/>
    <cellStyle name="Input cel new 4 3 2 2 3 3 2 2" xfId="20574" xr:uid="{00000000-0005-0000-0000-000056000000}"/>
    <cellStyle name="Input cel new 4 3 2 2 3 3 3" xfId="14554" xr:uid="{00000000-0005-0000-0000-000056000000}"/>
    <cellStyle name="Input cel new 4 3 2 2 3 4" xfId="7642" xr:uid="{00000000-0005-0000-0000-000056000000}"/>
    <cellStyle name="Input cel new 4 3 2 2 3 4 2" xfId="18004" xr:uid="{00000000-0005-0000-0000-000056000000}"/>
    <cellStyle name="Input cel new 4 3 2 2 3 5" xfId="6061" xr:uid="{00000000-0005-0000-0000-000056000000}"/>
    <cellStyle name="Input cel new 4 3 2 2 3 5 2" xfId="16425" xr:uid="{00000000-0005-0000-0000-000056000000}"/>
    <cellStyle name="Input cel new 4 3 2 2 3 6" xfId="11222" xr:uid="{00000000-0005-0000-0000-000056000000}"/>
    <cellStyle name="Input cel new 4 3 2 2 4" xfId="1654" xr:uid="{00000000-0005-0000-0000-000056000000}"/>
    <cellStyle name="Input cel new 4 3 2 2 4 2" xfId="2895" xr:uid="{00000000-0005-0000-0000-000056000000}"/>
    <cellStyle name="Input cel new 4 3 2 2 4 2 2" xfId="8445" xr:uid="{00000000-0005-0000-0000-000056000000}"/>
    <cellStyle name="Input cel new 4 3 2 2 4 2 2 2" xfId="18807" xr:uid="{00000000-0005-0000-0000-000056000000}"/>
    <cellStyle name="Input cel new 4 3 2 2 4 2 3" xfId="13054" xr:uid="{00000000-0005-0000-0000-000056000000}"/>
    <cellStyle name="Input cel new 4 3 2 2 4 3" xfId="4245" xr:uid="{00000000-0005-0000-0000-000056000000}"/>
    <cellStyle name="Input cel new 4 3 2 2 4 3 2" xfId="9837" xr:uid="{00000000-0005-0000-0000-000056000000}"/>
    <cellStyle name="Input cel new 4 3 2 2 4 3 2 2" xfId="20198" xr:uid="{00000000-0005-0000-0000-000056000000}"/>
    <cellStyle name="Input cel new 4 3 2 2 4 3 3" xfId="14873" xr:uid="{00000000-0005-0000-0000-000056000000}"/>
    <cellStyle name="Input cel new 4 3 2 2 4 4" xfId="7269" xr:uid="{00000000-0005-0000-0000-000056000000}"/>
    <cellStyle name="Input cel new 4 3 2 2 4 4 2" xfId="17631" xr:uid="{00000000-0005-0000-0000-000056000000}"/>
    <cellStyle name="Input cel new 4 3 2 2 4 5" xfId="5687" xr:uid="{00000000-0005-0000-0000-000056000000}"/>
    <cellStyle name="Input cel new 4 3 2 2 4 5 2" xfId="13061" xr:uid="{00000000-0005-0000-0000-000056000000}"/>
    <cellStyle name="Input cel new 4 3 2 2 4 6" xfId="14034" xr:uid="{00000000-0005-0000-0000-000056000000}"/>
    <cellStyle name="Input cel new 4 3 2 2 5" xfId="1270" xr:uid="{00000000-0005-0000-0000-000056000000}"/>
    <cellStyle name="Input cel new 4 3 2 2 5 2" xfId="3868" xr:uid="{00000000-0005-0000-0000-000056000000}"/>
    <cellStyle name="Input cel new 4 3 2 2 5 2 2" xfId="9482" xr:uid="{00000000-0005-0000-0000-000056000000}"/>
    <cellStyle name="Input cel new 4 3 2 2 5 2 2 2" xfId="19843" xr:uid="{00000000-0005-0000-0000-000056000000}"/>
    <cellStyle name="Input cel new 4 3 2 2 5 2 3" xfId="10943" xr:uid="{00000000-0005-0000-0000-000056000000}"/>
    <cellStyle name="Input cel new 4 3 2 2 5 3" xfId="6910" xr:uid="{00000000-0005-0000-0000-000056000000}"/>
    <cellStyle name="Input cel new 4 3 2 2 5 3 2" xfId="17272" xr:uid="{00000000-0005-0000-0000-000056000000}"/>
    <cellStyle name="Input cel new 4 3 2 2 5 4" xfId="5336" xr:uid="{00000000-0005-0000-0000-000056000000}"/>
    <cellStyle name="Input cel new 4 3 2 2 5 4 2" xfId="12510" xr:uid="{00000000-0005-0000-0000-000056000000}"/>
    <cellStyle name="Input cel new 4 3 2 2 5 5" xfId="11016" xr:uid="{00000000-0005-0000-0000-000056000000}"/>
    <cellStyle name="Input cel new 4 3 2 2 6" xfId="2513" xr:uid="{00000000-0005-0000-0000-000056000000}"/>
    <cellStyle name="Input cel new 4 3 2 2 6 2" xfId="8063" xr:uid="{00000000-0005-0000-0000-000056000000}"/>
    <cellStyle name="Input cel new 4 3 2 2 6 2 2" xfId="18425" xr:uid="{00000000-0005-0000-0000-000056000000}"/>
    <cellStyle name="Input cel new 4 3 2 2 6 3" xfId="10918" xr:uid="{00000000-0005-0000-0000-000056000000}"/>
    <cellStyle name="Input cel new 4 3 2 2 7" xfId="970" xr:uid="{00000000-0005-0000-0000-000056000000}"/>
    <cellStyle name="Input cel new 4 3 2 2 7 2" xfId="9346" xr:uid="{00000000-0005-0000-0000-000056000000}"/>
    <cellStyle name="Input cel new 4 3 2 2 7 2 2" xfId="19707" xr:uid="{00000000-0005-0000-0000-000056000000}"/>
    <cellStyle name="Input cel new 4 3 2 2 7 3" xfId="16234" xr:uid="{00000000-0005-0000-0000-000056000000}"/>
    <cellStyle name="Input cel new 4 3 2 2 8" xfId="3744" xr:uid="{00000000-0005-0000-0000-000056000000}"/>
    <cellStyle name="Input cel new 4 3 2 2 8 2" xfId="13775" xr:uid="{00000000-0005-0000-0000-000056000000}"/>
    <cellStyle name="Input cel new 4 3 2 2 8 3" xfId="13998" xr:uid="{00000000-0005-0000-0000-000056000000}"/>
    <cellStyle name="Input cel new 4 3 2 2 9" xfId="5203" xr:uid="{00000000-0005-0000-0000-000056000000}"/>
    <cellStyle name="Input cel new 4 3 2 2 9 2" xfId="13078" xr:uid="{00000000-0005-0000-0000-000056000000}"/>
    <cellStyle name="Input cel new 4 3 2 3" xfId="573" xr:uid="{00000000-0005-0000-0000-000056000000}"/>
    <cellStyle name="Input cel new 4 3 2 3 2" xfId="2260" xr:uid="{00000000-0005-0000-0000-000056000000}"/>
    <cellStyle name="Input cel new 4 3 2 3 2 2" xfId="3499" xr:uid="{00000000-0005-0000-0000-000056000000}"/>
    <cellStyle name="Input cel new 4 3 2 3 2 2 2" xfId="9049" xr:uid="{00000000-0005-0000-0000-000056000000}"/>
    <cellStyle name="Input cel new 4 3 2 3 2 2 2 2" xfId="19411" xr:uid="{00000000-0005-0000-0000-000056000000}"/>
    <cellStyle name="Input cel new 4 3 2 3 2 2 3" xfId="16006" xr:uid="{00000000-0005-0000-0000-000056000000}"/>
    <cellStyle name="Input cel new 4 3 2 3 2 3" xfId="4841" xr:uid="{00000000-0005-0000-0000-000056000000}"/>
    <cellStyle name="Input cel new 4 3 2 3 2 3 2" xfId="10399" xr:uid="{00000000-0005-0000-0000-000056000000}"/>
    <cellStyle name="Input cel new 4 3 2 3 2 3 2 2" xfId="20758" xr:uid="{00000000-0005-0000-0000-000056000000}"/>
    <cellStyle name="Input cel new 4 3 2 3 2 3 3" xfId="11991" xr:uid="{00000000-0005-0000-0000-000056000000}"/>
    <cellStyle name="Input cel new 4 3 2 3 2 4" xfId="7813" xr:uid="{00000000-0005-0000-0000-000056000000}"/>
    <cellStyle name="Input cel new 4 3 2 3 2 4 2" xfId="18175" xr:uid="{00000000-0005-0000-0000-000056000000}"/>
    <cellStyle name="Input cel new 4 3 2 3 2 5" xfId="6246" xr:uid="{00000000-0005-0000-0000-000056000000}"/>
    <cellStyle name="Input cel new 4 3 2 3 2 5 2" xfId="16609" xr:uid="{00000000-0005-0000-0000-000056000000}"/>
    <cellStyle name="Input cel new 4 3 2 3 2 6" xfId="11673" xr:uid="{00000000-0005-0000-0000-000056000000}"/>
    <cellStyle name="Input cel new 4 3 2 3 3" xfId="1942" xr:uid="{00000000-0005-0000-0000-000056000000}"/>
    <cellStyle name="Input cel new 4 3 2 3 3 2" xfId="3182" xr:uid="{00000000-0005-0000-0000-000056000000}"/>
    <cellStyle name="Input cel new 4 3 2 3 3 2 2" xfId="8732" xr:uid="{00000000-0005-0000-0000-000056000000}"/>
    <cellStyle name="Input cel new 4 3 2 3 3 2 2 2" xfId="19094" xr:uid="{00000000-0005-0000-0000-000056000000}"/>
    <cellStyle name="Input cel new 4 3 2 3 3 2 3" xfId="13283" xr:uid="{00000000-0005-0000-0000-000056000000}"/>
    <cellStyle name="Input cel new 4 3 2 3 3 3" xfId="4525" xr:uid="{00000000-0005-0000-0000-000056000000}"/>
    <cellStyle name="Input cel new 4 3 2 3 3 3 2" xfId="10102" xr:uid="{00000000-0005-0000-0000-000056000000}"/>
    <cellStyle name="Input cel new 4 3 2 3 3 3 2 2" xfId="20462" xr:uid="{00000000-0005-0000-0000-000056000000}"/>
    <cellStyle name="Input cel new 4 3 2 3 3 3 3" xfId="10799" xr:uid="{00000000-0005-0000-0000-000056000000}"/>
    <cellStyle name="Input cel new 4 3 2 3 3 4" xfId="7529" xr:uid="{00000000-0005-0000-0000-000056000000}"/>
    <cellStyle name="Input cel new 4 3 2 3 3 4 2" xfId="17891" xr:uid="{00000000-0005-0000-0000-000056000000}"/>
    <cellStyle name="Input cel new 4 3 2 3 3 5" xfId="5948" xr:uid="{00000000-0005-0000-0000-000056000000}"/>
    <cellStyle name="Input cel new 4 3 2 3 3 5 2" xfId="16313" xr:uid="{00000000-0005-0000-0000-000056000000}"/>
    <cellStyle name="Input cel new 4 3 2 3 3 6" xfId="13854" xr:uid="{00000000-0005-0000-0000-000056000000}"/>
    <cellStyle name="Input cel new 4 3 2 3 4" xfId="1334" xr:uid="{00000000-0005-0000-0000-000056000000}"/>
    <cellStyle name="Input cel new 4 3 2 3 4 2" xfId="6971" xr:uid="{00000000-0005-0000-0000-000056000000}"/>
    <cellStyle name="Input cel new 4 3 2 3 4 2 2" xfId="17333" xr:uid="{00000000-0005-0000-0000-000056000000}"/>
    <cellStyle name="Input cel new 4 3 2 3 4 3" xfId="13500" xr:uid="{00000000-0005-0000-0000-000056000000}"/>
    <cellStyle name="Input cel new 4 3 2 3 5" xfId="2577" xr:uid="{00000000-0005-0000-0000-000056000000}"/>
    <cellStyle name="Input cel new 4 3 2 3 5 2" xfId="8127" xr:uid="{00000000-0005-0000-0000-000056000000}"/>
    <cellStyle name="Input cel new 4 3 2 3 5 2 2" xfId="18489" xr:uid="{00000000-0005-0000-0000-000056000000}"/>
    <cellStyle name="Input cel new 4 3 2 3 5 3" xfId="13824" xr:uid="{00000000-0005-0000-0000-000056000000}"/>
    <cellStyle name="Input cel new 4 3 2 3 6" xfId="1034" xr:uid="{00000000-0005-0000-0000-000056000000}"/>
    <cellStyle name="Input cel new 4 3 2 3 6 2" xfId="9543" xr:uid="{00000000-0005-0000-0000-000056000000}"/>
    <cellStyle name="Input cel new 4 3 2 3 6 2 2" xfId="19904" xr:uid="{00000000-0005-0000-0000-000056000000}"/>
    <cellStyle name="Input cel new 4 3 2 3 6 3" xfId="11949" xr:uid="{00000000-0005-0000-0000-000056000000}"/>
    <cellStyle name="Input cel new 4 3 2 3 7" xfId="3932" xr:uid="{00000000-0005-0000-0000-000056000000}"/>
    <cellStyle name="Input cel new 4 3 2 3 7 2" xfId="6677" xr:uid="{00000000-0005-0000-0000-000056000000}"/>
    <cellStyle name="Input cel new 4 3 2 3 7 2 2" xfId="17039" xr:uid="{00000000-0005-0000-0000-000056000000}"/>
    <cellStyle name="Input cel new 4 3 2 3 7 3" xfId="11509" xr:uid="{00000000-0005-0000-0000-000056000000}"/>
    <cellStyle name="Input cel new 4 3 2 3 8" xfId="5396" xr:uid="{00000000-0005-0000-0000-000056000000}"/>
    <cellStyle name="Input cel new 4 3 2 3 8 2" xfId="13236" xr:uid="{00000000-0005-0000-0000-000056000000}"/>
    <cellStyle name="Input cel new 4 3 2 3 9" xfId="10811" xr:uid="{00000000-0005-0000-0000-000056000000}"/>
    <cellStyle name="Input cel new 4 3 2 4" xfId="635" xr:uid="{00000000-0005-0000-0000-000056000000}"/>
    <cellStyle name="Input cel new 4 3 2 4 2" xfId="2322" xr:uid="{00000000-0005-0000-0000-000056000000}"/>
    <cellStyle name="Input cel new 4 3 2 4 2 2" xfId="3561" xr:uid="{00000000-0005-0000-0000-000056000000}"/>
    <cellStyle name="Input cel new 4 3 2 4 2 2 2" xfId="9111" xr:uid="{00000000-0005-0000-0000-000056000000}"/>
    <cellStyle name="Input cel new 4 3 2 4 2 2 2 2" xfId="19473" xr:uid="{00000000-0005-0000-0000-000056000000}"/>
    <cellStyle name="Input cel new 4 3 2 4 2 2 3" xfId="16187" xr:uid="{00000000-0005-0000-0000-000056000000}"/>
    <cellStyle name="Input cel new 4 3 2 4 2 3" xfId="4903" xr:uid="{00000000-0005-0000-0000-000056000000}"/>
    <cellStyle name="Input cel new 4 3 2 4 2 3 2" xfId="10458" xr:uid="{00000000-0005-0000-0000-000056000000}"/>
    <cellStyle name="Input cel new 4 3 2 4 2 3 2 2" xfId="20817" xr:uid="{00000000-0005-0000-0000-000056000000}"/>
    <cellStyle name="Input cel new 4 3 2 4 2 3 3" xfId="16001" xr:uid="{00000000-0005-0000-0000-000056000000}"/>
    <cellStyle name="Input cel new 4 3 2 4 2 4" xfId="7872" xr:uid="{00000000-0005-0000-0000-000056000000}"/>
    <cellStyle name="Input cel new 4 3 2 4 2 4 2" xfId="18234" xr:uid="{00000000-0005-0000-0000-000056000000}"/>
    <cellStyle name="Input cel new 4 3 2 4 2 5" xfId="6305" xr:uid="{00000000-0005-0000-0000-000056000000}"/>
    <cellStyle name="Input cel new 4 3 2 4 2 5 2" xfId="16668" xr:uid="{00000000-0005-0000-0000-000056000000}"/>
    <cellStyle name="Input cel new 4 3 2 4 2 6" xfId="14696" xr:uid="{00000000-0005-0000-0000-000056000000}"/>
    <cellStyle name="Input cel new 4 3 2 4 3" xfId="2000" xr:uid="{00000000-0005-0000-0000-000056000000}"/>
    <cellStyle name="Input cel new 4 3 2 4 3 2" xfId="3239" xr:uid="{00000000-0005-0000-0000-000056000000}"/>
    <cellStyle name="Input cel new 4 3 2 4 3 2 2" xfId="8789" xr:uid="{00000000-0005-0000-0000-000056000000}"/>
    <cellStyle name="Input cel new 4 3 2 4 3 2 2 2" xfId="19151" xr:uid="{00000000-0005-0000-0000-000056000000}"/>
    <cellStyle name="Input cel new 4 3 2 4 3 2 3" xfId="14637" xr:uid="{00000000-0005-0000-0000-000056000000}"/>
    <cellStyle name="Input cel new 4 3 2 4 3 3" xfId="4581" xr:uid="{00000000-0005-0000-0000-000056000000}"/>
    <cellStyle name="Input cel new 4 3 2 4 3 3 2" xfId="10155" xr:uid="{00000000-0005-0000-0000-000056000000}"/>
    <cellStyle name="Input cel new 4 3 2 4 3 3 2 2" xfId="20515" xr:uid="{00000000-0005-0000-0000-000056000000}"/>
    <cellStyle name="Input cel new 4 3 2 4 3 3 3" xfId="10645" xr:uid="{00000000-0005-0000-0000-000056000000}"/>
    <cellStyle name="Input cel new 4 3 2 4 3 4" xfId="7583" xr:uid="{00000000-0005-0000-0000-000056000000}"/>
    <cellStyle name="Input cel new 4 3 2 4 3 4 2" xfId="17945" xr:uid="{00000000-0005-0000-0000-000056000000}"/>
    <cellStyle name="Input cel new 4 3 2 4 3 5" xfId="6001" xr:uid="{00000000-0005-0000-0000-000056000000}"/>
    <cellStyle name="Input cel new 4 3 2 4 3 5 2" xfId="16366" xr:uid="{00000000-0005-0000-0000-000056000000}"/>
    <cellStyle name="Input cel new 4 3 2 4 3 6" xfId="13308" xr:uid="{00000000-0005-0000-0000-000056000000}"/>
    <cellStyle name="Input cel new 4 3 2 4 4" xfId="1396" xr:uid="{00000000-0005-0000-0000-000056000000}"/>
    <cellStyle name="Input cel new 4 3 2 4 4 2" xfId="7033" xr:uid="{00000000-0005-0000-0000-000056000000}"/>
    <cellStyle name="Input cel new 4 3 2 4 4 2 2" xfId="17395" xr:uid="{00000000-0005-0000-0000-000056000000}"/>
    <cellStyle name="Input cel new 4 3 2 4 4 3" xfId="10808" xr:uid="{00000000-0005-0000-0000-000056000000}"/>
    <cellStyle name="Input cel new 4 3 2 4 5" xfId="2639" xr:uid="{00000000-0005-0000-0000-000056000000}"/>
    <cellStyle name="Input cel new 4 3 2 4 5 2" xfId="8189" xr:uid="{00000000-0005-0000-0000-000056000000}"/>
    <cellStyle name="Input cel new 4 3 2 4 5 2 2" xfId="18551" xr:uid="{00000000-0005-0000-0000-000056000000}"/>
    <cellStyle name="Input cel new 4 3 2 4 5 3" xfId="11977" xr:uid="{00000000-0005-0000-0000-000056000000}"/>
    <cellStyle name="Input cel new 4 3 2 4 6" xfId="1096" xr:uid="{00000000-0005-0000-0000-000056000000}"/>
    <cellStyle name="Input cel new 4 3 2 4 6 2" xfId="9605" xr:uid="{00000000-0005-0000-0000-000056000000}"/>
    <cellStyle name="Input cel new 4 3 2 4 6 2 2" xfId="19966" xr:uid="{00000000-0005-0000-0000-000056000000}"/>
    <cellStyle name="Input cel new 4 3 2 4 6 3" xfId="12030" xr:uid="{00000000-0005-0000-0000-000056000000}"/>
    <cellStyle name="Input cel new 4 3 2 4 7" xfId="3994" xr:uid="{00000000-0005-0000-0000-000056000000}"/>
    <cellStyle name="Input cel new 4 3 2 4 7 2" xfId="6736" xr:uid="{00000000-0005-0000-0000-000056000000}"/>
    <cellStyle name="Input cel new 4 3 2 4 7 2 2" xfId="17098" xr:uid="{00000000-0005-0000-0000-000056000000}"/>
    <cellStyle name="Input cel new 4 3 2 4 7 3" xfId="11884" xr:uid="{00000000-0005-0000-0000-000056000000}"/>
    <cellStyle name="Input cel new 4 3 2 4 8" xfId="5455" xr:uid="{00000000-0005-0000-0000-000056000000}"/>
    <cellStyle name="Input cel new 4 3 2 4 8 2" xfId="11573" xr:uid="{00000000-0005-0000-0000-000056000000}"/>
    <cellStyle name="Input cel new 4 3 2 4 9" xfId="13084" xr:uid="{00000000-0005-0000-0000-000056000000}"/>
    <cellStyle name="Input cel new 4 3 2 5" xfId="921" xr:uid="{00000000-0005-0000-0000-000056000000}"/>
    <cellStyle name="Input cel new 4 3 2 5 2" xfId="2156" xr:uid="{00000000-0005-0000-0000-000056000000}"/>
    <cellStyle name="Input cel new 4 3 2 5 2 2" xfId="3395" xr:uid="{00000000-0005-0000-0000-000056000000}"/>
    <cellStyle name="Input cel new 4 3 2 5 2 2 2" xfId="8945" xr:uid="{00000000-0005-0000-0000-000056000000}"/>
    <cellStyle name="Input cel new 4 3 2 5 2 2 2 2" xfId="19307" xr:uid="{00000000-0005-0000-0000-000056000000}"/>
    <cellStyle name="Input cel new 4 3 2 5 2 2 3" xfId="15813" xr:uid="{00000000-0005-0000-0000-000056000000}"/>
    <cellStyle name="Input cel new 4 3 2 5 2 3" xfId="4737" xr:uid="{00000000-0005-0000-0000-000056000000}"/>
    <cellStyle name="Input cel new 4 3 2 5 2 3 2" xfId="10300" xr:uid="{00000000-0005-0000-0000-000056000000}"/>
    <cellStyle name="Input cel new 4 3 2 5 2 3 2 2" xfId="20659" xr:uid="{00000000-0005-0000-0000-000056000000}"/>
    <cellStyle name="Input cel new 4 3 2 5 2 3 3" xfId="11702" xr:uid="{00000000-0005-0000-0000-000056000000}"/>
    <cellStyle name="Input cel new 4 3 2 5 2 4" xfId="7714" xr:uid="{00000000-0005-0000-0000-000056000000}"/>
    <cellStyle name="Input cel new 4 3 2 5 2 4 2" xfId="18076" xr:uid="{00000000-0005-0000-0000-000056000000}"/>
    <cellStyle name="Input cel new 4 3 2 5 2 5" xfId="6147" xr:uid="{00000000-0005-0000-0000-000056000000}"/>
    <cellStyle name="Input cel new 4 3 2 5 2 5 2" xfId="16510" xr:uid="{00000000-0005-0000-0000-000056000000}"/>
    <cellStyle name="Input cel new 4 3 2 5 2 6" xfId="13561" xr:uid="{00000000-0005-0000-0000-000056000000}"/>
    <cellStyle name="Input cel new 4 3 2 5 3" xfId="1843" xr:uid="{00000000-0005-0000-0000-000056000000}"/>
    <cellStyle name="Input cel new 4 3 2 5 3 2" xfId="7433" xr:uid="{00000000-0005-0000-0000-000056000000}"/>
    <cellStyle name="Input cel new 4 3 2 5 3 2 2" xfId="17795" xr:uid="{00000000-0005-0000-0000-000056000000}"/>
    <cellStyle name="Input cel new 4 3 2 5 3 3" xfId="13846" xr:uid="{00000000-0005-0000-0000-000056000000}"/>
    <cellStyle name="Input cel new 4 3 2 5 4" xfId="3083" xr:uid="{00000000-0005-0000-0000-000056000000}"/>
    <cellStyle name="Input cel new 4 3 2 5 4 2" xfId="8633" xr:uid="{00000000-0005-0000-0000-000056000000}"/>
    <cellStyle name="Input cel new 4 3 2 5 4 2 2" xfId="18995" xr:uid="{00000000-0005-0000-0000-000056000000}"/>
    <cellStyle name="Input cel new 4 3 2 5 4 3" xfId="10972" xr:uid="{00000000-0005-0000-0000-000056000000}"/>
    <cellStyle name="Input cel new 4 3 2 5 5" xfId="4427" xr:uid="{00000000-0005-0000-0000-000056000000}"/>
    <cellStyle name="Input cel new 4 3 2 5 5 2" xfId="10008" xr:uid="{00000000-0005-0000-0000-000056000000}"/>
    <cellStyle name="Input cel new 4 3 2 5 5 2 2" xfId="20368" xr:uid="{00000000-0005-0000-0000-000056000000}"/>
    <cellStyle name="Input cel new 4 3 2 5 5 3" xfId="13776" xr:uid="{00000000-0005-0000-0000-000056000000}"/>
    <cellStyle name="Input cel new 4 3 2 5 6" xfId="6595" xr:uid="{00000000-0005-0000-0000-000056000000}"/>
    <cellStyle name="Input cel new 4 3 2 5 6 2" xfId="16957" xr:uid="{00000000-0005-0000-0000-000056000000}"/>
    <cellStyle name="Input cel new 4 3 2 5 7" xfId="5856" xr:uid="{00000000-0005-0000-0000-000056000000}"/>
    <cellStyle name="Input cel new 4 3 2 5 7 2" xfId="12772" xr:uid="{00000000-0005-0000-0000-000056000000}"/>
    <cellStyle name="Input cel new 4 3 2 5 8" xfId="15802" xr:uid="{00000000-0005-0000-0000-000056000000}"/>
    <cellStyle name="Input cel new 4 3 2 6" xfId="1457" xr:uid="{00000000-0005-0000-0000-000056000000}"/>
    <cellStyle name="Input cel new 4 3 2 6 2" xfId="2699" xr:uid="{00000000-0005-0000-0000-000056000000}"/>
    <cellStyle name="Input cel new 4 3 2 6 2 2" xfId="8249" xr:uid="{00000000-0005-0000-0000-000056000000}"/>
    <cellStyle name="Input cel new 4 3 2 6 2 2 2" xfId="18611" xr:uid="{00000000-0005-0000-0000-000056000000}"/>
    <cellStyle name="Input cel new 4 3 2 6 2 3" xfId="11531" xr:uid="{00000000-0005-0000-0000-000056000000}"/>
    <cellStyle name="Input cel new 4 3 2 6 3" xfId="4053" xr:uid="{00000000-0005-0000-0000-000056000000}"/>
    <cellStyle name="Input cel new 4 3 2 6 3 2" xfId="9662" xr:uid="{00000000-0005-0000-0000-000056000000}"/>
    <cellStyle name="Input cel new 4 3 2 6 3 2 2" xfId="20023" xr:uid="{00000000-0005-0000-0000-000056000000}"/>
    <cellStyle name="Input cel new 4 3 2 6 3 3" xfId="15562" xr:uid="{00000000-0005-0000-0000-000056000000}"/>
    <cellStyle name="Input cel new 4 3 2 6 4" xfId="7091" xr:uid="{00000000-0005-0000-0000-000056000000}"/>
    <cellStyle name="Input cel new 4 3 2 6 4 2" xfId="17453" xr:uid="{00000000-0005-0000-0000-000056000000}"/>
    <cellStyle name="Input cel new 4 3 2 6 5" xfId="5512" xr:uid="{00000000-0005-0000-0000-000056000000}"/>
    <cellStyle name="Input cel new 4 3 2 6 5 2" xfId="13713" xr:uid="{00000000-0005-0000-0000-000056000000}"/>
    <cellStyle name="Input cel new 4 3 2 6 6" xfId="10494" xr:uid="{00000000-0005-0000-0000-000056000000}"/>
    <cellStyle name="Input cel new 4 3 2 7" xfId="1529" xr:uid="{00000000-0005-0000-0000-000056000000}"/>
    <cellStyle name="Input cel new 4 3 2 7 2" xfId="2770" xr:uid="{00000000-0005-0000-0000-000056000000}"/>
    <cellStyle name="Input cel new 4 3 2 7 2 2" xfId="8320" xr:uid="{00000000-0005-0000-0000-000056000000}"/>
    <cellStyle name="Input cel new 4 3 2 7 2 2 2" xfId="18682" xr:uid="{00000000-0005-0000-0000-000056000000}"/>
    <cellStyle name="Input cel new 4 3 2 7 2 3" xfId="13863" xr:uid="{00000000-0005-0000-0000-000056000000}"/>
    <cellStyle name="Input cel new 4 3 2 7 3" xfId="4121" xr:uid="{00000000-0005-0000-0000-000056000000}"/>
    <cellStyle name="Input cel new 4 3 2 7 3 2" xfId="9723" xr:uid="{00000000-0005-0000-0000-000056000000}"/>
    <cellStyle name="Input cel new 4 3 2 7 3 2 2" xfId="20084" xr:uid="{00000000-0005-0000-0000-000056000000}"/>
    <cellStyle name="Input cel new 4 3 2 7 3 3" xfId="12419" xr:uid="{00000000-0005-0000-0000-000056000000}"/>
    <cellStyle name="Input cel new 4 3 2 7 4" xfId="7155" xr:uid="{00000000-0005-0000-0000-000056000000}"/>
    <cellStyle name="Input cel new 4 3 2 7 4 2" xfId="17517" xr:uid="{00000000-0005-0000-0000-000056000000}"/>
    <cellStyle name="Input cel new 4 3 2 7 5" xfId="5573" xr:uid="{00000000-0005-0000-0000-000056000000}"/>
    <cellStyle name="Input cel new 4 3 2 7 5 2" xfId="16060" xr:uid="{00000000-0005-0000-0000-000056000000}"/>
    <cellStyle name="Input cel new 4 3 2 7 6" xfId="10768" xr:uid="{00000000-0005-0000-0000-000056000000}"/>
    <cellStyle name="Input cel new 4 3 2 8" xfId="1222" xr:uid="{00000000-0005-0000-0000-000056000000}"/>
    <cellStyle name="Input cel new 4 3 2 8 2" xfId="3820" xr:uid="{00000000-0005-0000-0000-000056000000}"/>
    <cellStyle name="Input cel new 4 3 2 8 2 2" xfId="9434" xr:uid="{00000000-0005-0000-0000-000056000000}"/>
    <cellStyle name="Input cel new 4 3 2 8 2 2 2" xfId="19795" xr:uid="{00000000-0005-0000-0000-000056000000}"/>
    <cellStyle name="Input cel new 4 3 2 8 2 3" xfId="11720" xr:uid="{00000000-0005-0000-0000-000056000000}"/>
    <cellStyle name="Input cel new 4 3 2 8 3" xfId="6862" xr:uid="{00000000-0005-0000-0000-000056000000}"/>
    <cellStyle name="Input cel new 4 3 2 8 3 2" xfId="17224" xr:uid="{00000000-0005-0000-0000-000056000000}"/>
    <cellStyle name="Input cel new 4 3 2 8 4" xfId="5289" xr:uid="{00000000-0005-0000-0000-000056000000}"/>
    <cellStyle name="Input cel new 4 3 2 8 4 2" xfId="15727" xr:uid="{00000000-0005-0000-0000-000056000000}"/>
    <cellStyle name="Input cel new 4 3 2 8 5" xfId="13328" xr:uid="{00000000-0005-0000-0000-000056000000}"/>
    <cellStyle name="Input cel new 4 3 2 9" xfId="2465" xr:uid="{00000000-0005-0000-0000-000056000000}"/>
    <cellStyle name="Input cel new 4 3 2 9 2" xfId="8015" xr:uid="{00000000-0005-0000-0000-000056000000}"/>
    <cellStyle name="Input cel new 4 3 2 9 2 2" xfId="18377" xr:uid="{00000000-0005-0000-0000-000056000000}"/>
    <cellStyle name="Input cel new 4 3 2 9 3" xfId="16064" xr:uid="{00000000-0005-0000-0000-000056000000}"/>
    <cellStyle name="Input cel new 4 3 3" xfId="422" xr:uid="{00000000-0005-0000-0000-000056000000}"/>
    <cellStyle name="Input cel new 4 3 3 2" xfId="2117" xr:uid="{00000000-0005-0000-0000-000056000000}"/>
    <cellStyle name="Input cel new 4 3 3 2 2" xfId="3356" xr:uid="{00000000-0005-0000-0000-000056000000}"/>
    <cellStyle name="Input cel new 4 3 3 2 2 2" xfId="4698" xr:uid="{00000000-0005-0000-0000-000056000000}"/>
    <cellStyle name="Input cel new 4 3 3 2 2 2 2" xfId="10263" xr:uid="{00000000-0005-0000-0000-000056000000}"/>
    <cellStyle name="Input cel new 4 3 3 2 2 2 2 2" xfId="20622" xr:uid="{00000000-0005-0000-0000-000056000000}"/>
    <cellStyle name="Input cel new 4 3 3 2 2 2 3" xfId="10885" xr:uid="{00000000-0005-0000-0000-000056000000}"/>
    <cellStyle name="Input cel new 4 3 3 2 2 3" xfId="8906" xr:uid="{00000000-0005-0000-0000-000056000000}"/>
    <cellStyle name="Input cel new 4 3 3 2 2 3 2" xfId="19268" xr:uid="{00000000-0005-0000-0000-000056000000}"/>
    <cellStyle name="Input cel new 4 3 3 2 2 4" xfId="6110" xr:uid="{00000000-0005-0000-0000-000056000000}"/>
    <cellStyle name="Input cel new 4 3 3 2 2 4 2" xfId="16473" xr:uid="{00000000-0005-0000-0000-000056000000}"/>
    <cellStyle name="Input cel new 4 3 3 2 2 5" xfId="13970" xr:uid="{00000000-0005-0000-0000-000056000000}"/>
    <cellStyle name="Input cel new 4 3 3 2 3" xfId="3713" xr:uid="{00000000-0005-0000-0000-000056000000}"/>
    <cellStyle name="Input cel new 4 3 3 2 3 2" xfId="9296" xr:uid="{00000000-0005-0000-0000-000056000000}"/>
    <cellStyle name="Input cel new 4 3 3 2 3 2 2" xfId="19657" xr:uid="{00000000-0005-0000-0000-000056000000}"/>
    <cellStyle name="Input cel new 4 3 3 2 3 3" xfId="14300" xr:uid="{00000000-0005-0000-0000-000056000000}"/>
    <cellStyle name="Input cel new 4 3 3 2 4" xfId="5153" xr:uid="{00000000-0005-0000-0000-000056000000}"/>
    <cellStyle name="Input cel new 4 3 3 2 4 2" xfId="14125" xr:uid="{00000000-0005-0000-0000-000056000000}"/>
    <cellStyle name="Input cel new 4 3 3 2 5" xfId="12893" xr:uid="{00000000-0005-0000-0000-000056000000}"/>
    <cellStyle name="Input cel new 4 3 3 3" xfId="1694" xr:uid="{00000000-0005-0000-0000-000056000000}"/>
    <cellStyle name="Input cel new 4 3 3 3 2" xfId="2935" xr:uid="{00000000-0005-0000-0000-000056000000}"/>
    <cellStyle name="Input cel new 4 3 3 3 2 2" xfId="8485" xr:uid="{00000000-0005-0000-0000-000056000000}"/>
    <cellStyle name="Input cel new 4 3 3 3 2 2 2" xfId="18847" xr:uid="{00000000-0005-0000-0000-000056000000}"/>
    <cellStyle name="Input cel new 4 3 3 3 2 3" xfId="11011" xr:uid="{00000000-0005-0000-0000-000056000000}"/>
    <cellStyle name="Input cel new 4 3 3 3 3" xfId="4285" xr:uid="{00000000-0005-0000-0000-000056000000}"/>
    <cellStyle name="Input cel new 4 3 3 3 3 2" xfId="9875" xr:uid="{00000000-0005-0000-0000-000056000000}"/>
    <cellStyle name="Input cel new 4 3 3 3 3 2 2" xfId="20236" xr:uid="{00000000-0005-0000-0000-000056000000}"/>
    <cellStyle name="Input cel new 4 3 3 3 3 3" xfId="11068" xr:uid="{00000000-0005-0000-0000-000056000000}"/>
    <cellStyle name="Input cel new 4 3 3 3 4" xfId="7306" xr:uid="{00000000-0005-0000-0000-000056000000}"/>
    <cellStyle name="Input cel new 4 3 3 3 4 2" xfId="17668" xr:uid="{00000000-0005-0000-0000-000056000000}"/>
    <cellStyle name="Input cel new 4 3 3 3 5" xfId="5725" xr:uid="{00000000-0005-0000-0000-000056000000}"/>
    <cellStyle name="Input cel new 4 3 3 3 5 2" xfId="14509" xr:uid="{00000000-0005-0000-0000-000056000000}"/>
    <cellStyle name="Input cel new 4 3 3 3 6" xfId="11092" xr:uid="{00000000-0005-0000-0000-000056000000}"/>
    <cellStyle name="Input cel new 4 3 3 4" xfId="1151" xr:uid="{00000000-0005-0000-0000-000056000000}"/>
    <cellStyle name="Input cel new 4 3 3 4 2" xfId="3656" xr:uid="{00000000-0005-0000-0000-000056000000}"/>
    <cellStyle name="Input cel new 4 3 3 4 2 2" xfId="9213" xr:uid="{00000000-0005-0000-0000-000056000000}"/>
    <cellStyle name="Input cel new 4 3 3 4 2 2 2" xfId="19574" xr:uid="{00000000-0005-0000-0000-000056000000}"/>
    <cellStyle name="Input cel new 4 3 3 4 2 3" xfId="11477" xr:uid="{00000000-0005-0000-0000-000056000000}"/>
    <cellStyle name="Input cel new 4 3 3 4 3" xfId="6791" xr:uid="{00000000-0005-0000-0000-000056000000}"/>
    <cellStyle name="Input cel new 4 3 3 4 3 2" xfId="17153" xr:uid="{00000000-0005-0000-0000-000056000000}"/>
    <cellStyle name="Input cel new 4 3 3 4 4" xfId="5052" xr:uid="{00000000-0005-0000-0000-000056000000}"/>
    <cellStyle name="Input cel new 4 3 3 4 4 2" xfId="15187" xr:uid="{00000000-0005-0000-0000-000056000000}"/>
    <cellStyle name="Input cel new 4 3 3 4 5" xfId="13126" xr:uid="{00000000-0005-0000-0000-000056000000}"/>
    <cellStyle name="Input cel new 4 3 3 5" xfId="2394" xr:uid="{00000000-0005-0000-0000-000056000000}"/>
    <cellStyle name="Input cel new 4 3 3 5 2" xfId="7944" xr:uid="{00000000-0005-0000-0000-000056000000}"/>
    <cellStyle name="Input cel new 4 3 3 5 2 2" xfId="18306" xr:uid="{00000000-0005-0000-0000-000056000000}"/>
    <cellStyle name="Input cel new 4 3 3 5 3" xfId="12057" xr:uid="{00000000-0005-0000-0000-000056000000}"/>
    <cellStyle name="Input cel new 4 3 3 6" xfId="721" xr:uid="{00000000-0005-0000-0000-000056000000}"/>
    <cellStyle name="Input cel new 4 3 3 6 2" xfId="9222" xr:uid="{00000000-0005-0000-0000-000056000000}"/>
    <cellStyle name="Input cel new 4 3 3 6 2 2" xfId="19583" xr:uid="{00000000-0005-0000-0000-000056000000}"/>
    <cellStyle name="Input cel new 4 3 3 6 3" xfId="13147" xr:uid="{00000000-0005-0000-0000-000056000000}"/>
    <cellStyle name="Input cel new 4 3 3 7" xfId="3666" xr:uid="{00000000-0005-0000-0000-000056000000}"/>
    <cellStyle name="Input cel new 4 3 3 7 2" xfId="12627" xr:uid="{00000000-0005-0000-0000-000056000000}"/>
    <cellStyle name="Input cel new 4 3 3 7 3" xfId="13924" xr:uid="{00000000-0005-0000-0000-000056000000}"/>
    <cellStyle name="Input cel new 4 3 3 8" xfId="5062" xr:uid="{00000000-0005-0000-0000-000056000000}"/>
    <cellStyle name="Input cel new 4 3 3 8 2" xfId="11476" xr:uid="{00000000-0005-0000-0000-000056000000}"/>
    <cellStyle name="Input cel new 4 3 3 9" xfId="14233" xr:uid="{00000000-0005-0000-0000-000056000000}"/>
    <cellStyle name="Input cel new 4 3 4" xfId="396" xr:uid="{00000000-0005-0000-0000-000056000000}"/>
    <cellStyle name="Input cel new 4 3 4 2" xfId="3342" xr:uid="{00000000-0005-0000-0000-000056000000}"/>
    <cellStyle name="Input cel new 4 3 4 2 2" xfId="4684" xr:uid="{00000000-0005-0000-0000-000056000000}"/>
    <cellStyle name="Input cel new 4 3 4 2 2 2" xfId="10250" xr:uid="{00000000-0005-0000-0000-000056000000}"/>
    <cellStyle name="Input cel new 4 3 4 2 2 2 2" xfId="20610" xr:uid="{00000000-0005-0000-0000-000056000000}"/>
    <cellStyle name="Input cel new 4 3 4 2 2 3" xfId="14110" xr:uid="{00000000-0005-0000-0000-000056000000}"/>
    <cellStyle name="Input cel new 4 3 4 2 3" xfId="8892" xr:uid="{00000000-0005-0000-0000-000056000000}"/>
    <cellStyle name="Input cel new 4 3 4 2 3 2" xfId="19254" xr:uid="{00000000-0005-0000-0000-000056000000}"/>
    <cellStyle name="Input cel new 4 3 4 2 4" xfId="6097" xr:uid="{00000000-0005-0000-0000-000056000000}"/>
    <cellStyle name="Input cel new 4 3 4 2 4 2" xfId="16461" xr:uid="{00000000-0005-0000-0000-000056000000}"/>
    <cellStyle name="Input cel new 4 3 4 2 5" xfId="14993" xr:uid="{00000000-0005-0000-0000-000056000000}"/>
    <cellStyle name="Input cel new 4 3 4 3" xfId="2103" xr:uid="{00000000-0005-0000-0000-000056000000}"/>
    <cellStyle name="Input cel new 4 3 4 3 2" xfId="9192" xr:uid="{00000000-0005-0000-0000-000056000000}"/>
    <cellStyle name="Input cel new 4 3 4 3 2 2" xfId="19553" xr:uid="{00000000-0005-0000-0000-000056000000}"/>
    <cellStyle name="Input cel new 4 3 4 3 3" xfId="11500" xr:uid="{00000000-0005-0000-0000-000056000000}"/>
    <cellStyle name="Input cel new 4 3 4 4" xfId="7672" xr:uid="{00000000-0005-0000-0000-000056000000}"/>
    <cellStyle name="Input cel new 4 3 4 4 2" xfId="18034" xr:uid="{00000000-0005-0000-0000-000056000000}"/>
    <cellStyle name="Input cel new 4 3 4 5" xfId="5033" xr:uid="{00000000-0005-0000-0000-000056000000}"/>
    <cellStyle name="Input cel new 4 3 4 5 2" xfId="13585" xr:uid="{00000000-0005-0000-0000-000056000000}"/>
    <cellStyle name="Input cel new 4 3 4 6" xfId="13976" xr:uid="{00000000-0005-0000-0000-000056000000}"/>
    <cellStyle name="Input cel new 4 3 5" xfId="1518" xr:uid="{00000000-0005-0000-0000-000056000000}"/>
    <cellStyle name="Input cel new 4 3 5 2" xfId="2759" xr:uid="{00000000-0005-0000-0000-000056000000}"/>
    <cellStyle name="Input cel new 4 3 5 2 2" xfId="8309" xr:uid="{00000000-0005-0000-0000-000056000000}"/>
    <cellStyle name="Input cel new 4 3 5 2 2 2" xfId="18671" xr:uid="{00000000-0005-0000-0000-000056000000}"/>
    <cellStyle name="Input cel new 4 3 5 2 3" xfId="14934" xr:uid="{00000000-0005-0000-0000-000056000000}"/>
    <cellStyle name="Input cel new 4 3 5 3" xfId="3582" xr:uid="{00000000-0005-0000-0000-000056000000}"/>
    <cellStyle name="Input cel new 4 3 5 3 2" xfId="9128" xr:uid="{00000000-0005-0000-0000-000056000000}"/>
    <cellStyle name="Input cel new 4 3 5 3 2 2" xfId="19490" xr:uid="{00000000-0005-0000-0000-000056000000}"/>
    <cellStyle name="Input cel new 4 3 5 3 3" xfId="14629" xr:uid="{00000000-0005-0000-0000-000056000000}"/>
    <cellStyle name="Input cel new 4 3 5 4" xfId="7145" xr:uid="{00000000-0005-0000-0000-000056000000}"/>
    <cellStyle name="Input cel new 4 3 5 4 2" xfId="17507" xr:uid="{00000000-0005-0000-0000-000056000000}"/>
    <cellStyle name="Input cel new 4 3 5 5" xfId="4970" xr:uid="{00000000-0005-0000-0000-000056000000}"/>
    <cellStyle name="Input cel new 4 3 5 5 2" xfId="12442" xr:uid="{00000000-0005-0000-0000-000056000000}"/>
    <cellStyle name="Input cel new 4 3 5 6" xfId="14035" xr:uid="{00000000-0005-0000-0000-000056000000}"/>
    <cellStyle name="Input cel new 4 3 6" xfId="1132" xr:uid="{00000000-0005-0000-0000-000056000000}"/>
    <cellStyle name="Input cel new 4 3 6 2" xfId="6772" xr:uid="{00000000-0005-0000-0000-000056000000}"/>
    <cellStyle name="Input cel new 4 3 6 2 2" xfId="17134" xr:uid="{00000000-0005-0000-0000-000056000000}"/>
    <cellStyle name="Input cel new 4 3 6 3" xfId="14718" xr:uid="{00000000-0005-0000-0000-000056000000}"/>
    <cellStyle name="Input cel new 4 3 7" xfId="2376" xr:uid="{00000000-0005-0000-0000-000056000000}"/>
    <cellStyle name="Input cel new 4 3 7 2" xfId="7926" xr:uid="{00000000-0005-0000-0000-000056000000}"/>
    <cellStyle name="Input cel new 4 3 7 2 2" xfId="18288" xr:uid="{00000000-0005-0000-0000-000056000000}"/>
    <cellStyle name="Input cel new 4 3 7 3" xfId="12922" xr:uid="{00000000-0005-0000-0000-000056000000}"/>
    <cellStyle name="Input cel new 4 3 8" xfId="474" xr:uid="{00000000-0005-0000-0000-000056000000}"/>
    <cellStyle name="Input cel new 4 3 8 2" xfId="6365" xr:uid="{00000000-0005-0000-0000-000056000000}"/>
    <cellStyle name="Input cel new 4 3 8 2 2" xfId="16728" xr:uid="{00000000-0005-0000-0000-000056000000}"/>
    <cellStyle name="Input cel new 4 3 8 2 3" xfId="15172" xr:uid="{00000000-0005-0000-0000-000056000000}"/>
    <cellStyle name="Input cel new 4 3 8 3" xfId="10927" xr:uid="{00000000-0005-0000-0000-000056000000}"/>
    <cellStyle name="Input cel new 4 3 8 4" xfId="15581" xr:uid="{00000000-0005-0000-0000-000056000000}"/>
    <cellStyle name="Input cel new 4 3 9" xfId="6345" xr:uid="{00000000-0005-0000-0000-000056000000}"/>
    <cellStyle name="Input cel new 4 3 9 2" xfId="15156" xr:uid="{00000000-0005-0000-0000-000056000000}"/>
    <cellStyle name="Input cel new 4 3 9 3" xfId="16708" xr:uid="{00000000-0005-0000-0000-000056000000}"/>
    <cellStyle name="Input cel new 4 4" xfId="1416" xr:uid="{00000000-0005-0000-0000-00006F000000}"/>
    <cellStyle name="Input cel new 4 4 2" xfId="2659" xr:uid="{00000000-0005-0000-0000-00006F000000}"/>
    <cellStyle name="Input cel new 4 4 2 2" xfId="8209" xr:uid="{00000000-0005-0000-0000-00006F000000}"/>
    <cellStyle name="Input cel new 4 4 2 2 2" xfId="18571" xr:uid="{00000000-0005-0000-0000-00006F000000}"/>
    <cellStyle name="Input cel new 4 4 2 3" xfId="14699" xr:uid="{00000000-0005-0000-0000-00006F000000}"/>
    <cellStyle name="Input cel new 4 4 3" xfId="4014" xr:uid="{00000000-0005-0000-0000-00006F000000}"/>
    <cellStyle name="Input cel new 4 4 3 2" xfId="9625" xr:uid="{00000000-0005-0000-0000-00006F000000}"/>
    <cellStyle name="Input cel new 4 4 3 2 2" xfId="19986" xr:uid="{00000000-0005-0000-0000-00006F000000}"/>
    <cellStyle name="Input cel new 4 4 3 3" xfId="15570" xr:uid="{00000000-0005-0000-0000-00006F000000}"/>
    <cellStyle name="Input cel new 4 4 4" xfId="7053" xr:uid="{00000000-0005-0000-0000-00006F000000}"/>
    <cellStyle name="Input cel new 4 4 4 2" xfId="17415" xr:uid="{00000000-0005-0000-0000-00006F000000}"/>
    <cellStyle name="Input cel new 4 4 5" xfId="5475" xr:uid="{00000000-0005-0000-0000-00006F000000}"/>
    <cellStyle name="Input cel new 4 4 5 2" xfId="13531" xr:uid="{00000000-0005-0000-0000-00006F000000}"/>
    <cellStyle name="Input cel new 4 4 6" xfId="10569" xr:uid="{00000000-0005-0000-0000-00006F000000}"/>
    <cellStyle name="Input cel new 4 5" xfId="6367" xr:uid="{00000000-0005-0000-0000-000021000000}"/>
    <cellStyle name="Input cel new 4 5 2" xfId="15174" xr:uid="{00000000-0005-0000-0000-000021000000}"/>
    <cellStyle name="Input cel new 4 5 3" xfId="16730" xr:uid="{00000000-0005-0000-0000-000021000000}"/>
    <cellStyle name="Input cel new 4 6" xfId="6332" xr:uid="{00000000-0005-0000-0000-000021000000}"/>
    <cellStyle name="Input cel new 4 6 2" xfId="15143" xr:uid="{00000000-0005-0000-0000-000021000000}"/>
    <cellStyle name="Input cel new 4 6 3" xfId="16695" xr:uid="{00000000-0005-0000-0000-000021000000}"/>
    <cellStyle name="Input cel new 4 7" xfId="4934" xr:uid="{00000000-0005-0000-0000-000021000000}"/>
    <cellStyle name="Input cel new 4 7 2" xfId="10872" xr:uid="{00000000-0005-0000-0000-000021000000}"/>
    <cellStyle name="Input cel new 4 7 3" xfId="15115" xr:uid="{00000000-0005-0000-0000-000021000000}"/>
    <cellStyle name="Input cel new 5" xfId="271" xr:uid="{00000000-0005-0000-0000-000058000000}"/>
    <cellStyle name="Input cel new 5 10" xfId="458" xr:uid="{00000000-0005-0000-0000-000058000000}"/>
    <cellStyle name="Input cel new 5 10 2" xfId="6386" xr:uid="{00000000-0005-0000-0000-000058000000}"/>
    <cellStyle name="Input cel new 5 10 2 2" xfId="16748" xr:uid="{00000000-0005-0000-0000-000058000000}"/>
    <cellStyle name="Input cel new 5 10 3" xfId="13023" xr:uid="{00000000-0005-0000-0000-000058000000}"/>
    <cellStyle name="Input cel new 5 11" xfId="4961" xr:uid="{00000000-0005-0000-0000-000058000000}"/>
    <cellStyle name="Input cel new 5 11 2" xfId="11122" xr:uid="{00000000-0005-0000-0000-000058000000}"/>
    <cellStyle name="Input cel new 5 12" xfId="10530" xr:uid="{00000000-0005-0000-0000-000058000000}"/>
    <cellStyle name="Input cel new 5 2" xfId="365" xr:uid="{00000000-0005-0000-0000-000058000000}"/>
    <cellStyle name="Input cel new 5 2 10" xfId="740" xr:uid="{00000000-0005-0000-0000-000058000000}"/>
    <cellStyle name="Input cel new 5 2 10 2" xfId="6460" xr:uid="{00000000-0005-0000-0000-000058000000}"/>
    <cellStyle name="Input cel new 5 2 10 2 2" xfId="16822" xr:uid="{00000000-0005-0000-0000-000058000000}"/>
    <cellStyle name="Input cel new 5 2 10 3" xfId="11585" xr:uid="{00000000-0005-0000-0000-000058000000}"/>
    <cellStyle name="Input cel new 5 2 11" xfId="9225" xr:uid="{00000000-0005-0000-0000-000058000000}"/>
    <cellStyle name="Input cel new 5 2 11 2" xfId="19586" xr:uid="{00000000-0005-0000-0000-000058000000}"/>
    <cellStyle name="Input cel new 5 2 12" xfId="5069" xr:uid="{00000000-0005-0000-0000-000058000000}"/>
    <cellStyle name="Input cel new 5 2 12 2" xfId="16099" xr:uid="{00000000-0005-0000-0000-000058000000}"/>
    <cellStyle name="Input cel new 5 2 13" xfId="14866" xr:uid="{00000000-0005-0000-0000-000058000000}"/>
    <cellStyle name="Input cel new 5 2 2" xfId="406" xr:uid="{00000000-0005-0000-0000-000058000000}"/>
    <cellStyle name="Input cel new 5 2 2 10" xfId="15302" xr:uid="{00000000-0005-0000-0000-000058000000}"/>
    <cellStyle name="Input cel new 5 2 2 2" xfId="486" xr:uid="{00000000-0005-0000-0000-000058000000}"/>
    <cellStyle name="Input cel new 5 2 2 2 2" xfId="1814" xr:uid="{00000000-0005-0000-0000-000058000000}"/>
    <cellStyle name="Input cel new 5 2 2 2 2 2" xfId="7404" xr:uid="{00000000-0005-0000-0000-000058000000}"/>
    <cellStyle name="Input cel new 5 2 2 2 2 2 2" xfId="17766" xr:uid="{00000000-0005-0000-0000-000058000000}"/>
    <cellStyle name="Input cel new 5 2 2 2 2 3" xfId="14375" xr:uid="{00000000-0005-0000-0000-000058000000}"/>
    <cellStyle name="Input cel new 5 2 2 2 3" xfId="3054" xr:uid="{00000000-0005-0000-0000-000058000000}"/>
    <cellStyle name="Input cel new 5 2 2 2 3 2" xfId="8604" xr:uid="{00000000-0005-0000-0000-000058000000}"/>
    <cellStyle name="Input cel new 5 2 2 2 3 2 2" xfId="18966" xr:uid="{00000000-0005-0000-0000-000058000000}"/>
    <cellStyle name="Input cel new 5 2 2 2 3 3" xfId="14190" xr:uid="{00000000-0005-0000-0000-000058000000}"/>
    <cellStyle name="Input cel new 5 2 2 2 4" xfId="892" xr:uid="{00000000-0005-0000-0000-000058000000}"/>
    <cellStyle name="Input cel new 5 2 2 2 4 2" xfId="9980" xr:uid="{00000000-0005-0000-0000-000058000000}"/>
    <cellStyle name="Input cel new 5 2 2 2 4 2 2" xfId="20340" xr:uid="{00000000-0005-0000-0000-000058000000}"/>
    <cellStyle name="Input cel new 5 2 2 2 4 3" xfId="14262" xr:uid="{00000000-0005-0000-0000-000058000000}"/>
    <cellStyle name="Input cel new 5 2 2 2 5" xfId="4398" xr:uid="{00000000-0005-0000-0000-000058000000}"/>
    <cellStyle name="Input cel new 5 2 2 2 5 2" xfId="6567" xr:uid="{00000000-0005-0000-0000-000058000000}"/>
    <cellStyle name="Input cel new 5 2 2 2 5 2 2" xfId="16929" xr:uid="{00000000-0005-0000-0000-000058000000}"/>
    <cellStyle name="Input cel new 5 2 2 2 5 3" xfId="11866" xr:uid="{00000000-0005-0000-0000-000058000000}"/>
    <cellStyle name="Input cel new 5 2 2 2 6" xfId="5828" xr:uid="{00000000-0005-0000-0000-000058000000}"/>
    <cellStyle name="Input cel new 5 2 2 2 6 2" xfId="11051" xr:uid="{00000000-0005-0000-0000-000058000000}"/>
    <cellStyle name="Input cel new 5 2 2 2 7" xfId="11345" xr:uid="{00000000-0005-0000-0000-000058000000}"/>
    <cellStyle name="Input cel new 5 2 2 3" xfId="1731" xr:uid="{00000000-0005-0000-0000-000058000000}"/>
    <cellStyle name="Input cel new 5 2 2 3 2" xfId="2971" xr:uid="{00000000-0005-0000-0000-000058000000}"/>
    <cellStyle name="Input cel new 5 2 2 3 2 2" xfId="8521" xr:uid="{00000000-0005-0000-0000-000058000000}"/>
    <cellStyle name="Input cel new 5 2 2 3 2 2 2" xfId="18883" xr:uid="{00000000-0005-0000-0000-000058000000}"/>
    <cellStyle name="Input cel new 5 2 2 3 2 3" xfId="14510" xr:uid="{00000000-0005-0000-0000-000058000000}"/>
    <cellStyle name="Input cel new 5 2 2 3 3" xfId="4317" xr:uid="{00000000-0005-0000-0000-000058000000}"/>
    <cellStyle name="Input cel new 5 2 2 3 3 2" xfId="9904" xr:uid="{00000000-0005-0000-0000-000058000000}"/>
    <cellStyle name="Input cel new 5 2 2 3 3 2 2" xfId="20265" xr:uid="{00000000-0005-0000-0000-000058000000}"/>
    <cellStyle name="Input cel new 5 2 2 3 3 3" xfId="16217" xr:uid="{00000000-0005-0000-0000-000058000000}"/>
    <cellStyle name="Input cel new 5 2 2 3 4" xfId="7336" xr:uid="{00000000-0005-0000-0000-000058000000}"/>
    <cellStyle name="Input cel new 5 2 2 3 4 2" xfId="17698" xr:uid="{00000000-0005-0000-0000-000058000000}"/>
    <cellStyle name="Input cel new 5 2 2 3 5" xfId="5753" xr:uid="{00000000-0005-0000-0000-000058000000}"/>
    <cellStyle name="Input cel new 5 2 2 3 5 2" xfId="12307" xr:uid="{00000000-0005-0000-0000-000058000000}"/>
    <cellStyle name="Input cel new 5 2 2 3 6" xfId="14423" xr:uid="{00000000-0005-0000-0000-000058000000}"/>
    <cellStyle name="Input cel new 5 2 2 4" xfId="2035" xr:uid="{00000000-0005-0000-0000-000058000000}"/>
    <cellStyle name="Input cel new 5 2 2 4 2" xfId="3274" xr:uid="{00000000-0005-0000-0000-000058000000}"/>
    <cellStyle name="Input cel new 5 2 2 4 2 2" xfId="8824" xr:uid="{00000000-0005-0000-0000-000058000000}"/>
    <cellStyle name="Input cel new 5 2 2 4 2 2 2" xfId="19186" xr:uid="{00000000-0005-0000-0000-000058000000}"/>
    <cellStyle name="Input cel new 5 2 2 4 2 3" xfId="12848" xr:uid="{00000000-0005-0000-0000-000058000000}"/>
    <cellStyle name="Input cel new 5 2 2 4 3" xfId="4616" xr:uid="{00000000-0005-0000-0000-000058000000}"/>
    <cellStyle name="Input cel new 5 2 2 4 3 2" xfId="10189" xr:uid="{00000000-0005-0000-0000-000058000000}"/>
    <cellStyle name="Input cel new 5 2 2 4 3 2 2" xfId="20549" xr:uid="{00000000-0005-0000-0000-000058000000}"/>
    <cellStyle name="Input cel new 5 2 2 4 3 3" xfId="11196" xr:uid="{00000000-0005-0000-0000-000058000000}"/>
    <cellStyle name="Input cel new 5 2 2 4 4" xfId="7617" xr:uid="{00000000-0005-0000-0000-000058000000}"/>
    <cellStyle name="Input cel new 5 2 2 4 4 2" xfId="17979" xr:uid="{00000000-0005-0000-0000-000058000000}"/>
    <cellStyle name="Input cel new 5 2 2 4 5" xfId="6035" xr:uid="{00000000-0005-0000-0000-000058000000}"/>
    <cellStyle name="Input cel new 5 2 2 4 5 2" xfId="16400" xr:uid="{00000000-0005-0000-0000-000058000000}"/>
    <cellStyle name="Input cel new 5 2 2 4 6" xfId="11758" xr:uid="{00000000-0005-0000-0000-000058000000}"/>
    <cellStyle name="Input cel new 5 2 2 5" xfId="1553" xr:uid="{00000000-0005-0000-0000-000058000000}"/>
    <cellStyle name="Input cel new 5 2 2 5 2" xfId="2794" xr:uid="{00000000-0005-0000-0000-000058000000}"/>
    <cellStyle name="Input cel new 5 2 2 5 2 2" xfId="8344" xr:uid="{00000000-0005-0000-0000-000058000000}"/>
    <cellStyle name="Input cel new 5 2 2 5 2 2 2" xfId="18706" xr:uid="{00000000-0005-0000-0000-000058000000}"/>
    <cellStyle name="Input cel new 5 2 2 5 2 3" xfId="14164" xr:uid="{00000000-0005-0000-0000-000058000000}"/>
    <cellStyle name="Input cel new 5 2 2 5 3" xfId="4144" xr:uid="{00000000-0005-0000-0000-000058000000}"/>
    <cellStyle name="Input cel new 5 2 2 5 3 2" xfId="9743" xr:uid="{00000000-0005-0000-0000-000058000000}"/>
    <cellStyle name="Input cel new 5 2 2 5 3 2 2" xfId="20104" xr:uid="{00000000-0005-0000-0000-000058000000}"/>
    <cellStyle name="Input cel new 5 2 2 5 3 3" xfId="11310" xr:uid="{00000000-0005-0000-0000-000058000000}"/>
    <cellStyle name="Input cel new 5 2 2 5 4" xfId="7176" xr:uid="{00000000-0005-0000-0000-000058000000}"/>
    <cellStyle name="Input cel new 5 2 2 5 4 2" xfId="17538" xr:uid="{00000000-0005-0000-0000-000058000000}"/>
    <cellStyle name="Input cel new 5 2 2 5 5" xfId="5593" xr:uid="{00000000-0005-0000-0000-000058000000}"/>
    <cellStyle name="Input cel new 5 2 2 5 5 2" xfId="15364" xr:uid="{00000000-0005-0000-0000-000058000000}"/>
    <cellStyle name="Input cel new 5 2 2 5 6" xfId="12962" xr:uid="{00000000-0005-0000-0000-000058000000}"/>
    <cellStyle name="Input cel new 5 2 2 6" xfId="1193" xr:uid="{00000000-0005-0000-0000-000058000000}"/>
    <cellStyle name="Input cel new 5 2 2 6 2" xfId="3791" xr:uid="{00000000-0005-0000-0000-000058000000}"/>
    <cellStyle name="Input cel new 5 2 2 6 2 2" xfId="9405" xr:uid="{00000000-0005-0000-0000-000058000000}"/>
    <cellStyle name="Input cel new 5 2 2 6 2 2 2" xfId="19766" xr:uid="{00000000-0005-0000-0000-000058000000}"/>
    <cellStyle name="Input cel new 5 2 2 6 2 3" xfId="12755" xr:uid="{00000000-0005-0000-0000-000058000000}"/>
    <cellStyle name="Input cel new 5 2 2 6 3" xfId="6833" xr:uid="{00000000-0005-0000-0000-000058000000}"/>
    <cellStyle name="Input cel new 5 2 2 6 3 2" xfId="17195" xr:uid="{00000000-0005-0000-0000-000058000000}"/>
    <cellStyle name="Input cel new 5 2 2 6 4" xfId="5261" xr:uid="{00000000-0005-0000-0000-000058000000}"/>
    <cellStyle name="Input cel new 5 2 2 6 4 2" xfId="12066" xr:uid="{00000000-0005-0000-0000-000058000000}"/>
    <cellStyle name="Input cel new 5 2 2 6 5" xfId="12771" xr:uid="{00000000-0005-0000-0000-000058000000}"/>
    <cellStyle name="Input cel new 5 2 2 7" xfId="2436" xr:uid="{00000000-0005-0000-0000-000058000000}"/>
    <cellStyle name="Input cel new 5 2 2 7 2" xfId="7986" xr:uid="{00000000-0005-0000-0000-000058000000}"/>
    <cellStyle name="Input cel new 5 2 2 7 2 2" xfId="18348" xr:uid="{00000000-0005-0000-0000-000058000000}"/>
    <cellStyle name="Input cel new 5 2 2 7 3" xfId="14325" xr:uid="{00000000-0005-0000-0000-000058000000}"/>
    <cellStyle name="Input cel new 5 2 2 8" xfId="795" xr:uid="{00000000-0005-0000-0000-000058000000}"/>
    <cellStyle name="Input cel new 5 2 2 8 2" xfId="9303" xr:uid="{00000000-0005-0000-0000-000058000000}"/>
    <cellStyle name="Input cel new 5 2 2 8 2 2" xfId="19664" xr:uid="{00000000-0005-0000-0000-000058000000}"/>
    <cellStyle name="Input cel new 5 2 2 8 3" xfId="14374" xr:uid="{00000000-0005-0000-0000-000058000000}"/>
    <cellStyle name="Input cel new 5 2 2 9" xfId="5160" xr:uid="{00000000-0005-0000-0000-000058000000}"/>
    <cellStyle name="Input cel new 5 2 2 9 2" xfId="12051" xr:uid="{00000000-0005-0000-0000-000058000000}"/>
    <cellStyle name="Input cel new 5 2 3" xfId="327" xr:uid="{00000000-0005-0000-0000-000058000000}"/>
    <cellStyle name="Input cel new 5 2 3 10" xfId="10582" xr:uid="{00000000-0005-0000-0000-000058000000}"/>
    <cellStyle name="Input cel new 5 2 3 2" xfId="2167" xr:uid="{00000000-0005-0000-0000-000058000000}"/>
    <cellStyle name="Input cel new 5 2 3 2 2" xfId="3406" xr:uid="{00000000-0005-0000-0000-000058000000}"/>
    <cellStyle name="Input cel new 5 2 3 2 2 2" xfId="8956" xr:uid="{00000000-0005-0000-0000-000058000000}"/>
    <cellStyle name="Input cel new 5 2 3 2 2 2 2" xfId="19318" xr:uid="{00000000-0005-0000-0000-000058000000}"/>
    <cellStyle name="Input cel new 5 2 3 2 2 3" xfId="12864" xr:uid="{00000000-0005-0000-0000-000058000000}"/>
    <cellStyle name="Input cel new 5 2 3 2 3" xfId="4748" xr:uid="{00000000-0005-0000-0000-000058000000}"/>
    <cellStyle name="Input cel new 5 2 3 2 3 2" xfId="10311" xr:uid="{00000000-0005-0000-0000-000058000000}"/>
    <cellStyle name="Input cel new 5 2 3 2 3 2 2" xfId="20670" xr:uid="{00000000-0005-0000-0000-000058000000}"/>
    <cellStyle name="Input cel new 5 2 3 2 3 3" xfId="12708" xr:uid="{00000000-0005-0000-0000-000058000000}"/>
    <cellStyle name="Input cel new 5 2 3 2 4" xfId="7725" xr:uid="{00000000-0005-0000-0000-000058000000}"/>
    <cellStyle name="Input cel new 5 2 3 2 4 2" xfId="18087" xr:uid="{00000000-0005-0000-0000-000058000000}"/>
    <cellStyle name="Input cel new 5 2 3 2 5" xfId="6158" xr:uid="{00000000-0005-0000-0000-000058000000}"/>
    <cellStyle name="Input cel new 5 2 3 2 5 2" xfId="16521" xr:uid="{00000000-0005-0000-0000-000058000000}"/>
    <cellStyle name="Input cel new 5 2 3 2 6" xfId="10876" xr:uid="{00000000-0005-0000-0000-000058000000}"/>
    <cellStyle name="Input cel new 5 2 3 3" xfId="2050" xr:uid="{00000000-0005-0000-0000-000058000000}"/>
    <cellStyle name="Input cel new 5 2 3 3 2" xfId="3289" xr:uid="{00000000-0005-0000-0000-000058000000}"/>
    <cellStyle name="Input cel new 5 2 3 3 2 2" xfId="8839" xr:uid="{00000000-0005-0000-0000-000058000000}"/>
    <cellStyle name="Input cel new 5 2 3 3 2 2 2" xfId="19201" xr:uid="{00000000-0005-0000-0000-000058000000}"/>
    <cellStyle name="Input cel new 5 2 3 3 2 3" xfId="16020" xr:uid="{00000000-0005-0000-0000-000058000000}"/>
    <cellStyle name="Input cel new 5 2 3 3 3" xfId="4631" xr:uid="{00000000-0005-0000-0000-000058000000}"/>
    <cellStyle name="Input cel new 5 2 3 3 3 2" xfId="10202" xr:uid="{00000000-0005-0000-0000-000058000000}"/>
    <cellStyle name="Input cel new 5 2 3 3 3 2 2" xfId="20562" xr:uid="{00000000-0005-0000-0000-000058000000}"/>
    <cellStyle name="Input cel new 5 2 3 3 3 3" xfId="15377" xr:uid="{00000000-0005-0000-0000-000058000000}"/>
    <cellStyle name="Input cel new 5 2 3 3 4" xfId="7630" xr:uid="{00000000-0005-0000-0000-000058000000}"/>
    <cellStyle name="Input cel new 5 2 3 3 4 2" xfId="17992" xr:uid="{00000000-0005-0000-0000-000058000000}"/>
    <cellStyle name="Input cel new 5 2 3 3 5" xfId="6049" xr:uid="{00000000-0005-0000-0000-000058000000}"/>
    <cellStyle name="Input cel new 5 2 3 3 5 2" xfId="16413" xr:uid="{00000000-0005-0000-0000-000058000000}"/>
    <cellStyle name="Input cel new 5 2 3 3 6" xfId="14484" xr:uid="{00000000-0005-0000-0000-000058000000}"/>
    <cellStyle name="Input cel new 5 2 3 4" xfId="1615" xr:uid="{00000000-0005-0000-0000-000058000000}"/>
    <cellStyle name="Input cel new 5 2 3 4 2" xfId="2856" xr:uid="{00000000-0005-0000-0000-000058000000}"/>
    <cellStyle name="Input cel new 5 2 3 4 2 2" xfId="8406" xr:uid="{00000000-0005-0000-0000-000058000000}"/>
    <cellStyle name="Input cel new 5 2 3 4 2 2 2" xfId="18768" xr:uid="{00000000-0005-0000-0000-000058000000}"/>
    <cellStyle name="Input cel new 5 2 3 4 2 3" xfId="12986" xr:uid="{00000000-0005-0000-0000-000058000000}"/>
    <cellStyle name="Input cel new 5 2 3 4 3" xfId="4206" xr:uid="{00000000-0005-0000-0000-000058000000}"/>
    <cellStyle name="Input cel new 5 2 3 4 3 2" xfId="9800" xr:uid="{00000000-0005-0000-0000-000058000000}"/>
    <cellStyle name="Input cel new 5 2 3 4 3 2 2" xfId="20161" xr:uid="{00000000-0005-0000-0000-000058000000}"/>
    <cellStyle name="Input cel new 5 2 3 4 3 3" xfId="14914" xr:uid="{00000000-0005-0000-0000-000058000000}"/>
    <cellStyle name="Input cel new 5 2 3 4 4" xfId="7232" xr:uid="{00000000-0005-0000-0000-000058000000}"/>
    <cellStyle name="Input cel new 5 2 3 4 4 2" xfId="17594" xr:uid="{00000000-0005-0000-0000-000058000000}"/>
    <cellStyle name="Input cel new 5 2 3 4 5" xfId="5650" xr:uid="{00000000-0005-0000-0000-000058000000}"/>
    <cellStyle name="Input cel new 5 2 3 4 5 2" xfId="10657" xr:uid="{00000000-0005-0000-0000-000058000000}"/>
    <cellStyle name="Input cel new 5 2 3 4 6" xfId="11104" xr:uid="{00000000-0005-0000-0000-000058000000}"/>
    <cellStyle name="Input cel new 5 2 3 5" xfId="1241" xr:uid="{00000000-0005-0000-0000-000058000000}"/>
    <cellStyle name="Input cel new 5 2 3 5 2" xfId="6881" xr:uid="{00000000-0005-0000-0000-000058000000}"/>
    <cellStyle name="Input cel new 5 2 3 5 2 2" xfId="17243" xr:uid="{00000000-0005-0000-0000-000058000000}"/>
    <cellStyle name="Input cel new 5 2 3 5 3" xfId="14527" xr:uid="{00000000-0005-0000-0000-000058000000}"/>
    <cellStyle name="Input cel new 5 2 3 6" xfId="2484" xr:uid="{00000000-0005-0000-0000-000058000000}"/>
    <cellStyle name="Input cel new 5 2 3 6 2" xfId="8034" xr:uid="{00000000-0005-0000-0000-000058000000}"/>
    <cellStyle name="Input cel new 5 2 3 6 2 2" xfId="18396" xr:uid="{00000000-0005-0000-0000-000058000000}"/>
    <cellStyle name="Input cel new 5 2 3 6 3" xfId="13690" xr:uid="{00000000-0005-0000-0000-000058000000}"/>
    <cellStyle name="Input cel new 5 2 3 7" xfId="941" xr:uid="{00000000-0005-0000-0000-000058000000}"/>
    <cellStyle name="Input cel new 5 2 3 7 2" xfId="9453" xr:uid="{00000000-0005-0000-0000-000058000000}"/>
    <cellStyle name="Input cel new 5 2 3 7 2 2" xfId="19814" xr:uid="{00000000-0005-0000-0000-000058000000}"/>
    <cellStyle name="Input cel new 5 2 3 7 3" xfId="12428" xr:uid="{00000000-0005-0000-0000-000058000000}"/>
    <cellStyle name="Input cel new 5 2 3 8" xfId="3839" xr:uid="{00000000-0005-0000-0000-000058000000}"/>
    <cellStyle name="Input cel new 5 2 3 8 2" xfId="6615" xr:uid="{00000000-0005-0000-0000-000058000000}"/>
    <cellStyle name="Input cel new 5 2 3 8 2 2" xfId="16977" xr:uid="{00000000-0005-0000-0000-000058000000}"/>
    <cellStyle name="Input cel new 5 2 3 8 3" xfId="14941" xr:uid="{00000000-0005-0000-0000-000058000000}"/>
    <cellStyle name="Input cel new 5 2 3 9" xfId="5308" xr:uid="{00000000-0005-0000-0000-000058000000}"/>
    <cellStyle name="Input cel new 5 2 3 9 2" xfId="14005" xr:uid="{00000000-0005-0000-0000-000058000000}"/>
    <cellStyle name="Input cel new 5 2 4" xfId="544" xr:uid="{00000000-0005-0000-0000-000058000000}"/>
    <cellStyle name="Input cel new 5 2 4 2" xfId="2231" xr:uid="{00000000-0005-0000-0000-000058000000}"/>
    <cellStyle name="Input cel new 5 2 4 2 2" xfId="3470" xr:uid="{00000000-0005-0000-0000-000058000000}"/>
    <cellStyle name="Input cel new 5 2 4 2 2 2" xfId="9020" xr:uid="{00000000-0005-0000-0000-000058000000}"/>
    <cellStyle name="Input cel new 5 2 4 2 2 2 2" xfId="19382" xr:uid="{00000000-0005-0000-0000-000058000000}"/>
    <cellStyle name="Input cel new 5 2 4 2 2 3" xfId="15069" xr:uid="{00000000-0005-0000-0000-000058000000}"/>
    <cellStyle name="Input cel new 5 2 4 2 3" xfId="4812" xr:uid="{00000000-0005-0000-0000-000058000000}"/>
    <cellStyle name="Input cel new 5 2 4 2 3 2" xfId="10371" xr:uid="{00000000-0005-0000-0000-000058000000}"/>
    <cellStyle name="Input cel new 5 2 4 2 3 2 2" xfId="20730" xr:uid="{00000000-0005-0000-0000-000058000000}"/>
    <cellStyle name="Input cel new 5 2 4 2 3 3" xfId="14123" xr:uid="{00000000-0005-0000-0000-000058000000}"/>
    <cellStyle name="Input cel new 5 2 4 2 4" xfId="7785" xr:uid="{00000000-0005-0000-0000-000058000000}"/>
    <cellStyle name="Input cel new 5 2 4 2 4 2" xfId="18147" xr:uid="{00000000-0005-0000-0000-000058000000}"/>
    <cellStyle name="Input cel new 5 2 4 2 5" xfId="6218" xr:uid="{00000000-0005-0000-0000-000058000000}"/>
    <cellStyle name="Input cel new 5 2 4 2 5 2" xfId="16581" xr:uid="{00000000-0005-0000-0000-000058000000}"/>
    <cellStyle name="Input cel new 5 2 4 2 6" xfId="11505" xr:uid="{00000000-0005-0000-0000-000058000000}"/>
    <cellStyle name="Input cel new 5 2 4 3" xfId="1913" xr:uid="{00000000-0005-0000-0000-000058000000}"/>
    <cellStyle name="Input cel new 5 2 4 3 2" xfId="3153" xr:uid="{00000000-0005-0000-0000-000058000000}"/>
    <cellStyle name="Input cel new 5 2 4 3 2 2" xfId="8703" xr:uid="{00000000-0005-0000-0000-000058000000}"/>
    <cellStyle name="Input cel new 5 2 4 3 2 2 2" xfId="19065" xr:uid="{00000000-0005-0000-0000-000058000000}"/>
    <cellStyle name="Input cel new 5 2 4 3 2 3" xfId="11666" xr:uid="{00000000-0005-0000-0000-000058000000}"/>
    <cellStyle name="Input cel new 5 2 4 3 3" xfId="4496" xr:uid="{00000000-0005-0000-0000-000058000000}"/>
    <cellStyle name="Input cel new 5 2 4 3 3 2" xfId="10074" xr:uid="{00000000-0005-0000-0000-000058000000}"/>
    <cellStyle name="Input cel new 5 2 4 3 3 2 2" xfId="20434" xr:uid="{00000000-0005-0000-0000-000058000000}"/>
    <cellStyle name="Input cel new 5 2 4 3 3 3" xfId="15058" xr:uid="{00000000-0005-0000-0000-000058000000}"/>
    <cellStyle name="Input cel new 5 2 4 3 4" xfId="7501" xr:uid="{00000000-0005-0000-0000-000058000000}"/>
    <cellStyle name="Input cel new 5 2 4 3 4 2" xfId="17863" xr:uid="{00000000-0005-0000-0000-000058000000}"/>
    <cellStyle name="Input cel new 5 2 4 3 5" xfId="5920" xr:uid="{00000000-0005-0000-0000-000058000000}"/>
    <cellStyle name="Input cel new 5 2 4 3 5 2" xfId="16285" xr:uid="{00000000-0005-0000-0000-000058000000}"/>
    <cellStyle name="Input cel new 5 2 4 3 6" xfId="11021" xr:uid="{00000000-0005-0000-0000-000058000000}"/>
    <cellStyle name="Input cel new 5 2 4 4" xfId="1305" xr:uid="{00000000-0005-0000-0000-000058000000}"/>
    <cellStyle name="Input cel new 5 2 4 4 2" xfId="6942" xr:uid="{00000000-0005-0000-0000-000058000000}"/>
    <cellStyle name="Input cel new 5 2 4 4 2 2" xfId="17304" xr:uid="{00000000-0005-0000-0000-000058000000}"/>
    <cellStyle name="Input cel new 5 2 4 4 3" xfId="15270" xr:uid="{00000000-0005-0000-0000-000058000000}"/>
    <cellStyle name="Input cel new 5 2 4 5" xfId="2548" xr:uid="{00000000-0005-0000-0000-000058000000}"/>
    <cellStyle name="Input cel new 5 2 4 5 2" xfId="8098" xr:uid="{00000000-0005-0000-0000-000058000000}"/>
    <cellStyle name="Input cel new 5 2 4 5 2 2" xfId="18460" xr:uid="{00000000-0005-0000-0000-000058000000}"/>
    <cellStyle name="Input cel new 5 2 4 5 3" xfId="14069" xr:uid="{00000000-0005-0000-0000-000058000000}"/>
    <cellStyle name="Input cel new 5 2 4 6" xfId="1005" xr:uid="{00000000-0005-0000-0000-000058000000}"/>
    <cellStyle name="Input cel new 5 2 4 6 2" xfId="9514" xr:uid="{00000000-0005-0000-0000-000058000000}"/>
    <cellStyle name="Input cel new 5 2 4 6 2 2" xfId="19875" xr:uid="{00000000-0005-0000-0000-000058000000}"/>
    <cellStyle name="Input cel new 5 2 4 6 3" xfId="14703" xr:uid="{00000000-0005-0000-0000-000058000000}"/>
    <cellStyle name="Input cel new 5 2 4 7" xfId="3903" xr:uid="{00000000-0005-0000-0000-000058000000}"/>
    <cellStyle name="Input cel new 5 2 4 7 2" xfId="6649" xr:uid="{00000000-0005-0000-0000-000058000000}"/>
    <cellStyle name="Input cel new 5 2 4 7 2 2" xfId="17011" xr:uid="{00000000-0005-0000-0000-000058000000}"/>
    <cellStyle name="Input cel new 5 2 4 7 3" xfId="14868" xr:uid="{00000000-0005-0000-0000-000058000000}"/>
    <cellStyle name="Input cel new 5 2 4 8" xfId="5368" xr:uid="{00000000-0005-0000-0000-000058000000}"/>
    <cellStyle name="Input cel new 5 2 4 8 2" xfId="11687" xr:uid="{00000000-0005-0000-0000-000058000000}"/>
    <cellStyle name="Input cel new 5 2 4 9" xfId="11233" xr:uid="{00000000-0005-0000-0000-000058000000}"/>
    <cellStyle name="Input cel new 5 2 5" xfId="606" xr:uid="{00000000-0005-0000-0000-000058000000}"/>
    <cellStyle name="Input cel new 5 2 5 2" xfId="2293" xr:uid="{00000000-0005-0000-0000-000058000000}"/>
    <cellStyle name="Input cel new 5 2 5 2 2" xfId="3532" xr:uid="{00000000-0005-0000-0000-000058000000}"/>
    <cellStyle name="Input cel new 5 2 5 2 2 2" xfId="9082" xr:uid="{00000000-0005-0000-0000-000058000000}"/>
    <cellStyle name="Input cel new 5 2 5 2 2 2 2" xfId="19444" xr:uid="{00000000-0005-0000-0000-000058000000}"/>
    <cellStyle name="Input cel new 5 2 5 2 2 3" xfId="10640" xr:uid="{00000000-0005-0000-0000-000058000000}"/>
    <cellStyle name="Input cel new 5 2 5 2 3" xfId="4874" xr:uid="{00000000-0005-0000-0000-000058000000}"/>
    <cellStyle name="Input cel new 5 2 5 2 3 2" xfId="10430" xr:uid="{00000000-0005-0000-0000-000058000000}"/>
    <cellStyle name="Input cel new 5 2 5 2 3 2 2" xfId="20789" xr:uid="{00000000-0005-0000-0000-000058000000}"/>
    <cellStyle name="Input cel new 5 2 5 2 3 3" xfId="14762" xr:uid="{00000000-0005-0000-0000-000058000000}"/>
    <cellStyle name="Input cel new 5 2 5 2 4" xfId="7844" xr:uid="{00000000-0005-0000-0000-000058000000}"/>
    <cellStyle name="Input cel new 5 2 5 2 4 2" xfId="18206" xr:uid="{00000000-0005-0000-0000-000058000000}"/>
    <cellStyle name="Input cel new 5 2 5 2 5" xfId="6277" xr:uid="{00000000-0005-0000-0000-000058000000}"/>
    <cellStyle name="Input cel new 5 2 5 2 5 2" xfId="16640" xr:uid="{00000000-0005-0000-0000-000058000000}"/>
    <cellStyle name="Input cel new 5 2 5 2 6" xfId="11896" xr:uid="{00000000-0005-0000-0000-000058000000}"/>
    <cellStyle name="Input cel new 5 2 5 3" xfId="1971" xr:uid="{00000000-0005-0000-0000-000058000000}"/>
    <cellStyle name="Input cel new 5 2 5 3 2" xfId="3210" xr:uid="{00000000-0005-0000-0000-000058000000}"/>
    <cellStyle name="Input cel new 5 2 5 3 2 2" xfId="8760" xr:uid="{00000000-0005-0000-0000-000058000000}"/>
    <cellStyle name="Input cel new 5 2 5 3 2 2 2" xfId="19122" xr:uid="{00000000-0005-0000-0000-000058000000}"/>
    <cellStyle name="Input cel new 5 2 5 3 2 3" xfId="10925" xr:uid="{00000000-0005-0000-0000-000058000000}"/>
    <cellStyle name="Input cel new 5 2 5 3 3" xfId="4552" xr:uid="{00000000-0005-0000-0000-000058000000}"/>
    <cellStyle name="Input cel new 5 2 5 3 3 2" xfId="10127" xr:uid="{00000000-0005-0000-0000-000058000000}"/>
    <cellStyle name="Input cel new 5 2 5 3 3 2 2" xfId="20487" xr:uid="{00000000-0005-0000-0000-000058000000}"/>
    <cellStyle name="Input cel new 5 2 5 3 3 3" xfId="10866" xr:uid="{00000000-0005-0000-0000-000058000000}"/>
    <cellStyle name="Input cel new 5 2 5 3 4" xfId="7555" xr:uid="{00000000-0005-0000-0000-000058000000}"/>
    <cellStyle name="Input cel new 5 2 5 3 4 2" xfId="17917" xr:uid="{00000000-0005-0000-0000-000058000000}"/>
    <cellStyle name="Input cel new 5 2 5 3 5" xfId="5973" xr:uid="{00000000-0005-0000-0000-000058000000}"/>
    <cellStyle name="Input cel new 5 2 5 3 5 2" xfId="16338" xr:uid="{00000000-0005-0000-0000-000058000000}"/>
    <cellStyle name="Input cel new 5 2 5 3 6" xfId="15540" xr:uid="{00000000-0005-0000-0000-000058000000}"/>
    <cellStyle name="Input cel new 5 2 5 4" xfId="1367" xr:uid="{00000000-0005-0000-0000-000058000000}"/>
    <cellStyle name="Input cel new 5 2 5 4 2" xfId="7004" xr:uid="{00000000-0005-0000-0000-000058000000}"/>
    <cellStyle name="Input cel new 5 2 5 4 2 2" xfId="17366" xr:uid="{00000000-0005-0000-0000-000058000000}"/>
    <cellStyle name="Input cel new 5 2 5 4 3" xfId="11230" xr:uid="{00000000-0005-0000-0000-000058000000}"/>
    <cellStyle name="Input cel new 5 2 5 5" xfId="2610" xr:uid="{00000000-0005-0000-0000-000058000000}"/>
    <cellStyle name="Input cel new 5 2 5 5 2" xfId="8160" xr:uid="{00000000-0005-0000-0000-000058000000}"/>
    <cellStyle name="Input cel new 5 2 5 5 2 2" xfId="18522" xr:uid="{00000000-0005-0000-0000-000058000000}"/>
    <cellStyle name="Input cel new 5 2 5 5 3" xfId="14963" xr:uid="{00000000-0005-0000-0000-000058000000}"/>
    <cellStyle name="Input cel new 5 2 5 6" xfId="1067" xr:uid="{00000000-0005-0000-0000-000058000000}"/>
    <cellStyle name="Input cel new 5 2 5 6 2" xfId="9576" xr:uid="{00000000-0005-0000-0000-000058000000}"/>
    <cellStyle name="Input cel new 5 2 5 6 2 2" xfId="19937" xr:uid="{00000000-0005-0000-0000-000058000000}"/>
    <cellStyle name="Input cel new 5 2 5 6 3" xfId="13248" xr:uid="{00000000-0005-0000-0000-000058000000}"/>
    <cellStyle name="Input cel new 5 2 5 7" xfId="3965" xr:uid="{00000000-0005-0000-0000-000058000000}"/>
    <cellStyle name="Input cel new 5 2 5 7 2" xfId="6708" xr:uid="{00000000-0005-0000-0000-000058000000}"/>
    <cellStyle name="Input cel new 5 2 5 7 2 2" xfId="17070" xr:uid="{00000000-0005-0000-0000-000058000000}"/>
    <cellStyle name="Input cel new 5 2 5 7 3" xfId="12247" xr:uid="{00000000-0005-0000-0000-000058000000}"/>
    <cellStyle name="Input cel new 5 2 5 8" xfId="5427" xr:uid="{00000000-0005-0000-0000-000058000000}"/>
    <cellStyle name="Input cel new 5 2 5 8 2" xfId="13726" xr:uid="{00000000-0005-0000-0000-000058000000}"/>
    <cellStyle name="Input cel new 5 2 5 9" xfId="14573" xr:uid="{00000000-0005-0000-0000-000058000000}"/>
    <cellStyle name="Input cel new 5 2 6" xfId="872" xr:uid="{00000000-0005-0000-0000-000058000000}"/>
    <cellStyle name="Input cel new 5 2 6 2" xfId="1795" xr:uid="{00000000-0005-0000-0000-000058000000}"/>
    <cellStyle name="Input cel new 5 2 6 2 2" xfId="7385" xr:uid="{00000000-0005-0000-0000-000058000000}"/>
    <cellStyle name="Input cel new 5 2 6 2 2 2" xfId="17747" xr:uid="{00000000-0005-0000-0000-000058000000}"/>
    <cellStyle name="Input cel new 5 2 6 2 3" xfId="15603" xr:uid="{00000000-0005-0000-0000-000058000000}"/>
    <cellStyle name="Input cel new 5 2 6 3" xfId="3035" xr:uid="{00000000-0005-0000-0000-000058000000}"/>
    <cellStyle name="Input cel new 5 2 6 3 2" xfId="8585" xr:uid="{00000000-0005-0000-0000-000058000000}"/>
    <cellStyle name="Input cel new 5 2 6 3 2 2" xfId="18947" xr:uid="{00000000-0005-0000-0000-000058000000}"/>
    <cellStyle name="Input cel new 5 2 6 3 3" xfId="11878" xr:uid="{00000000-0005-0000-0000-000058000000}"/>
    <cellStyle name="Input cel new 5 2 6 4" xfId="4379" xr:uid="{00000000-0005-0000-0000-000058000000}"/>
    <cellStyle name="Input cel new 5 2 6 4 2" xfId="9961" xr:uid="{00000000-0005-0000-0000-000058000000}"/>
    <cellStyle name="Input cel new 5 2 6 4 2 2" xfId="20321" xr:uid="{00000000-0005-0000-0000-000058000000}"/>
    <cellStyle name="Input cel new 5 2 6 4 3" xfId="16173" xr:uid="{00000000-0005-0000-0000-000058000000}"/>
    <cellStyle name="Input cel new 5 2 6 5" xfId="6548" xr:uid="{00000000-0005-0000-0000-000058000000}"/>
    <cellStyle name="Input cel new 5 2 6 5 2" xfId="16910" xr:uid="{00000000-0005-0000-0000-000058000000}"/>
    <cellStyle name="Input cel new 5 2 6 6" xfId="5809" xr:uid="{00000000-0005-0000-0000-000058000000}"/>
    <cellStyle name="Input cel new 5 2 6 6 2" xfId="13039" xr:uid="{00000000-0005-0000-0000-000058000000}"/>
    <cellStyle name="Input cel new 5 2 6 7" xfId="13020" xr:uid="{00000000-0005-0000-0000-000058000000}"/>
    <cellStyle name="Input cel new 5 2 7" xfId="1511" xr:uid="{00000000-0005-0000-0000-000058000000}"/>
    <cellStyle name="Input cel new 5 2 7 2" xfId="2753" xr:uid="{00000000-0005-0000-0000-000058000000}"/>
    <cellStyle name="Input cel new 5 2 7 2 2" xfId="8303" xr:uid="{00000000-0005-0000-0000-000058000000}"/>
    <cellStyle name="Input cel new 5 2 7 2 2 2" xfId="18665" xr:uid="{00000000-0005-0000-0000-000058000000}"/>
    <cellStyle name="Input cel new 5 2 7 2 3" xfId="12440" xr:uid="{00000000-0005-0000-0000-000058000000}"/>
    <cellStyle name="Input cel new 5 2 7 3" xfId="4106" xr:uid="{00000000-0005-0000-0000-000058000000}"/>
    <cellStyle name="Input cel new 5 2 7 3 2" xfId="9709" xr:uid="{00000000-0005-0000-0000-000058000000}"/>
    <cellStyle name="Input cel new 5 2 7 3 2 2" xfId="20070" xr:uid="{00000000-0005-0000-0000-000058000000}"/>
    <cellStyle name="Input cel new 5 2 7 3 3" xfId="12557" xr:uid="{00000000-0005-0000-0000-000058000000}"/>
    <cellStyle name="Input cel new 5 2 7 4" xfId="7139" xr:uid="{00000000-0005-0000-0000-000058000000}"/>
    <cellStyle name="Input cel new 5 2 7 4 2" xfId="17501" xr:uid="{00000000-0005-0000-0000-000058000000}"/>
    <cellStyle name="Input cel new 5 2 7 5" xfId="5559" xr:uid="{00000000-0005-0000-0000-000058000000}"/>
    <cellStyle name="Input cel new 5 2 7 5 2" xfId="12344" xr:uid="{00000000-0005-0000-0000-000058000000}"/>
    <cellStyle name="Input cel new 5 2 7 6" xfId="16160" xr:uid="{00000000-0005-0000-0000-000058000000}"/>
    <cellStyle name="Input cel new 5 2 8" xfId="1170" xr:uid="{00000000-0005-0000-0000-000058000000}"/>
    <cellStyle name="Input cel new 5 2 8 2" xfId="3639" xr:uid="{00000000-0005-0000-0000-000058000000}"/>
    <cellStyle name="Input cel new 5 2 8 2 2" xfId="9196" xr:uid="{00000000-0005-0000-0000-000058000000}"/>
    <cellStyle name="Input cel new 5 2 8 2 2 2" xfId="19557" xr:uid="{00000000-0005-0000-0000-000058000000}"/>
    <cellStyle name="Input cel new 5 2 8 2 3" xfId="15197" xr:uid="{00000000-0005-0000-0000-000058000000}"/>
    <cellStyle name="Input cel new 5 2 8 3" xfId="6810" xr:uid="{00000000-0005-0000-0000-000058000000}"/>
    <cellStyle name="Input cel new 5 2 8 3 2" xfId="17172" xr:uid="{00000000-0005-0000-0000-000058000000}"/>
    <cellStyle name="Input cel new 5 2 8 4" xfId="5037" xr:uid="{00000000-0005-0000-0000-000058000000}"/>
    <cellStyle name="Input cel new 5 2 8 4 2" xfId="13709" xr:uid="{00000000-0005-0000-0000-000058000000}"/>
    <cellStyle name="Input cel new 5 2 8 5" xfId="15207" xr:uid="{00000000-0005-0000-0000-000058000000}"/>
    <cellStyle name="Input cel new 5 2 9" xfId="2413" xr:uid="{00000000-0005-0000-0000-000058000000}"/>
    <cellStyle name="Input cel new 5 2 9 2" xfId="7963" xr:uid="{00000000-0005-0000-0000-000058000000}"/>
    <cellStyle name="Input cel new 5 2 9 2 2" xfId="18325" xr:uid="{00000000-0005-0000-0000-000058000000}"/>
    <cellStyle name="Input cel new 5 2 9 3" xfId="15924" xr:uid="{00000000-0005-0000-0000-000058000000}"/>
    <cellStyle name="Input cel new 5 3" xfId="387" xr:uid="{00000000-0005-0000-0000-000058000000}"/>
    <cellStyle name="Input cel new 5 3 10" xfId="2404" xr:uid="{00000000-0005-0000-0000-000058000000}"/>
    <cellStyle name="Input cel new 5 3 10 2" xfId="7954" xr:uid="{00000000-0005-0000-0000-000058000000}"/>
    <cellStyle name="Input cel new 5 3 10 2 2" xfId="18316" xr:uid="{00000000-0005-0000-0000-000058000000}"/>
    <cellStyle name="Input cel new 5 3 10 3" xfId="11221" xr:uid="{00000000-0005-0000-0000-000058000000}"/>
    <cellStyle name="Input cel new 5 3 11" xfId="731" xr:uid="{00000000-0005-0000-0000-000058000000}"/>
    <cellStyle name="Input cel new 5 3 11 2" xfId="6451" xr:uid="{00000000-0005-0000-0000-000058000000}"/>
    <cellStyle name="Input cel new 5 3 11 2 2" xfId="16813" xr:uid="{00000000-0005-0000-0000-000058000000}"/>
    <cellStyle name="Input cel new 5 3 11 3" xfId="11350" xr:uid="{00000000-0005-0000-0000-000058000000}"/>
    <cellStyle name="Input cel new 5 3 12" xfId="9268" xr:uid="{00000000-0005-0000-0000-000058000000}"/>
    <cellStyle name="Input cel new 5 3 12 2" xfId="19629" xr:uid="{00000000-0005-0000-0000-000058000000}"/>
    <cellStyle name="Input cel new 5 3 13" xfId="5124" xr:uid="{00000000-0005-0000-0000-000058000000}"/>
    <cellStyle name="Input cel new 5 3 13 2" xfId="13318" xr:uid="{00000000-0005-0000-0000-000058000000}"/>
    <cellStyle name="Input cel new 5 3 14" xfId="11563" xr:uid="{00000000-0005-0000-0000-000058000000}"/>
    <cellStyle name="Input cel new 5 3 2" xfId="450" xr:uid="{00000000-0005-0000-0000-000058000000}"/>
    <cellStyle name="Input cel new 5 3 2 2" xfId="933" xr:uid="{00000000-0005-0000-0000-000058000000}"/>
    <cellStyle name="Input cel new 5 3 2 2 2" xfId="2159" xr:uid="{00000000-0005-0000-0000-000058000000}"/>
    <cellStyle name="Input cel new 5 3 2 2 2 2" xfId="3398" xr:uid="{00000000-0005-0000-0000-000058000000}"/>
    <cellStyle name="Input cel new 5 3 2 2 2 2 2" xfId="8948" xr:uid="{00000000-0005-0000-0000-000058000000}"/>
    <cellStyle name="Input cel new 5 3 2 2 2 2 2 2" xfId="19310" xr:uid="{00000000-0005-0000-0000-000058000000}"/>
    <cellStyle name="Input cel new 5 3 2 2 2 2 3" xfId="12325" xr:uid="{00000000-0005-0000-0000-000058000000}"/>
    <cellStyle name="Input cel new 5 3 2 2 2 3" xfId="4740" xr:uid="{00000000-0005-0000-0000-000058000000}"/>
    <cellStyle name="Input cel new 5 3 2 2 2 3 2" xfId="10303" xr:uid="{00000000-0005-0000-0000-000058000000}"/>
    <cellStyle name="Input cel new 5 3 2 2 2 3 2 2" xfId="20662" xr:uid="{00000000-0005-0000-0000-000058000000}"/>
    <cellStyle name="Input cel new 5 3 2 2 2 3 3" xfId="13127" xr:uid="{00000000-0005-0000-0000-000058000000}"/>
    <cellStyle name="Input cel new 5 3 2 2 2 4" xfId="7717" xr:uid="{00000000-0005-0000-0000-000058000000}"/>
    <cellStyle name="Input cel new 5 3 2 2 2 4 2" xfId="18079" xr:uid="{00000000-0005-0000-0000-000058000000}"/>
    <cellStyle name="Input cel new 5 3 2 2 2 5" xfId="6150" xr:uid="{00000000-0005-0000-0000-000058000000}"/>
    <cellStyle name="Input cel new 5 3 2 2 2 5 2" xfId="16513" xr:uid="{00000000-0005-0000-0000-000058000000}"/>
    <cellStyle name="Input cel new 5 3 2 2 2 6" xfId="14546" xr:uid="{00000000-0005-0000-0000-000058000000}"/>
    <cellStyle name="Input cel new 5 3 2 2 3" xfId="1854" xr:uid="{00000000-0005-0000-0000-000058000000}"/>
    <cellStyle name="Input cel new 5 3 2 2 3 2" xfId="7444" xr:uid="{00000000-0005-0000-0000-000058000000}"/>
    <cellStyle name="Input cel new 5 3 2 2 3 2 2" xfId="17806" xr:uid="{00000000-0005-0000-0000-000058000000}"/>
    <cellStyle name="Input cel new 5 3 2 2 3 3" xfId="15317" xr:uid="{00000000-0005-0000-0000-000058000000}"/>
    <cellStyle name="Input cel new 5 3 2 2 4" xfId="3094" xr:uid="{00000000-0005-0000-0000-000058000000}"/>
    <cellStyle name="Input cel new 5 3 2 2 4 2" xfId="8644" xr:uid="{00000000-0005-0000-0000-000058000000}"/>
    <cellStyle name="Input cel new 5 3 2 2 4 2 2" xfId="19006" xr:uid="{00000000-0005-0000-0000-000058000000}"/>
    <cellStyle name="Input cel new 5 3 2 2 4 3" xfId="14853" xr:uid="{00000000-0005-0000-0000-000058000000}"/>
    <cellStyle name="Input cel new 5 3 2 2 5" xfId="4438" xr:uid="{00000000-0005-0000-0000-000058000000}"/>
    <cellStyle name="Input cel new 5 3 2 2 5 2" xfId="10019" xr:uid="{00000000-0005-0000-0000-000058000000}"/>
    <cellStyle name="Input cel new 5 3 2 2 5 2 2" xfId="20379" xr:uid="{00000000-0005-0000-0000-000058000000}"/>
    <cellStyle name="Input cel new 5 3 2 2 5 3" xfId="15920" xr:uid="{00000000-0005-0000-0000-000058000000}"/>
    <cellStyle name="Input cel new 5 3 2 2 6" xfId="6607" xr:uid="{00000000-0005-0000-0000-000058000000}"/>
    <cellStyle name="Input cel new 5 3 2 2 6 2" xfId="16969" xr:uid="{00000000-0005-0000-0000-000058000000}"/>
    <cellStyle name="Input cel new 5 3 2 2 7" xfId="5867" xr:uid="{00000000-0005-0000-0000-000058000000}"/>
    <cellStyle name="Input cel new 5 3 2 2 7 2" xfId="11913" xr:uid="{00000000-0005-0000-0000-000058000000}"/>
    <cellStyle name="Input cel new 5 3 2 2 8" xfId="11688" xr:uid="{00000000-0005-0000-0000-000058000000}"/>
    <cellStyle name="Input cel new 5 3 2 3" xfId="2074" xr:uid="{00000000-0005-0000-0000-000058000000}"/>
    <cellStyle name="Input cel new 5 3 2 3 2" xfId="3313" xr:uid="{00000000-0005-0000-0000-000058000000}"/>
    <cellStyle name="Input cel new 5 3 2 3 2 2" xfId="8863" xr:uid="{00000000-0005-0000-0000-000058000000}"/>
    <cellStyle name="Input cel new 5 3 2 3 2 2 2" xfId="19225" xr:uid="{00000000-0005-0000-0000-000058000000}"/>
    <cellStyle name="Input cel new 5 3 2 3 2 3" xfId="11484" xr:uid="{00000000-0005-0000-0000-000058000000}"/>
    <cellStyle name="Input cel new 5 3 2 3 3" xfId="4655" xr:uid="{00000000-0005-0000-0000-000058000000}"/>
    <cellStyle name="Input cel new 5 3 2 3 3 2" xfId="10225" xr:uid="{00000000-0005-0000-0000-000058000000}"/>
    <cellStyle name="Input cel new 5 3 2 3 3 2 2" xfId="20585" xr:uid="{00000000-0005-0000-0000-000058000000}"/>
    <cellStyle name="Input cel new 5 3 2 3 3 3" xfId="14229" xr:uid="{00000000-0005-0000-0000-000058000000}"/>
    <cellStyle name="Input cel new 5 3 2 3 4" xfId="7653" xr:uid="{00000000-0005-0000-0000-000058000000}"/>
    <cellStyle name="Input cel new 5 3 2 3 4 2" xfId="18015" xr:uid="{00000000-0005-0000-0000-000058000000}"/>
    <cellStyle name="Input cel new 5 3 2 3 5" xfId="6072" xr:uid="{00000000-0005-0000-0000-000058000000}"/>
    <cellStyle name="Input cel new 5 3 2 3 5 2" xfId="16436" xr:uid="{00000000-0005-0000-0000-000058000000}"/>
    <cellStyle name="Input cel new 5 3 2 3 6" xfId="12438" xr:uid="{00000000-0005-0000-0000-000058000000}"/>
    <cellStyle name="Input cel new 5 3 2 4" xfId="1607" xr:uid="{00000000-0005-0000-0000-000058000000}"/>
    <cellStyle name="Input cel new 5 3 2 4 2" xfId="2848" xr:uid="{00000000-0005-0000-0000-000058000000}"/>
    <cellStyle name="Input cel new 5 3 2 4 2 2" xfId="8398" xr:uid="{00000000-0005-0000-0000-000058000000}"/>
    <cellStyle name="Input cel new 5 3 2 4 2 2 2" xfId="18760" xr:uid="{00000000-0005-0000-0000-000058000000}"/>
    <cellStyle name="Input cel new 5 3 2 4 2 3" xfId="11190" xr:uid="{00000000-0005-0000-0000-000058000000}"/>
    <cellStyle name="Input cel new 5 3 2 4 3" xfId="4198" xr:uid="{00000000-0005-0000-0000-000058000000}"/>
    <cellStyle name="Input cel new 5 3 2 4 3 2" xfId="9792" xr:uid="{00000000-0005-0000-0000-000058000000}"/>
    <cellStyle name="Input cel new 5 3 2 4 3 2 2" xfId="20153" xr:uid="{00000000-0005-0000-0000-000058000000}"/>
    <cellStyle name="Input cel new 5 3 2 4 3 3" xfId="14543" xr:uid="{00000000-0005-0000-0000-000058000000}"/>
    <cellStyle name="Input cel new 5 3 2 4 4" xfId="7224" xr:uid="{00000000-0005-0000-0000-000058000000}"/>
    <cellStyle name="Input cel new 5 3 2 4 4 2" xfId="17586" xr:uid="{00000000-0005-0000-0000-000058000000}"/>
    <cellStyle name="Input cel new 5 3 2 4 5" xfId="5642" xr:uid="{00000000-0005-0000-0000-000058000000}"/>
    <cellStyle name="Input cel new 5 3 2 4 5 2" xfId="10686" xr:uid="{00000000-0005-0000-0000-000058000000}"/>
    <cellStyle name="Input cel new 5 3 2 4 6" xfId="15186" xr:uid="{00000000-0005-0000-0000-000058000000}"/>
    <cellStyle name="Input cel new 5 3 2 5" xfId="1233" xr:uid="{00000000-0005-0000-0000-000058000000}"/>
    <cellStyle name="Input cel new 5 3 2 5 2" xfId="3831" xr:uid="{00000000-0005-0000-0000-000058000000}"/>
    <cellStyle name="Input cel new 5 3 2 5 2 2" xfId="9445" xr:uid="{00000000-0005-0000-0000-000058000000}"/>
    <cellStyle name="Input cel new 5 3 2 5 2 2 2" xfId="19806" xr:uid="{00000000-0005-0000-0000-000058000000}"/>
    <cellStyle name="Input cel new 5 3 2 5 2 3" xfId="11372" xr:uid="{00000000-0005-0000-0000-000058000000}"/>
    <cellStyle name="Input cel new 5 3 2 5 3" xfId="6873" xr:uid="{00000000-0005-0000-0000-000058000000}"/>
    <cellStyle name="Input cel new 5 3 2 5 3 2" xfId="17235" xr:uid="{00000000-0005-0000-0000-000058000000}"/>
    <cellStyle name="Input cel new 5 3 2 5 4" xfId="5300" xr:uid="{00000000-0005-0000-0000-000058000000}"/>
    <cellStyle name="Input cel new 5 3 2 5 4 2" xfId="12770" xr:uid="{00000000-0005-0000-0000-000058000000}"/>
    <cellStyle name="Input cel new 5 3 2 5 5" xfId="14261" xr:uid="{00000000-0005-0000-0000-000058000000}"/>
    <cellStyle name="Input cel new 5 3 2 6" xfId="2476" xr:uid="{00000000-0005-0000-0000-000058000000}"/>
    <cellStyle name="Input cel new 5 3 2 6 2" xfId="8026" xr:uid="{00000000-0005-0000-0000-000058000000}"/>
    <cellStyle name="Input cel new 5 3 2 6 2 2" xfId="18388" xr:uid="{00000000-0005-0000-0000-000058000000}"/>
    <cellStyle name="Input cel new 5 3 2 6 3" xfId="13177" xr:uid="{00000000-0005-0000-0000-000058000000}"/>
    <cellStyle name="Input cel new 5 3 2 7" xfId="787" xr:uid="{00000000-0005-0000-0000-000058000000}"/>
    <cellStyle name="Input cel new 5 3 2 7 2" xfId="9359" xr:uid="{00000000-0005-0000-0000-000058000000}"/>
    <cellStyle name="Input cel new 5 3 2 7 2 2" xfId="19720" xr:uid="{00000000-0005-0000-0000-000058000000}"/>
    <cellStyle name="Input cel new 5 3 2 7 3" xfId="12518" xr:uid="{00000000-0005-0000-0000-000058000000}"/>
    <cellStyle name="Input cel new 5 3 2 8" xfId="5216" xr:uid="{00000000-0005-0000-0000-000058000000}"/>
    <cellStyle name="Input cel new 5 3 2 8 2" xfId="13502" xr:uid="{00000000-0005-0000-0000-000058000000}"/>
    <cellStyle name="Input cel new 5 3 2 9" xfId="12845" xr:uid="{00000000-0005-0000-0000-000058000000}"/>
    <cellStyle name="Input cel new 5 3 3" xfId="521" xr:uid="{00000000-0005-0000-0000-000058000000}"/>
    <cellStyle name="Input cel new 5 3 3 10" xfId="11722" xr:uid="{00000000-0005-0000-0000-000058000000}"/>
    <cellStyle name="Input cel new 5 3 3 2" xfId="1893" xr:uid="{00000000-0005-0000-0000-000058000000}"/>
    <cellStyle name="Input cel new 5 3 3 2 2" xfId="3133" xr:uid="{00000000-0005-0000-0000-000058000000}"/>
    <cellStyle name="Input cel new 5 3 3 2 2 2" xfId="8683" xr:uid="{00000000-0005-0000-0000-000058000000}"/>
    <cellStyle name="Input cel new 5 3 3 2 2 2 2" xfId="19045" xr:uid="{00000000-0005-0000-0000-000058000000}"/>
    <cellStyle name="Input cel new 5 3 3 2 2 3" xfId="15066" xr:uid="{00000000-0005-0000-0000-000058000000}"/>
    <cellStyle name="Input cel new 5 3 3 2 3" xfId="4476" xr:uid="{00000000-0005-0000-0000-000058000000}"/>
    <cellStyle name="Input cel new 5 3 3 2 3 2" xfId="10055" xr:uid="{00000000-0005-0000-0000-000058000000}"/>
    <cellStyle name="Input cel new 5 3 3 2 3 2 2" xfId="20415" xr:uid="{00000000-0005-0000-0000-000058000000}"/>
    <cellStyle name="Input cel new 5 3 3 2 3 3" xfId="13864" xr:uid="{00000000-0005-0000-0000-000058000000}"/>
    <cellStyle name="Input cel new 5 3 3 2 4" xfId="7481" xr:uid="{00000000-0005-0000-0000-000058000000}"/>
    <cellStyle name="Input cel new 5 3 3 2 4 2" xfId="17843" xr:uid="{00000000-0005-0000-0000-000058000000}"/>
    <cellStyle name="Input cel new 5 3 3 2 5" xfId="5902" xr:uid="{00000000-0005-0000-0000-000058000000}"/>
    <cellStyle name="Input cel new 5 3 3 2 5 2" xfId="16267" xr:uid="{00000000-0005-0000-0000-000058000000}"/>
    <cellStyle name="Input cel new 5 3 3 2 6" xfId="14782" xr:uid="{00000000-0005-0000-0000-000058000000}"/>
    <cellStyle name="Input cel new 5 3 3 3" xfId="2208" xr:uid="{00000000-0005-0000-0000-000058000000}"/>
    <cellStyle name="Input cel new 5 3 3 3 2" xfId="3447" xr:uid="{00000000-0005-0000-0000-000058000000}"/>
    <cellStyle name="Input cel new 5 3 3 3 2 2" xfId="8997" xr:uid="{00000000-0005-0000-0000-000058000000}"/>
    <cellStyle name="Input cel new 5 3 3 3 2 2 2" xfId="19359" xr:uid="{00000000-0005-0000-0000-000058000000}"/>
    <cellStyle name="Input cel new 5 3 3 3 2 3" xfId="10849" xr:uid="{00000000-0005-0000-0000-000058000000}"/>
    <cellStyle name="Input cel new 5 3 3 3 3" xfId="4789" xr:uid="{00000000-0005-0000-0000-000058000000}"/>
    <cellStyle name="Input cel new 5 3 3 3 3 2" xfId="10350" xr:uid="{00000000-0005-0000-0000-000058000000}"/>
    <cellStyle name="Input cel new 5 3 3 3 3 2 2" xfId="20709" xr:uid="{00000000-0005-0000-0000-000058000000}"/>
    <cellStyle name="Input cel new 5 3 3 3 3 3" xfId="11808" xr:uid="{00000000-0005-0000-0000-000058000000}"/>
    <cellStyle name="Input cel new 5 3 3 3 4" xfId="7764" xr:uid="{00000000-0005-0000-0000-000058000000}"/>
    <cellStyle name="Input cel new 5 3 3 3 4 2" xfId="18126" xr:uid="{00000000-0005-0000-0000-000058000000}"/>
    <cellStyle name="Input cel new 5 3 3 3 5" xfId="6197" xr:uid="{00000000-0005-0000-0000-000058000000}"/>
    <cellStyle name="Input cel new 5 3 3 3 5 2" xfId="16560" xr:uid="{00000000-0005-0000-0000-000058000000}"/>
    <cellStyle name="Input cel new 5 3 3 3 6" xfId="10895" xr:uid="{00000000-0005-0000-0000-000058000000}"/>
    <cellStyle name="Input cel new 5 3 3 4" xfId="1667" xr:uid="{00000000-0005-0000-0000-000058000000}"/>
    <cellStyle name="Input cel new 5 3 3 4 2" xfId="2908" xr:uid="{00000000-0005-0000-0000-000058000000}"/>
    <cellStyle name="Input cel new 5 3 3 4 2 2" xfId="8458" xr:uid="{00000000-0005-0000-0000-000058000000}"/>
    <cellStyle name="Input cel new 5 3 3 4 2 2 2" xfId="18820" xr:uid="{00000000-0005-0000-0000-000058000000}"/>
    <cellStyle name="Input cel new 5 3 3 4 2 3" xfId="12501" xr:uid="{00000000-0005-0000-0000-000058000000}"/>
    <cellStyle name="Input cel new 5 3 3 4 3" xfId="4258" xr:uid="{00000000-0005-0000-0000-000058000000}"/>
    <cellStyle name="Input cel new 5 3 3 4 3 2" xfId="9850" xr:uid="{00000000-0005-0000-0000-000058000000}"/>
    <cellStyle name="Input cel new 5 3 3 4 3 2 2" xfId="20211" xr:uid="{00000000-0005-0000-0000-000058000000}"/>
    <cellStyle name="Input cel new 5 3 3 4 3 3" xfId="13431" xr:uid="{00000000-0005-0000-0000-000058000000}"/>
    <cellStyle name="Input cel new 5 3 3 4 4" xfId="7282" xr:uid="{00000000-0005-0000-0000-000058000000}"/>
    <cellStyle name="Input cel new 5 3 3 4 4 2" xfId="17644" xr:uid="{00000000-0005-0000-0000-000058000000}"/>
    <cellStyle name="Input cel new 5 3 3 4 5" xfId="5700" xr:uid="{00000000-0005-0000-0000-000058000000}"/>
    <cellStyle name="Input cel new 5 3 3 4 5 2" xfId="14336" xr:uid="{00000000-0005-0000-0000-000058000000}"/>
    <cellStyle name="Input cel new 5 3 3 4 6" xfId="13907" xr:uid="{00000000-0005-0000-0000-000058000000}"/>
    <cellStyle name="Input cel new 5 3 3 5" xfId="1282" xr:uid="{00000000-0005-0000-0000-000058000000}"/>
    <cellStyle name="Input cel new 5 3 3 5 2" xfId="6921" xr:uid="{00000000-0005-0000-0000-000058000000}"/>
    <cellStyle name="Input cel new 5 3 3 5 2 2" xfId="17283" xr:uid="{00000000-0005-0000-0000-000058000000}"/>
    <cellStyle name="Input cel new 5 3 3 5 3" xfId="11887" xr:uid="{00000000-0005-0000-0000-000058000000}"/>
    <cellStyle name="Input cel new 5 3 3 6" xfId="2525" xr:uid="{00000000-0005-0000-0000-000058000000}"/>
    <cellStyle name="Input cel new 5 3 3 6 2" xfId="8075" xr:uid="{00000000-0005-0000-0000-000058000000}"/>
    <cellStyle name="Input cel new 5 3 3 6 2 2" xfId="18437" xr:uid="{00000000-0005-0000-0000-000058000000}"/>
    <cellStyle name="Input cel new 5 3 3 6 3" xfId="15954" xr:uid="{00000000-0005-0000-0000-000058000000}"/>
    <cellStyle name="Input cel new 5 3 3 7" xfId="982" xr:uid="{00000000-0005-0000-0000-000058000000}"/>
    <cellStyle name="Input cel new 5 3 3 7 2" xfId="9493" xr:uid="{00000000-0005-0000-0000-000058000000}"/>
    <cellStyle name="Input cel new 5 3 3 7 2 2" xfId="19854" xr:uid="{00000000-0005-0000-0000-000058000000}"/>
    <cellStyle name="Input cel new 5 3 3 7 3" xfId="15248" xr:uid="{00000000-0005-0000-0000-000058000000}"/>
    <cellStyle name="Input cel new 5 3 3 8" xfId="3880" xr:uid="{00000000-0005-0000-0000-000058000000}"/>
    <cellStyle name="Input cel new 5 3 3 8 2" xfId="6641" xr:uid="{00000000-0005-0000-0000-000058000000}"/>
    <cellStyle name="Input cel new 5 3 3 8 2 2" xfId="17003" xr:uid="{00000000-0005-0000-0000-000058000000}"/>
    <cellStyle name="Input cel new 5 3 3 8 3" xfId="13067" xr:uid="{00000000-0005-0000-0000-000058000000}"/>
    <cellStyle name="Input cel new 5 3 3 9" xfId="5347" xr:uid="{00000000-0005-0000-0000-000058000000}"/>
    <cellStyle name="Input cel new 5 3 3 9 2" xfId="15087" xr:uid="{00000000-0005-0000-0000-000058000000}"/>
    <cellStyle name="Input cel new 5 3 4" xfId="585" xr:uid="{00000000-0005-0000-0000-000058000000}"/>
    <cellStyle name="Input cel new 5 3 4 2" xfId="2272" xr:uid="{00000000-0005-0000-0000-000058000000}"/>
    <cellStyle name="Input cel new 5 3 4 2 2" xfId="3511" xr:uid="{00000000-0005-0000-0000-000058000000}"/>
    <cellStyle name="Input cel new 5 3 4 2 2 2" xfId="9061" xr:uid="{00000000-0005-0000-0000-000058000000}"/>
    <cellStyle name="Input cel new 5 3 4 2 2 2 2" xfId="19423" xr:uid="{00000000-0005-0000-0000-000058000000}"/>
    <cellStyle name="Input cel new 5 3 4 2 2 3" xfId="13122" xr:uid="{00000000-0005-0000-0000-000058000000}"/>
    <cellStyle name="Input cel new 5 3 4 2 3" xfId="4853" xr:uid="{00000000-0005-0000-0000-000058000000}"/>
    <cellStyle name="Input cel new 5 3 4 2 3 2" xfId="10410" xr:uid="{00000000-0005-0000-0000-000058000000}"/>
    <cellStyle name="Input cel new 5 3 4 2 3 2 2" xfId="20769" xr:uid="{00000000-0005-0000-0000-000058000000}"/>
    <cellStyle name="Input cel new 5 3 4 2 3 3" xfId="11161" xr:uid="{00000000-0005-0000-0000-000058000000}"/>
    <cellStyle name="Input cel new 5 3 4 2 4" xfId="7824" xr:uid="{00000000-0005-0000-0000-000058000000}"/>
    <cellStyle name="Input cel new 5 3 4 2 4 2" xfId="18186" xr:uid="{00000000-0005-0000-0000-000058000000}"/>
    <cellStyle name="Input cel new 5 3 4 2 5" xfId="6257" xr:uid="{00000000-0005-0000-0000-000058000000}"/>
    <cellStyle name="Input cel new 5 3 4 2 5 2" xfId="16620" xr:uid="{00000000-0005-0000-0000-000058000000}"/>
    <cellStyle name="Input cel new 5 3 4 2 6" xfId="16010" xr:uid="{00000000-0005-0000-0000-000058000000}"/>
    <cellStyle name="Input cel new 5 3 4 3" xfId="1954" xr:uid="{00000000-0005-0000-0000-000058000000}"/>
    <cellStyle name="Input cel new 5 3 4 3 2" xfId="3194" xr:uid="{00000000-0005-0000-0000-000058000000}"/>
    <cellStyle name="Input cel new 5 3 4 3 2 2" xfId="8744" xr:uid="{00000000-0005-0000-0000-000058000000}"/>
    <cellStyle name="Input cel new 5 3 4 3 2 2 2" xfId="19106" xr:uid="{00000000-0005-0000-0000-000058000000}"/>
    <cellStyle name="Input cel new 5 3 4 3 2 3" xfId="10735" xr:uid="{00000000-0005-0000-0000-000058000000}"/>
    <cellStyle name="Input cel new 5 3 4 3 3" xfId="4537" xr:uid="{00000000-0005-0000-0000-000058000000}"/>
    <cellStyle name="Input cel new 5 3 4 3 3 2" xfId="10113" xr:uid="{00000000-0005-0000-0000-000058000000}"/>
    <cellStyle name="Input cel new 5 3 4 3 3 2 2" xfId="20473" xr:uid="{00000000-0005-0000-0000-000058000000}"/>
    <cellStyle name="Input cel new 5 3 4 3 3 3" xfId="13065" xr:uid="{00000000-0005-0000-0000-000058000000}"/>
    <cellStyle name="Input cel new 5 3 4 3 4" xfId="7540" xr:uid="{00000000-0005-0000-0000-000058000000}"/>
    <cellStyle name="Input cel new 5 3 4 3 4 2" xfId="17902" xr:uid="{00000000-0005-0000-0000-000058000000}"/>
    <cellStyle name="Input cel new 5 3 4 3 5" xfId="5959" xr:uid="{00000000-0005-0000-0000-000058000000}"/>
    <cellStyle name="Input cel new 5 3 4 3 5 2" xfId="16324" xr:uid="{00000000-0005-0000-0000-000058000000}"/>
    <cellStyle name="Input cel new 5 3 4 3 6" xfId="11483" xr:uid="{00000000-0005-0000-0000-000058000000}"/>
    <cellStyle name="Input cel new 5 3 4 4" xfId="1346" xr:uid="{00000000-0005-0000-0000-000058000000}"/>
    <cellStyle name="Input cel new 5 3 4 4 2" xfId="6983" xr:uid="{00000000-0005-0000-0000-000058000000}"/>
    <cellStyle name="Input cel new 5 3 4 4 2 2" xfId="17345" xr:uid="{00000000-0005-0000-0000-000058000000}"/>
    <cellStyle name="Input cel new 5 3 4 4 3" xfId="14705" xr:uid="{00000000-0005-0000-0000-000058000000}"/>
    <cellStyle name="Input cel new 5 3 4 5" xfId="2589" xr:uid="{00000000-0005-0000-0000-000058000000}"/>
    <cellStyle name="Input cel new 5 3 4 5 2" xfId="8139" xr:uid="{00000000-0005-0000-0000-000058000000}"/>
    <cellStyle name="Input cel new 5 3 4 5 2 2" xfId="18501" xr:uid="{00000000-0005-0000-0000-000058000000}"/>
    <cellStyle name="Input cel new 5 3 4 5 3" xfId="15023" xr:uid="{00000000-0005-0000-0000-000058000000}"/>
    <cellStyle name="Input cel new 5 3 4 6" xfId="1046" xr:uid="{00000000-0005-0000-0000-000058000000}"/>
    <cellStyle name="Input cel new 5 3 4 6 2" xfId="9555" xr:uid="{00000000-0005-0000-0000-000058000000}"/>
    <cellStyle name="Input cel new 5 3 4 6 2 2" xfId="19916" xr:uid="{00000000-0005-0000-0000-000058000000}"/>
    <cellStyle name="Input cel new 5 3 4 6 3" xfId="12191" xr:uid="{00000000-0005-0000-0000-000058000000}"/>
    <cellStyle name="Input cel new 5 3 4 7" xfId="3944" xr:uid="{00000000-0005-0000-0000-000058000000}"/>
    <cellStyle name="Input cel new 5 3 4 7 2" xfId="6688" xr:uid="{00000000-0005-0000-0000-000058000000}"/>
    <cellStyle name="Input cel new 5 3 4 7 2 2" xfId="17050" xr:uid="{00000000-0005-0000-0000-000058000000}"/>
    <cellStyle name="Input cel new 5 3 4 7 3" xfId="14171" xr:uid="{00000000-0005-0000-0000-000058000000}"/>
    <cellStyle name="Input cel new 5 3 4 8" xfId="5407" xr:uid="{00000000-0005-0000-0000-000058000000}"/>
    <cellStyle name="Input cel new 5 3 4 8 2" xfId="15816" xr:uid="{00000000-0005-0000-0000-000058000000}"/>
    <cellStyle name="Input cel new 5 3 4 9" xfId="15205" xr:uid="{00000000-0005-0000-0000-000058000000}"/>
    <cellStyle name="Input cel new 5 3 5" xfId="646" xr:uid="{00000000-0005-0000-0000-000058000000}"/>
    <cellStyle name="Input cel new 5 3 5 2" xfId="2333" xr:uid="{00000000-0005-0000-0000-000058000000}"/>
    <cellStyle name="Input cel new 5 3 5 2 2" xfId="3572" xr:uid="{00000000-0005-0000-0000-000058000000}"/>
    <cellStyle name="Input cel new 5 3 5 2 2 2" xfId="9122" xr:uid="{00000000-0005-0000-0000-000058000000}"/>
    <cellStyle name="Input cel new 5 3 5 2 2 2 2" xfId="19484" xr:uid="{00000000-0005-0000-0000-000058000000}"/>
    <cellStyle name="Input cel new 5 3 5 2 2 3" xfId="12033" xr:uid="{00000000-0005-0000-0000-000058000000}"/>
    <cellStyle name="Input cel new 5 3 5 2 3" xfId="4914" xr:uid="{00000000-0005-0000-0000-000058000000}"/>
    <cellStyle name="Input cel new 5 3 5 2 3 2" xfId="10469" xr:uid="{00000000-0005-0000-0000-000058000000}"/>
    <cellStyle name="Input cel new 5 3 5 2 3 2 2" xfId="20828" xr:uid="{00000000-0005-0000-0000-000058000000}"/>
    <cellStyle name="Input cel new 5 3 5 2 3 3" xfId="14383" xr:uid="{00000000-0005-0000-0000-000058000000}"/>
    <cellStyle name="Input cel new 5 3 5 2 4" xfId="7883" xr:uid="{00000000-0005-0000-0000-000058000000}"/>
    <cellStyle name="Input cel new 5 3 5 2 4 2" xfId="18245" xr:uid="{00000000-0005-0000-0000-000058000000}"/>
    <cellStyle name="Input cel new 5 3 5 2 5" xfId="6316" xr:uid="{00000000-0005-0000-0000-000058000000}"/>
    <cellStyle name="Input cel new 5 3 5 2 5 2" xfId="16679" xr:uid="{00000000-0005-0000-0000-000058000000}"/>
    <cellStyle name="Input cel new 5 3 5 2 6" xfId="14017" xr:uid="{00000000-0005-0000-0000-000058000000}"/>
    <cellStyle name="Input cel new 5 3 5 3" xfId="2011" xr:uid="{00000000-0005-0000-0000-000058000000}"/>
    <cellStyle name="Input cel new 5 3 5 3 2" xfId="3250" xr:uid="{00000000-0005-0000-0000-000058000000}"/>
    <cellStyle name="Input cel new 5 3 5 3 2 2" xfId="8800" xr:uid="{00000000-0005-0000-0000-000058000000}"/>
    <cellStyle name="Input cel new 5 3 5 3 2 2 2" xfId="19162" xr:uid="{00000000-0005-0000-0000-000058000000}"/>
    <cellStyle name="Input cel new 5 3 5 3 2 3" xfId="11802" xr:uid="{00000000-0005-0000-0000-000058000000}"/>
    <cellStyle name="Input cel new 5 3 5 3 3" xfId="4592" xr:uid="{00000000-0005-0000-0000-000058000000}"/>
    <cellStyle name="Input cel new 5 3 5 3 3 2" xfId="10166" xr:uid="{00000000-0005-0000-0000-000058000000}"/>
    <cellStyle name="Input cel new 5 3 5 3 3 2 2" xfId="20526" xr:uid="{00000000-0005-0000-0000-000058000000}"/>
    <cellStyle name="Input cel new 5 3 5 3 3 3" xfId="10508" xr:uid="{00000000-0005-0000-0000-000058000000}"/>
    <cellStyle name="Input cel new 5 3 5 3 4" xfId="7594" xr:uid="{00000000-0005-0000-0000-000058000000}"/>
    <cellStyle name="Input cel new 5 3 5 3 4 2" xfId="17956" xr:uid="{00000000-0005-0000-0000-000058000000}"/>
    <cellStyle name="Input cel new 5 3 5 3 5" xfId="6012" xr:uid="{00000000-0005-0000-0000-000058000000}"/>
    <cellStyle name="Input cel new 5 3 5 3 5 2" xfId="16377" xr:uid="{00000000-0005-0000-0000-000058000000}"/>
    <cellStyle name="Input cel new 5 3 5 3 6" xfId="14297" xr:uid="{00000000-0005-0000-0000-000058000000}"/>
    <cellStyle name="Input cel new 5 3 5 4" xfId="1407" xr:uid="{00000000-0005-0000-0000-000058000000}"/>
    <cellStyle name="Input cel new 5 3 5 4 2" xfId="7044" xr:uid="{00000000-0005-0000-0000-000058000000}"/>
    <cellStyle name="Input cel new 5 3 5 4 2 2" xfId="17406" xr:uid="{00000000-0005-0000-0000-000058000000}"/>
    <cellStyle name="Input cel new 5 3 5 4 3" xfId="10578" xr:uid="{00000000-0005-0000-0000-000058000000}"/>
    <cellStyle name="Input cel new 5 3 5 5" xfId="2650" xr:uid="{00000000-0005-0000-0000-000058000000}"/>
    <cellStyle name="Input cel new 5 3 5 5 2" xfId="8200" xr:uid="{00000000-0005-0000-0000-000058000000}"/>
    <cellStyle name="Input cel new 5 3 5 5 2 2" xfId="18562" xr:uid="{00000000-0005-0000-0000-000058000000}"/>
    <cellStyle name="Input cel new 5 3 5 5 3" xfId="15542" xr:uid="{00000000-0005-0000-0000-000058000000}"/>
    <cellStyle name="Input cel new 5 3 5 6" xfId="1107" xr:uid="{00000000-0005-0000-0000-000058000000}"/>
    <cellStyle name="Input cel new 5 3 5 6 2" xfId="9616" xr:uid="{00000000-0005-0000-0000-000058000000}"/>
    <cellStyle name="Input cel new 5 3 5 6 2 2" xfId="19977" xr:uid="{00000000-0005-0000-0000-000058000000}"/>
    <cellStyle name="Input cel new 5 3 5 6 3" xfId="13366" xr:uid="{00000000-0005-0000-0000-000058000000}"/>
    <cellStyle name="Input cel new 5 3 5 7" xfId="4005" xr:uid="{00000000-0005-0000-0000-000058000000}"/>
    <cellStyle name="Input cel new 5 3 5 7 2" xfId="6747" xr:uid="{00000000-0005-0000-0000-000058000000}"/>
    <cellStyle name="Input cel new 5 3 5 7 2 2" xfId="17109" xr:uid="{00000000-0005-0000-0000-000058000000}"/>
    <cellStyle name="Input cel new 5 3 5 7 3" xfId="15047" xr:uid="{00000000-0005-0000-0000-000058000000}"/>
    <cellStyle name="Input cel new 5 3 5 8" xfId="5466" xr:uid="{00000000-0005-0000-0000-000058000000}"/>
    <cellStyle name="Input cel new 5 3 5 8 2" xfId="13317" xr:uid="{00000000-0005-0000-0000-000058000000}"/>
    <cellStyle name="Input cel new 5 3 5 9" xfId="14865" xr:uid="{00000000-0005-0000-0000-000058000000}"/>
    <cellStyle name="Input cel new 5 3 6" xfId="863" xr:uid="{00000000-0005-0000-0000-000058000000}"/>
    <cellStyle name="Input cel new 5 3 6 2" xfId="1786" xr:uid="{00000000-0005-0000-0000-000058000000}"/>
    <cellStyle name="Input cel new 5 3 6 2 2" xfId="7377" xr:uid="{00000000-0005-0000-0000-000058000000}"/>
    <cellStyle name="Input cel new 5 3 6 2 2 2" xfId="17739" xr:uid="{00000000-0005-0000-0000-000058000000}"/>
    <cellStyle name="Input cel new 5 3 6 2 3" xfId="16053" xr:uid="{00000000-0005-0000-0000-000058000000}"/>
    <cellStyle name="Input cel new 5 3 6 3" xfId="3026" xr:uid="{00000000-0005-0000-0000-000058000000}"/>
    <cellStyle name="Input cel new 5 3 6 3 2" xfId="8576" xr:uid="{00000000-0005-0000-0000-000058000000}"/>
    <cellStyle name="Input cel new 5 3 6 3 2 2" xfId="18938" xr:uid="{00000000-0005-0000-0000-000058000000}"/>
    <cellStyle name="Input cel new 5 3 6 3 3" xfId="13855" xr:uid="{00000000-0005-0000-0000-000058000000}"/>
    <cellStyle name="Input cel new 5 3 6 4" xfId="4370" xr:uid="{00000000-0005-0000-0000-000058000000}"/>
    <cellStyle name="Input cel new 5 3 6 4 2" xfId="9952" xr:uid="{00000000-0005-0000-0000-000058000000}"/>
    <cellStyle name="Input cel new 5 3 6 4 2 2" xfId="20312" xr:uid="{00000000-0005-0000-0000-000058000000}"/>
    <cellStyle name="Input cel new 5 3 6 4 3" xfId="15535" xr:uid="{00000000-0005-0000-0000-000058000000}"/>
    <cellStyle name="Input cel new 5 3 6 5" xfId="6539" xr:uid="{00000000-0005-0000-0000-000058000000}"/>
    <cellStyle name="Input cel new 5 3 6 5 2" xfId="16901" xr:uid="{00000000-0005-0000-0000-000058000000}"/>
    <cellStyle name="Input cel new 5 3 6 6" xfId="5800" xr:uid="{00000000-0005-0000-0000-000058000000}"/>
    <cellStyle name="Input cel new 5 3 6 6 2" xfId="11130" xr:uid="{00000000-0005-0000-0000-000058000000}"/>
    <cellStyle name="Input cel new 5 3 6 7" xfId="12450" xr:uid="{00000000-0005-0000-0000-000058000000}"/>
    <cellStyle name="Input cel new 5 3 7" xfId="1533" xr:uid="{00000000-0005-0000-0000-000058000000}"/>
    <cellStyle name="Input cel new 5 3 7 2" xfId="2774" xr:uid="{00000000-0005-0000-0000-000058000000}"/>
    <cellStyle name="Input cel new 5 3 7 2 2" xfId="8324" xr:uid="{00000000-0005-0000-0000-000058000000}"/>
    <cellStyle name="Input cel new 5 3 7 2 2 2" xfId="18686" xr:uid="{00000000-0005-0000-0000-000058000000}"/>
    <cellStyle name="Input cel new 5 3 7 2 3" xfId="13024" xr:uid="{00000000-0005-0000-0000-000058000000}"/>
    <cellStyle name="Input cel new 5 3 7 3" xfId="4125" xr:uid="{00000000-0005-0000-0000-000058000000}"/>
    <cellStyle name="Input cel new 5 3 7 3 2" xfId="9726" xr:uid="{00000000-0005-0000-0000-000058000000}"/>
    <cellStyle name="Input cel new 5 3 7 3 2 2" xfId="20087" xr:uid="{00000000-0005-0000-0000-000058000000}"/>
    <cellStyle name="Input cel new 5 3 7 3 3" xfId="12228" xr:uid="{00000000-0005-0000-0000-000058000000}"/>
    <cellStyle name="Input cel new 5 3 7 4" xfId="7158" xr:uid="{00000000-0005-0000-0000-000058000000}"/>
    <cellStyle name="Input cel new 5 3 7 4 2" xfId="17520" xr:uid="{00000000-0005-0000-0000-000058000000}"/>
    <cellStyle name="Input cel new 5 3 7 5" xfId="5576" xr:uid="{00000000-0005-0000-0000-000058000000}"/>
    <cellStyle name="Input cel new 5 3 7 5 2" xfId="12586" xr:uid="{00000000-0005-0000-0000-000058000000}"/>
    <cellStyle name="Input cel new 5 3 7 6" xfId="11631" xr:uid="{00000000-0005-0000-0000-000058000000}"/>
    <cellStyle name="Input cel new 5 3 8" xfId="1431" xr:uid="{00000000-0005-0000-0000-000058000000}"/>
    <cellStyle name="Input cel new 5 3 8 2" xfId="2674" xr:uid="{00000000-0005-0000-0000-000058000000}"/>
    <cellStyle name="Input cel new 5 3 8 2 2" xfId="8224" xr:uid="{00000000-0005-0000-0000-000058000000}"/>
    <cellStyle name="Input cel new 5 3 8 2 2 2" xfId="18586" xr:uid="{00000000-0005-0000-0000-000058000000}"/>
    <cellStyle name="Input cel new 5 3 8 2 3" xfId="13544" xr:uid="{00000000-0005-0000-0000-000058000000}"/>
    <cellStyle name="Input cel new 5 3 8 3" xfId="4029" xr:uid="{00000000-0005-0000-0000-000058000000}"/>
    <cellStyle name="Input cel new 5 3 8 3 2" xfId="9639" xr:uid="{00000000-0005-0000-0000-000058000000}"/>
    <cellStyle name="Input cel new 5 3 8 3 2 2" xfId="20000" xr:uid="{00000000-0005-0000-0000-000058000000}"/>
    <cellStyle name="Input cel new 5 3 8 3 3" xfId="14365" xr:uid="{00000000-0005-0000-0000-000058000000}"/>
    <cellStyle name="Input cel new 5 3 8 4" xfId="7067" xr:uid="{00000000-0005-0000-0000-000058000000}"/>
    <cellStyle name="Input cel new 5 3 8 4 2" xfId="17429" xr:uid="{00000000-0005-0000-0000-000058000000}"/>
    <cellStyle name="Input cel new 5 3 8 5" xfId="5489" xr:uid="{00000000-0005-0000-0000-000058000000}"/>
    <cellStyle name="Input cel new 5 3 8 5 2" xfId="12316" xr:uid="{00000000-0005-0000-0000-000058000000}"/>
    <cellStyle name="Input cel new 5 3 8 6" xfId="10554" xr:uid="{00000000-0005-0000-0000-000058000000}"/>
    <cellStyle name="Input cel new 5 3 9" xfId="1161" xr:uid="{00000000-0005-0000-0000-000058000000}"/>
    <cellStyle name="Input cel new 5 3 9 2" xfId="3646" xr:uid="{00000000-0005-0000-0000-000058000000}"/>
    <cellStyle name="Input cel new 5 3 9 2 2" xfId="9203" xr:uid="{00000000-0005-0000-0000-000058000000}"/>
    <cellStyle name="Input cel new 5 3 9 2 2 2" xfId="19564" xr:uid="{00000000-0005-0000-0000-000058000000}"/>
    <cellStyle name="Input cel new 5 3 9 2 3" xfId="15214" xr:uid="{00000000-0005-0000-0000-000058000000}"/>
    <cellStyle name="Input cel new 5 3 9 3" xfId="6801" xr:uid="{00000000-0005-0000-0000-000058000000}"/>
    <cellStyle name="Input cel new 5 3 9 3 2" xfId="17163" xr:uid="{00000000-0005-0000-0000-000058000000}"/>
    <cellStyle name="Input cel new 5 3 9 4" xfId="5044" xr:uid="{00000000-0005-0000-0000-000058000000}"/>
    <cellStyle name="Input cel new 5 3 9 4 2" xfId="10675" xr:uid="{00000000-0005-0000-0000-000058000000}"/>
    <cellStyle name="Input cel new 5 3 9 5" xfId="10800" xr:uid="{00000000-0005-0000-0000-000058000000}"/>
    <cellStyle name="Input cel new 5 4" xfId="444" xr:uid="{00000000-0005-0000-0000-000058000000}"/>
    <cellStyle name="Input cel new 5 4 2" xfId="1773" xr:uid="{00000000-0005-0000-0000-000058000000}"/>
    <cellStyle name="Input cel new 5 4 2 2" xfId="3013" xr:uid="{00000000-0005-0000-0000-000058000000}"/>
    <cellStyle name="Input cel new 5 4 2 2 2" xfId="4357" xr:uid="{00000000-0005-0000-0000-000058000000}"/>
    <cellStyle name="Input cel new 5 4 2 2 2 2" xfId="9939" xr:uid="{00000000-0005-0000-0000-000058000000}"/>
    <cellStyle name="Input cel new 5 4 2 2 2 2 2" xfId="20300" xr:uid="{00000000-0005-0000-0000-000058000000}"/>
    <cellStyle name="Input cel new 5 4 2 2 2 3" xfId="14397" xr:uid="{00000000-0005-0000-0000-000058000000}"/>
    <cellStyle name="Input cel new 5 4 2 2 3" xfId="8563" xr:uid="{00000000-0005-0000-0000-000058000000}"/>
    <cellStyle name="Input cel new 5 4 2 2 3 2" xfId="18925" xr:uid="{00000000-0005-0000-0000-000058000000}"/>
    <cellStyle name="Input cel new 5 4 2 2 4" xfId="5788" xr:uid="{00000000-0005-0000-0000-000058000000}"/>
    <cellStyle name="Input cel new 5 4 2 2 4 2" xfId="11984" xr:uid="{00000000-0005-0000-0000-000058000000}"/>
    <cellStyle name="Input cel new 5 4 2 2 5" xfId="13917" xr:uid="{00000000-0005-0000-0000-000058000000}"/>
    <cellStyle name="Input cel new 5 4 2 3" xfId="3717" xr:uid="{00000000-0005-0000-0000-000058000000}"/>
    <cellStyle name="Input cel new 5 4 2 3 2" xfId="9300" xr:uid="{00000000-0005-0000-0000-000058000000}"/>
    <cellStyle name="Input cel new 5 4 2 3 2 2" xfId="19661" xr:uid="{00000000-0005-0000-0000-000058000000}"/>
    <cellStyle name="Input cel new 5 4 2 3 3" xfId="14579" xr:uid="{00000000-0005-0000-0000-000058000000}"/>
    <cellStyle name="Input cel new 5 4 2 4" xfId="5157" xr:uid="{00000000-0005-0000-0000-000058000000}"/>
    <cellStyle name="Input cel new 5 4 2 4 2" xfId="15649" xr:uid="{00000000-0005-0000-0000-000058000000}"/>
    <cellStyle name="Input cel new 5 4 2 5" xfId="16111" xr:uid="{00000000-0005-0000-0000-000058000000}"/>
    <cellStyle name="Input cel new 5 4 3" xfId="1585" xr:uid="{00000000-0005-0000-0000-000058000000}"/>
    <cellStyle name="Input cel new 5 4 3 2" xfId="2826" xr:uid="{00000000-0005-0000-0000-000058000000}"/>
    <cellStyle name="Input cel new 5 4 3 2 2" xfId="8376" xr:uid="{00000000-0005-0000-0000-000058000000}"/>
    <cellStyle name="Input cel new 5 4 3 2 2 2" xfId="18738" xr:uid="{00000000-0005-0000-0000-000058000000}"/>
    <cellStyle name="Input cel new 5 4 3 2 3" xfId="15371" xr:uid="{00000000-0005-0000-0000-000058000000}"/>
    <cellStyle name="Input cel new 5 4 3 3" xfId="4176" xr:uid="{00000000-0005-0000-0000-000058000000}"/>
    <cellStyle name="Input cel new 5 4 3 3 2" xfId="9773" xr:uid="{00000000-0005-0000-0000-000058000000}"/>
    <cellStyle name="Input cel new 5 4 3 3 2 2" xfId="20134" xr:uid="{00000000-0005-0000-0000-000058000000}"/>
    <cellStyle name="Input cel new 5 4 3 3 3" xfId="14440" xr:uid="{00000000-0005-0000-0000-000058000000}"/>
    <cellStyle name="Input cel new 5 4 3 4" xfId="7206" xr:uid="{00000000-0005-0000-0000-000058000000}"/>
    <cellStyle name="Input cel new 5 4 3 4 2" xfId="17568" xr:uid="{00000000-0005-0000-0000-000058000000}"/>
    <cellStyle name="Input cel new 5 4 3 5" xfId="5623" xr:uid="{00000000-0005-0000-0000-000058000000}"/>
    <cellStyle name="Input cel new 5 4 3 5 2" xfId="10729" xr:uid="{00000000-0005-0000-0000-000058000000}"/>
    <cellStyle name="Input cel new 5 4 3 6" xfId="12036" xr:uid="{00000000-0005-0000-0000-000058000000}"/>
    <cellStyle name="Input cel new 5 4 4" xfId="1142" xr:uid="{00000000-0005-0000-0000-000058000000}"/>
    <cellStyle name="Input cel new 5 4 4 2" xfId="3782" xr:uid="{00000000-0005-0000-0000-000058000000}"/>
    <cellStyle name="Input cel new 5 4 4 2 2" xfId="9396" xr:uid="{00000000-0005-0000-0000-000058000000}"/>
    <cellStyle name="Input cel new 5 4 4 2 2 2" xfId="19757" xr:uid="{00000000-0005-0000-0000-000058000000}"/>
    <cellStyle name="Input cel new 5 4 4 2 3" xfId="14646" xr:uid="{00000000-0005-0000-0000-000058000000}"/>
    <cellStyle name="Input cel new 5 4 4 3" xfId="6782" xr:uid="{00000000-0005-0000-0000-000058000000}"/>
    <cellStyle name="Input cel new 5 4 4 3 2" xfId="17144" xr:uid="{00000000-0005-0000-0000-000058000000}"/>
    <cellStyle name="Input cel new 5 4 4 4" xfId="5252" xr:uid="{00000000-0005-0000-0000-000058000000}"/>
    <cellStyle name="Input cel new 5 4 4 4 2" xfId="14048" xr:uid="{00000000-0005-0000-0000-000058000000}"/>
    <cellStyle name="Input cel new 5 4 4 5" xfId="15402" xr:uid="{00000000-0005-0000-0000-000058000000}"/>
    <cellStyle name="Input cel new 5 4 5" xfId="2386" xr:uid="{00000000-0005-0000-0000-000058000000}"/>
    <cellStyle name="Input cel new 5 4 5 2" xfId="7936" xr:uid="{00000000-0005-0000-0000-000058000000}"/>
    <cellStyle name="Input cel new 5 4 5 2 2" xfId="18298" xr:uid="{00000000-0005-0000-0000-000058000000}"/>
    <cellStyle name="Input cel new 5 4 5 3" xfId="11034" xr:uid="{00000000-0005-0000-0000-000058000000}"/>
    <cellStyle name="Input cel new 5 4 6" xfId="846" xr:uid="{00000000-0005-0000-0000-000058000000}"/>
    <cellStyle name="Input cel new 5 4 6 2" xfId="6523" xr:uid="{00000000-0005-0000-0000-000058000000}"/>
    <cellStyle name="Input cel new 5 4 6 2 2" xfId="16885" xr:uid="{00000000-0005-0000-0000-000058000000}"/>
    <cellStyle name="Input cel new 5 4 6 3" xfId="15959" xr:uid="{00000000-0005-0000-0000-000058000000}"/>
    <cellStyle name="Input cel new 5 4 7" xfId="3670" xr:uid="{00000000-0005-0000-0000-000058000000}"/>
    <cellStyle name="Input cel new 5 4 7 2" xfId="15418" xr:uid="{00000000-0005-0000-0000-000058000000}"/>
    <cellStyle name="Input cel new 5 4 7 3" xfId="13928" xr:uid="{00000000-0005-0000-0000-000058000000}"/>
    <cellStyle name="Input cel new 5 4 8" xfId="5066" xr:uid="{00000000-0005-0000-0000-000058000000}"/>
    <cellStyle name="Input cel new 5 4 8 2" xfId="14749" xr:uid="{00000000-0005-0000-0000-000058000000}"/>
    <cellStyle name="Input cel new 5 4 9" xfId="15021" xr:uid="{00000000-0005-0000-0000-000058000000}"/>
    <cellStyle name="Input cel new 5 5" xfId="535" xr:uid="{00000000-0005-0000-0000-000058000000}"/>
    <cellStyle name="Input cel new 5 5 10" xfId="15609" xr:uid="{00000000-0005-0000-0000-000058000000}"/>
    <cellStyle name="Input cel new 5 5 2" xfId="1904" xr:uid="{00000000-0005-0000-0000-000058000000}"/>
    <cellStyle name="Input cel new 5 5 2 2" xfId="2222" xr:uid="{00000000-0005-0000-0000-000058000000}"/>
    <cellStyle name="Input cel new 5 5 2 2 2" xfId="3461" xr:uid="{00000000-0005-0000-0000-000058000000}"/>
    <cellStyle name="Input cel new 5 5 2 2 2 2" xfId="9011" xr:uid="{00000000-0005-0000-0000-000058000000}"/>
    <cellStyle name="Input cel new 5 5 2 2 2 2 2" xfId="19373" xr:uid="{00000000-0005-0000-0000-000058000000}"/>
    <cellStyle name="Input cel new 5 5 2 2 2 3" xfId="14222" xr:uid="{00000000-0005-0000-0000-000058000000}"/>
    <cellStyle name="Input cel new 5 5 2 2 3" xfId="4803" xr:uid="{00000000-0005-0000-0000-000058000000}"/>
    <cellStyle name="Input cel new 5 5 2 2 3 2" xfId="10363" xr:uid="{00000000-0005-0000-0000-000058000000}"/>
    <cellStyle name="Input cel new 5 5 2 2 3 2 2" xfId="20722" xr:uid="{00000000-0005-0000-0000-000058000000}"/>
    <cellStyle name="Input cel new 5 5 2 2 3 3" xfId="15803" xr:uid="{00000000-0005-0000-0000-000058000000}"/>
    <cellStyle name="Input cel new 5 5 2 2 4" xfId="7777" xr:uid="{00000000-0005-0000-0000-000058000000}"/>
    <cellStyle name="Input cel new 5 5 2 2 4 2" xfId="18139" xr:uid="{00000000-0005-0000-0000-000058000000}"/>
    <cellStyle name="Input cel new 5 5 2 2 5" xfId="6210" xr:uid="{00000000-0005-0000-0000-000058000000}"/>
    <cellStyle name="Input cel new 5 5 2 2 5 2" xfId="16573" xr:uid="{00000000-0005-0000-0000-000058000000}"/>
    <cellStyle name="Input cel new 5 5 2 2 6" xfId="14627" xr:uid="{00000000-0005-0000-0000-000058000000}"/>
    <cellStyle name="Input cel new 5 5 2 3" xfId="3144" xr:uid="{00000000-0005-0000-0000-000058000000}"/>
    <cellStyle name="Input cel new 5 5 2 3 2" xfId="8694" xr:uid="{00000000-0005-0000-0000-000058000000}"/>
    <cellStyle name="Input cel new 5 5 2 3 2 2" xfId="19056" xr:uid="{00000000-0005-0000-0000-000058000000}"/>
    <cellStyle name="Input cel new 5 5 2 3 3" xfId="12292" xr:uid="{00000000-0005-0000-0000-000058000000}"/>
    <cellStyle name="Input cel new 5 5 2 4" xfId="4487" xr:uid="{00000000-0005-0000-0000-000058000000}"/>
    <cellStyle name="Input cel new 5 5 2 4 2" xfId="10066" xr:uid="{00000000-0005-0000-0000-000058000000}"/>
    <cellStyle name="Input cel new 5 5 2 4 2 2" xfId="20426" xr:uid="{00000000-0005-0000-0000-000058000000}"/>
    <cellStyle name="Input cel new 5 5 2 4 3" xfId="14211" xr:uid="{00000000-0005-0000-0000-000058000000}"/>
    <cellStyle name="Input cel new 5 5 2 5" xfId="7492" xr:uid="{00000000-0005-0000-0000-000058000000}"/>
    <cellStyle name="Input cel new 5 5 2 5 2" xfId="17854" xr:uid="{00000000-0005-0000-0000-000058000000}"/>
    <cellStyle name="Input cel new 5 5 2 6" xfId="5912" xr:uid="{00000000-0005-0000-0000-000058000000}"/>
    <cellStyle name="Input cel new 5 5 2 6 2" xfId="16277" xr:uid="{00000000-0005-0000-0000-000058000000}"/>
    <cellStyle name="Input cel new 5 5 2 7" xfId="11744" xr:uid="{00000000-0005-0000-0000-000058000000}"/>
    <cellStyle name="Input cel new 5 5 3" xfId="2032" xr:uid="{00000000-0005-0000-0000-000058000000}"/>
    <cellStyle name="Input cel new 5 5 3 2" xfId="3271" xr:uid="{00000000-0005-0000-0000-000058000000}"/>
    <cellStyle name="Input cel new 5 5 3 2 2" xfId="8821" xr:uid="{00000000-0005-0000-0000-000058000000}"/>
    <cellStyle name="Input cel new 5 5 3 2 2 2" xfId="19183" xr:uid="{00000000-0005-0000-0000-000058000000}"/>
    <cellStyle name="Input cel new 5 5 3 2 3" xfId="12606" xr:uid="{00000000-0005-0000-0000-000058000000}"/>
    <cellStyle name="Input cel new 5 5 3 3" xfId="4613" xr:uid="{00000000-0005-0000-0000-000058000000}"/>
    <cellStyle name="Input cel new 5 5 3 3 2" xfId="10186" xr:uid="{00000000-0005-0000-0000-000058000000}"/>
    <cellStyle name="Input cel new 5 5 3 3 2 2" xfId="20546" xr:uid="{00000000-0005-0000-0000-000058000000}"/>
    <cellStyle name="Input cel new 5 5 3 3 3" xfId="14878" xr:uid="{00000000-0005-0000-0000-000058000000}"/>
    <cellStyle name="Input cel new 5 5 3 4" xfId="7614" xr:uid="{00000000-0005-0000-0000-000058000000}"/>
    <cellStyle name="Input cel new 5 5 3 4 2" xfId="17976" xr:uid="{00000000-0005-0000-0000-000058000000}"/>
    <cellStyle name="Input cel new 5 5 3 5" xfId="6032" xr:uid="{00000000-0005-0000-0000-000058000000}"/>
    <cellStyle name="Input cel new 5 5 3 5 2" xfId="16397" xr:uid="{00000000-0005-0000-0000-000058000000}"/>
    <cellStyle name="Input cel new 5 5 3 6" xfId="14192" xr:uid="{00000000-0005-0000-0000-000058000000}"/>
    <cellStyle name="Input cel new 5 5 4" xfId="1542" xr:uid="{00000000-0005-0000-0000-000058000000}"/>
    <cellStyle name="Input cel new 5 5 4 2" xfId="2783" xr:uid="{00000000-0005-0000-0000-000058000000}"/>
    <cellStyle name="Input cel new 5 5 4 2 2" xfId="8333" xr:uid="{00000000-0005-0000-0000-000058000000}"/>
    <cellStyle name="Input cel new 5 5 4 2 2 2" xfId="18695" xr:uid="{00000000-0005-0000-0000-000058000000}"/>
    <cellStyle name="Input cel new 5 5 4 2 3" xfId="12954" xr:uid="{00000000-0005-0000-0000-000058000000}"/>
    <cellStyle name="Input cel new 5 5 4 3" xfId="4134" xr:uid="{00000000-0005-0000-0000-000058000000}"/>
    <cellStyle name="Input cel new 5 5 4 3 2" xfId="9734" xr:uid="{00000000-0005-0000-0000-000058000000}"/>
    <cellStyle name="Input cel new 5 5 4 3 2 2" xfId="20095" xr:uid="{00000000-0005-0000-0000-000058000000}"/>
    <cellStyle name="Input cel new 5 5 4 3 3" xfId="13847" xr:uid="{00000000-0005-0000-0000-000058000000}"/>
    <cellStyle name="Input cel new 5 5 4 4" xfId="7165" xr:uid="{00000000-0005-0000-0000-000058000000}"/>
    <cellStyle name="Input cel new 5 5 4 4 2" xfId="17527" xr:uid="{00000000-0005-0000-0000-000058000000}"/>
    <cellStyle name="Input cel new 5 5 4 5" xfId="5584" xr:uid="{00000000-0005-0000-0000-000058000000}"/>
    <cellStyle name="Input cel new 5 5 4 5 2" xfId="13173" xr:uid="{00000000-0005-0000-0000-000058000000}"/>
    <cellStyle name="Input cel new 5 5 4 6" xfId="15269" xr:uid="{00000000-0005-0000-0000-000058000000}"/>
    <cellStyle name="Input cel new 5 5 5" xfId="1296" xr:uid="{00000000-0005-0000-0000-000058000000}"/>
    <cellStyle name="Input cel new 5 5 5 2" xfId="3894" xr:uid="{00000000-0005-0000-0000-000058000000}"/>
    <cellStyle name="Input cel new 5 5 5 2 2" xfId="9506" xr:uid="{00000000-0005-0000-0000-000058000000}"/>
    <cellStyle name="Input cel new 5 5 5 2 2 2" xfId="19867" xr:uid="{00000000-0005-0000-0000-000058000000}"/>
    <cellStyle name="Input cel new 5 5 5 2 3" xfId="15292" xr:uid="{00000000-0005-0000-0000-000058000000}"/>
    <cellStyle name="Input cel new 5 5 5 3" xfId="6934" xr:uid="{00000000-0005-0000-0000-000058000000}"/>
    <cellStyle name="Input cel new 5 5 5 3 2" xfId="17296" xr:uid="{00000000-0005-0000-0000-000058000000}"/>
    <cellStyle name="Input cel new 5 5 5 4" xfId="5360" xr:uid="{00000000-0005-0000-0000-000058000000}"/>
    <cellStyle name="Input cel new 5 5 5 4 2" xfId="15028" xr:uid="{00000000-0005-0000-0000-000058000000}"/>
    <cellStyle name="Input cel new 5 5 5 5" xfId="11632" xr:uid="{00000000-0005-0000-0000-000058000000}"/>
    <cellStyle name="Input cel new 5 5 6" xfId="2539" xr:uid="{00000000-0005-0000-0000-000058000000}"/>
    <cellStyle name="Input cel new 5 5 6 2" xfId="8089" xr:uid="{00000000-0005-0000-0000-000058000000}"/>
    <cellStyle name="Input cel new 5 5 6 2 2" xfId="18451" xr:uid="{00000000-0005-0000-0000-000058000000}"/>
    <cellStyle name="Input cel new 5 5 6 3" xfId="12082" xr:uid="{00000000-0005-0000-0000-000058000000}"/>
    <cellStyle name="Input cel new 5 5 7" xfId="996" xr:uid="{00000000-0005-0000-0000-000058000000}"/>
    <cellStyle name="Input cel new 5 5 7 2" xfId="9282" xr:uid="{00000000-0005-0000-0000-000058000000}"/>
    <cellStyle name="Input cel new 5 5 7 2 2" xfId="19643" xr:uid="{00000000-0005-0000-0000-000058000000}"/>
    <cellStyle name="Input cel new 5 5 7 3" xfId="15057" xr:uid="{00000000-0005-0000-0000-000058000000}"/>
    <cellStyle name="Input cel new 5 5 8" xfId="3700" xr:uid="{00000000-0005-0000-0000-000058000000}"/>
    <cellStyle name="Input cel new 5 5 8 2" xfId="14879" xr:uid="{00000000-0005-0000-0000-000058000000}"/>
    <cellStyle name="Input cel new 5 5 8 3" xfId="13954" xr:uid="{00000000-0005-0000-0000-000058000000}"/>
    <cellStyle name="Input cel new 5 5 9" xfId="5139" xr:uid="{00000000-0005-0000-0000-000058000000}"/>
    <cellStyle name="Input cel new 5 5 9 2" xfId="11088" xr:uid="{00000000-0005-0000-0000-000058000000}"/>
    <cellStyle name="Input cel new 5 6" xfId="598" xr:uid="{00000000-0005-0000-0000-000058000000}"/>
    <cellStyle name="Input cel new 5 6 2" xfId="2285" xr:uid="{00000000-0005-0000-0000-000058000000}"/>
    <cellStyle name="Input cel new 5 6 2 2" xfId="3524" xr:uid="{00000000-0005-0000-0000-000058000000}"/>
    <cellStyle name="Input cel new 5 6 2 2 2" xfId="9074" xr:uid="{00000000-0005-0000-0000-000058000000}"/>
    <cellStyle name="Input cel new 5 6 2 2 2 2" xfId="19436" xr:uid="{00000000-0005-0000-0000-000058000000}"/>
    <cellStyle name="Input cel new 5 6 2 2 3" xfId="12203" xr:uid="{00000000-0005-0000-0000-000058000000}"/>
    <cellStyle name="Input cel new 5 6 2 3" xfId="4866" xr:uid="{00000000-0005-0000-0000-000058000000}"/>
    <cellStyle name="Input cel new 5 6 2 3 2" xfId="10422" xr:uid="{00000000-0005-0000-0000-000058000000}"/>
    <cellStyle name="Input cel new 5 6 2 3 2 2" xfId="20781" xr:uid="{00000000-0005-0000-0000-000058000000}"/>
    <cellStyle name="Input cel new 5 6 2 3 3" xfId="13339" xr:uid="{00000000-0005-0000-0000-000058000000}"/>
    <cellStyle name="Input cel new 5 6 2 4" xfId="7836" xr:uid="{00000000-0005-0000-0000-000058000000}"/>
    <cellStyle name="Input cel new 5 6 2 4 2" xfId="18198" xr:uid="{00000000-0005-0000-0000-000058000000}"/>
    <cellStyle name="Input cel new 5 6 2 5" xfId="6269" xr:uid="{00000000-0005-0000-0000-000058000000}"/>
    <cellStyle name="Input cel new 5 6 2 5 2" xfId="16632" xr:uid="{00000000-0005-0000-0000-000058000000}"/>
    <cellStyle name="Input cel new 5 6 2 6" xfId="11132" xr:uid="{00000000-0005-0000-0000-000058000000}"/>
    <cellStyle name="Input cel new 5 6 3" xfId="1579" xr:uid="{00000000-0005-0000-0000-000058000000}"/>
    <cellStyle name="Input cel new 5 6 3 2" xfId="2820" xr:uid="{00000000-0005-0000-0000-000058000000}"/>
    <cellStyle name="Input cel new 5 6 3 2 2" xfId="8370" xr:uid="{00000000-0005-0000-0000-000058000000}"/>
    <cellStyle name="Input cel new 5 6 3 2 2 2" xfId="18732" xr:uid="{00000000-0005-0000-0000-000058000000}"/>
    <cellStyle name="Input cel new 5 6 3 2 3" xfId="14951" xr:uid="{00000000-0005-0000-0000-000058000000}"/>
    <cellStyle name="Input cel new 5 6 3 3" xfId="4170" xr:uid="{00000000-0005-0000-0000-000058000000}"/>
    <cellStyle name="Input cel new 5 6 3 3 2" xfId="9767" xr:uid="{00000000-0005-0000-0000-000058000000}"/>
    <cellStyle name="Input cel new 5 6 3 3 2 2" xfId="20128" xr:uid="{00000000-0005-0000-0000-000058000000}"/>
    <cellStyle name="Input cel new 5 6 3 3 3" xfId="11002" xr:uid="{00000000-0005-0000-0000-000058000000}"/>
    <cellStyle name="Input cel new 5 6 3 4" xfId="7200" xr:uid="{00000000-0005-0000-0000-000058000000}"/>
    <cellStyle name="Input cel new 5 6 3 4 2" xfId="17562" xr:uid="{00000000-0005-0000-0000-000058000000}"/>
    <cellStyle name="Input cel new 5 6 3 5" xfId="5617" xr:uid="{00000000-0005-0000-0000-000058000000}"/>
    <cellStyle name="Input cel new 5 6 3 5 2" xfId="10871" xr:uid="{00000000-0005-0000-0000-000058000000}"/>
    <cellStyle name="Input cel new 5 6 3 6" xfId="15408" xr:uid="{00000000-0005-0000-0000-000058000000}"/>
    <cellStyle name="Input cel new 5 6 4" xfId="1359" xr:uid="{00000000-0005-0000-0000-000058000000}"/>
    <cellStyle name="Input cel new 5 6 4 2" xfId="6996" xr:uid="{00000000-0005-0000-0000-000058000000}"/>
    <cellStyle name="Input cel new 5 6 4 2 2" xfId="17358" xr:uid="{00000000-0005-0000-0000-000058000000}"/>
    <cellStyle name="Input cel new 5 6 4 3" xfId="14434" xr:uid="{00000000-0005-0000-0000-000058000000}"/>
    <cellStyle name="Input cel new 5 6 5" xfId="2602" xr:uid="{00000000-0005-0000-0000-000058000000}"/>
    <cellStyle name="Input cel new 5 6 5 2" xfId="8152" xr:uid="{00000000-0005-0000-0000-000058000000}"/>
    <cellStyle name="Input cel new 5 6 5 2 2" xfId="18514" xr:uid="{00000000-0005-0000-0000-000058000000}"/>
    <cellStyle name="Input cel new 5 6 5 3" xfId="15872" xr:uid="{00000000-0005-0000-0000-000058000000}"/>
    <cellStyle name="Input cel new 5 6 6" xfId="1059" xr:uid="{00000000-0005-0000-0000-000058000000}"/>
    <cellStyle name="Input cel new 5 6 6 2" xfId="9568" xr:uid="{00000000-0005-0000-0000-000058000000}"/>
    <cellStyle name="Input cel new 5 6 6 2 2" xfId="19929" xr:uid="{00000000-0005-0000-0000-000058000000}"/>
    <cellStyle name="Input cel new 5 6 6 3" xfId="12686" xr:uid="{00000000-0005-0000-0000-000058000000}"/>
    <cellStyle name="Input cel new 5 6 7" xfId="3957" xr:uid="{00000000-0005-0000-0000-000058000000}"/>
    <cellStyle name="Input cel new 5 6 7 2" xfId="6700" xr:uid="{00000000-0005-0000-0000-000058000000}"/>
    <cellStyle name="Input cel new 5 6 7 2 2" xfId="17062" xr:uid="{00000000-0005-0000-0000-000058000000}"/>
    <cellStyle name="Input cel new 5 6 7 3" xfId="11389" xr:uid="{00000000-0005-0000-0000-000058000000}"/>
    <cellStyle name="Input cel new 5 6 8" xfId="5419" xr:uid="{00000000-0005-0000-0000-000058000000}"/>
    <cellStyle name="Input cel new 5 6 8 2" xfId="14137" xr:uid="{00000000-0005-0000-0000-000058000000}"/>
    <cellStyle name="Input cel new 5 6 9" xfId="13600" xr:uid="{00000000-0005-0000-0000-000058000000}"/>
    <cellStyle name="Input cel new 5 7" xfId="659" xr:uid="{00000000-0005-0000-0000-000058000000}"/>
    <cellStyle name="Input cel new 5 7 2" xfId="1466" xr:uid="{00000000-0005-0000-0000-000058000000}"/>
    <cellStyle name="Input cel new 5 7 2 2" xfId="2708" xr:uid="{00000000-0005-0000-0000-000058000000}"/>
    <cellStyle name="Input cel new 5 7 2 2 2" xfId="8258" xr:uid="{00000000-0005-0000-0000-000058000000}"/>
    <cellStyle name="Input cel new 5 7 2 2 2 2" xfId="18620" xr:uid="{00000000-0005-0000-0000-000058000000}"/>
    <cellStyle name="Input cel new 5 7 2 2 3" xfId="13842" xr:uid="{00000000-0005-0000-0000-000058000000}"/>
    <cellStyle name="Input cel new 5 7 2 3" xfId="4062" xr:uid="{00000000-0005-0000-0000-000058000000}"/>
    <cellStyle name="Input cel new 5 7 2 3 2" xfId="9671" xr:uid="{00000000-0005-0000-0000-000058000000}"/>
    <cellStyle name="Input cel new 5 7 2 3 2 2" xfId="20032" xr:uid="{00000000-0005-0000-0000-000058000000}"/>
    <cellStyle name="Input cel new 5 7 2 3 3" xfId="14247" xr:uid="{00000000-0005-0000-0000-000058000000}"/>
    <cellStyle name="Input cel new 5 7 2 4" xfId="7100" xr:uid="{00000000-0005-0000-0000-000058000000}"/>
    <cellStyle name="Input cel new 5 7 2 4 2" xfId="17462" xr:uid="{00000000-0005-0000-0000-000058000000}"/>
    <cellStyle name="Input cel new 5 7 2 5" xfId="5521" xr:uid="{00000000-0005-0000-0000-000058000000}"/>
    <cellStyle name="Input cel new 5 7 2 5 2" xfId="15590" xr:uid="{00000000-0005-0000-0000-000058000000}"/>
    <cellStyle name="Input cel new 5 7 2 6" xfId="10743" xr:uid="{00000000-0005-0000-0000-000058000000}"/>
    <cellStyle name="Input cel new 5 7 3" xfId="1476" xr:uid="{00000000-0005-0000-0000-000058000000}"/>
    <cellStyle name="Input cel new 5 7 3 2" xfId="7109" xr:uid="{00000000-0005-0000-0000-000058000000}"/>
    <cellStyle name="Input cel new 5 7 3 2 2" xfId="17471" xr:uid="{00000000-0005-0000-0000-000058000000}"/>
    <cellStyle name="Input cel new 5 7 3 3" xfId="10702" xr:uid="{00000000-0005-0000-0000-000058000000}"/>
    <cellStyle name="Input cel new 5 7 4" xfId="2718" xr:uid="{00000000-0005-0000-0000-000058000000}"/>
    <cellStyle name="Input cel new 5 7 4 2" xfId="8268" xr:uid="{00000000-0005-0000-0000-000058000000}"/>
    <cellStyle name="Input cel new 5 7 4 2 2" xfId="18630" xr:uid="{00000000-0005-0000-0000-000058000000}"/>
    <cellStyle name="Input cel new 5 7 4 3" xfId="12326" xr:uid="{00000000-0005-0000-0000-000058000000}"/>
    <cellStyle name="Input cel new 5 7 5" xfId="4072" xr:uid="{00000000-0005-0000-0000-000058000000}"/>
    <cellStyle name="Input cel new 5 7 5 2" xfId="9680" xr:uid="{00000000-0005-0000-0000-000058000000}"/>
    <cellStyle name="Input cel new 5 7 5 2 2" xfId="20041" xr:uid="{00000000-0005-0000-0000-000058000000}"/>
    <cellStyle name="Input cel new 5 7 5 3" xfId="13836" xr:uid="{00000000-0005-0000-0000-000058000000}"/>
    <cellStyle name="Input cel new 5 7 6" xfId="6398" xr:uid="{00000000-0005-0000-0000-000058000000}"/>
    <cellStyle name="Input cel new 5 7 6 2" xfId="16760" xr:uid="{00000000-0005-0000-0000-000058000000}"/>
    <cellStyle name="Input cel new 5 7 7" xfId="5530" xr:uid="{00000000-0005-0000-0000-000058000000}"/>
    <cellStyle name="Input cel new 5 7 7 2" xfId="14644" xr:uid="{00000000-0005-0000-0000-000058000000}"/>
    <cellStyle name="Input cel new 5 7 8" xfId="14305" xr:uid="{00000000-0005-0000-0000-000058000000}"/>
    <cellStyle name="Input cel new 5 8" xfId="766" xr:uid="{00000000-0005-0000-0000-000058000000}"/>
    <cellStyle name="Input cel new 5 8 2" xfId="3756" xr:uid="{00000000-0005-0000-0000-000058000000}"/>
    <cellStyle name="Input cel new 5 8 2 2" xfId="9370" xr:uid="{00000000-0005-0000-0000-000058000000}"/>
    <cellStyle name="Input cel new 5 8 2 2 2" xfId="19731" xr:uid="{00000000-0005-0000-0000-000058000000}"/>
    <cellStyle name="Input cel new 5 8 2 3" xfId="14849" xr:uid="{00000000-0005-0000-0000-000058000000}"/>
    <cellStyle name="Input cel new 5 8 3" xfId="6483" xr:uid="{00000000-0005-0000-0000-000058000000}"/>
    <cellStyle name="Input cel new 5 8 3 2" xfId="16845" xr:uid="{00000000-0005-0000-0000-000058000000}"/>
    <cellStyle name="Input cel new 5 8 4" xfId="5226" xr:uid="{00000000-0005-0000-0000-000058000000}"/>
    <cellStyle name="Input cel new 5 8 4 2" xfId="11721" xr:uid="{00000000-0005-0000-0000-000058000000}"/>
    <cellStyle name="Input cel new 5 8 5" xfId="11715" xr:uid="{00000000-0005-0000-0000-000058000000}"/>
    <cellStyle name="Input cel new 5 9" xfId="693" xr:uid="{00000000-0005-0000-0000-000058000000}"/>
    <cellStyle name="Input cel new 5 9 2" xfId="6426" xr:uid="{00000000-0005-0000-0000-000058000000}"/>
    <cellStyle name="Input cel new 5 9 2 2" xfId="16788" xr:uid="{00000000-0005-0000-0000-000058000000}"/>
    <cellStyle name="Input cel new 5 9 3" xfId="14119" xr:uid="{00000000-0005-0000-0000-000058000000}"/>
    <cellStyle name="Input cel new 6" xfId="209" xr:uid="{00000000-0005-0000-0000-00004D000000}"/>
    <cellStyle name="Input cel new 6 10" xfId="4943" xr:uid="{00000000-0005-0000-0000-00004D000000}"/>
    <cellStyle name="Input cel new 6 10 2" xfId="15454" xr:uid="{00000000-0005-0000-0000-00004D000000}"/>
    <cellStyle name="Input cel new 6 10 3" xfId="15124" xr:uid="{00000000-0005-0000-0000-00004D000000}"/>
    <cellStyle name="Input cel new 6 2" xfId="320" xr:uid="{00000000-0005-0000-0000-00004D000000}"/>
    <cellStyle name="Input cel new 6 2 10" xfId="822" xr:uid="{00000000-0005-0000-0000-00004D000000}"/>
    <cellStyle name="Input cel new 6 2 10 2" xfId="6502" xr:uid="{00000000-0005-0000-0000-00004D000000}"/>
    <cellStyle name="Input cel new 6 2 10 2 2" xfId="16864" xr:uid="{00000000-0005-0000-0000-00004D000000}"/>
    <cellStyle name="Input cel new 6 2 10 3" xfId="15185" xr:uid="{00000000-0005-0000-0000-00004D000000}"/>
    <cellStyle name="Input cel new 6 2 11" xfId="9251" xr:uid="{00000000-0005-0000-0000-00004D000000}"/>
    <cellStyle name="Input cel new 6 2 11 2" xfId="19612" xr:uid="{00000000-0005-0000-0000-00004D000000}"/>
    <cellStyle name="Input cel new 6 2 12" xfId="5104" xr:uid="{00000000-0005-0000-0000-00004D000000}"/>
    <cellStyle name="Input cel new 6 2 12 2" xfId="13314" xr:uid="{00000000-0005-0000-0000-00004D000000}"/>
    <cellStyle name="Input cel new 6 2 13" xfId="10589" xr:uid="{00000000-0005-0000-0000-00004D000000}"/>
    <cellStyle name="Input cel new 6 2 2" xfId="379" xr:uid="{00000000-0005-0000-0000-00004D000000}"/>
    <cellStyle name="Input cel new 6 2 2 10" xfId="14982" xr:uid="{00000000-0005-0000-0000-00004D000000}"/>
    <cellStyle name="Input cel new 6 2 2 2" xfId="1875" xr:uid="{00000000-0005-0000-0000-00004D000000}"/>
    <cellStyle name="Input cel new 6 2 2 2 2" xfId="2190" xr:uid="{00000000-0005-0000-0000-00004D000000}"/>
    <cellStyle name="Input cel new 6 2 2 2 2 2" xfId="3429" xr:uid="{00000000-0005-0000-0000-00004D000000}"/>
    <cellStyle name="Input cel new 6 2 2 2 2 2 2" xfId="8979" xr:uid="{00000000-0005-0000-0000-00004D000000}"/>
    <cellStyle name="Input cel new 6 2 2 2 2 2 2 2" xfId="19341" xr:uid="{00000000-0005-0000-0000-00004D000000}"/>
    <cellStyle name="Input cel new 6 2 2 2 2 2 3" xfId="12001" xr:uid="{00000000-0005-0000-0000-00004D000000}"/>
    <cellStyle name="Input cel new 6 2 2 2 2 3" xfId="4771" xr:uid="{00000000-0005-0000-0000-00004D000000}"/>
    <cellStyle name="Input cel new 6 2 2 2 2 3 2" xfId="10333" xr:uid="{00000000-0005-0000-0000-00004D000000}"/>
    <cellStyle name="Input cel new 6 2 2 2 2 3 2 2" xfId="20692" xr:uid="{00000000-0005-0000-0000-00004D000000}"/>
    <cellStyle name="Input cel new 6 2 2 2 2 3 3" xfId="13879" xr:uid="{00000000-0005-0000-0000-00004D000000}"/>
    <cellStyle name="Input cel new 6 2 2 2 2 4" xfId="7747" xr:uid="{00000000-0005-0000-0000-00004D000000}"/>
    <cellStyle name="Input cel new 6 2 2 2 2 4 2" xfId="18109" xr:uid="{00000000-0005-0000-0000-00004D000000}"/>
    <cellStyle name="Input cel new 6 2 2 2 2 5" xfId="6180" xr:uid="{00000000-0005-0000-0000-00004D000000}"/>
    <cellStyle name="Input cel new 6 2 2 2 2 5 2" xfId="16543" xr:uid="{00000000-0005-0000-0000-00004D000000}"/>
    <cellStyle name="Input cel new 6 2 2 2 2 6" xfId="16185" xr:uid="{00000000-0005-0000-0000-00004D000000}"/>
    <cellStyle name="Input cel new 6 2 2 2 3" xfId="3115" xr:uid="{00000000-0005-0000-0000-00004D000000}"/>
    <cellStyle name="Input cel new 6 2 2 2 3 2" xfId="8665" xr:uid="{00000000-0005-0000-0000-00004D000000}"/>
    <cellStyle name="Input cel new 6 2 2 2 3 2 2" xfId="19027" xr:uid="{00000000-0005-0000-0000-00004D000000}"/>
    <cellStyle name="Input cel new 6 2 2 2 3 3" xfId="15458" xr:uid="{00000000-0005-0000-0000-00004D000000}"/>
    <cellStyle name="Input cel new 6 2 2 2 4" xfId="4458" xr:uid="{00000000-0005-0000-0000-00004D000000}"/>
    <cellStyle name="Input cel new 6 2 2 2 4 2" xfId="10037" xr:uid="{00000000-0005-0000-0000-00004D000000}"/>
    <cellStyle name="Input cel new 6 2 2 2 4 2 2" xfId="20397" xr:uid="{00000000-0005-0000-0000-00004D000000}"/>
    <cellStyle name="Input cel new 6 2 2 2 4 3" xfId="13156" xr:uid="{00000000-0005-0000-0000-00004D000000}"/>
    <cellStyle name="Input cel new 6 2 2 2 5" xfId="7463" xr:uid="{00000000-0005-0000-0000-00004D000000}"/>
    <cellStyle name="Input cel new 6 2 2 2 5 2" xfId="17825" xr:uid="{00000000-0005-0000-0000-00004D000000}"/>
    <cellStyle name="Input cel new 6 2 2 2 6" xfId="5885" xr:uid="{00000000-0005-0000-0000-00004D000000}"/>
    <cellStyle name="Input cel new 6 2 2 2 6 2" xfId="10955" xr:uid="{00000000-0005-0000-0000-00004D000000}"/>
    <cellStyle name="Input cel new 6 2 2 2 7" xfId="15468" xr:uid="{00000000-0005-0000-0000-00004D000000}"/>
    <cellStyle name="Input cel new 6 2 2 3" xfId="2027" xr:uid="{00000000-0005-0000-0000-00004D000000}"/>
    <cellStyle name="Input cel new 6 2 2 3 2" xfId="3266" xr:uid="{00000000-0005-0000-0000-00004D000000}"/>
    <cellStyle name="Input cel new 6 2 2 3 2 2" xfId="8816" xr:uid="{00000000-0005-0000-0000-00004D000000}"/>
    <cellStyle name="Input cel new 6 2 2 3 2 2 2" xfId="19178" xr:uid="{00000000-0005-0000-0000-00004D000000}"/>
    <cellStyle name="Input cel new 6 2 2 3 2 3" xfId="13470" xr:uid="{00000000-0005-0000-0000-00004D000000}"/>
    <cellStyle name="Input cel new 6 2 2 3 3" xfId="4608" xr:uid="{00000000-0005-0000-0000-00004D000000}"/>
    <cellStyle name="Input cel new 6 2 2 3 3 2" xfId="10181" xr:uid="{00000000-0005-0000-0000-00004D000000}"/>
    <cellStyle name="Input cel new 6 2 2 3 3 2 2" xfId="20541" xr:uid="{00000000-0005-0000-0000-00004D000000}"/>
    <cellStyle name="Input cel new 6 2 2 3 3 3" xfId="13249" xr:uid="{00000000-0005-0000-0000-00004D000000}"/>
    <cellStyle name="Input cel new 6 2 2 3 4" xfId="7609" xr:uid="{00000000-0005-0000-0000-00004D000000}"/>
    <cellStyle name="Input cel new 6 2 2 3 4 2" xfId="17971" xr:uid="{00000000-0005-0000-0000-00004D000000}"/>
    <cellStyle name="Input cel new 6 2 2 3 5" xfId="6027" xr:uid="{00000000-0005-0000-0000-00004D000000}"/>
    <cellStyle name="Input cel new 6 2 2 3 5 2" xfId="16392" xr:uid="{00000000-0005-0000-0000-00004D000000}"/>
    <cellStyle name="Input cel new 6 2 2 3 6" xfId="16153" xr:uid="{00000000-0005-0000-0000-00004D000000}"/>
    <cellStyle name="Input cel new 6 2 2 4" xfId="1648" xr:uid="{00000000-0005-0000-0000-00004D000000}"/>
    <cellStyle name="Input cel new 6 2 2 4 2" xfId="2889" xr:uid="{00000000-0005-0000-0000-00004D000000}"/>
    <cellStyle name="Input cel new 6 2 2 4 2 2" xfId="8439" xr:uid="{00000000-0005-0000-0000-00004D000000}"/>
    <cellStyle name="Input cel new 6 2 2 4 2 2 2" xfId="18801" xr:uid="{00000000-0005-0000-0000-00004D000000}"/>
    <cellStyle name="Input cel new 6 2 2 4 2 3" xfId="12792" xr:uid="{00000000-0005-0000-0000-00004D000000}"/>
    <cellStyle name="Input cel new 6 2 2 4 3" xfId="4239" xr:uid="{00000000-0005-0000-0000-00004D000000}"/>
    <cellStyle name="Input cel new 6 2 2 4 3 2" xfId="9831" xr:uid="{00000000-0005-0000-0000-00004D000000}"/>
    <cellStyle name="Input cel new 6 2 2 4 3 2 2" xfId="20192" xr:uid="{00000000-0005-0000-0000-00004D000000}"/>
    <cellStyle name="Input cel new 6 2 2 4 3 3" xfId="15666" xr:uid="{00000000-0005-0000-0000-00004D000000}"/>
    <cellStyle name="Input cel new 6 2 2 4 4" xfId="7263" xr:uid="{00000000-0005-0000-0000-00004D000000}"/>
    <cellStyle name="Input cel new 6 2 2 4 4 2" xfId="17625" xr:uid="{00000000-0005-0000-0000-00004D000000}"/>
    <cellStyle name="Input cel new 6 2 2 4 5" xfId="5681" xr:uid="{00000000-0005-0000-0000-00004D000000}"/>
    <cellStyle name="Input cel new 6 2 2 4 5 2" xfId="12691" xr:uid="{00000000-0005-0000-0000-00004D000000}"/>
    <cellStyle name="Input cel new 6 2 2 4 6" xfId="12571" xr:uid="{00000000-0005-0000-0000-00004D000000}"/>
    <cellStyle name="Input cel new 6 2 2 5" xfId="1264" xr:uid="{00000000-0005-0000-0000-00004D000000}"/>
    <cellStyle name="Input cel new 6 2 2 5 2" xfId="3862" xr:uid="{00000000-0005-0000-0000-00004D000000}"/>
    <cellStyle name="Input cel new 6 2 2 5 2 2" xfId="9476" xr:uid="{00000000-0005-0000-0000-00004D000000}"/>
    <cellStyle name="Input cel new 6 2 2 5 2 2 2" xfId="19837" xr:uid="{00000000-0005-0000-0000-00004D000000}"/>
    <cellStyle name="Input cel new 6 2 2 5 2 3" xfId="13354" xr:uid="{00000000-0005-0000-0000-00004D000000}"/>
    <cellStyle name="Input cel new 6 2 2 5 3" xfId="6904" xr:uid="{00000000-0005-0000-0000-00004D000000}"/>
    <cellStyle name="Input cel new 6 2 2 5 3 2" xfId="17266" xr:uid="{00000000-0005-0000-0000-00004D000000}"/>
    <cellStyle name="Input cel new 6 2 2 5 4" xfId="5330" xr:uid="{00000000-0005-0000-0000-00004D000000}"/>
    <cellStyle name="Input cel new 6 2 2 5 4 2" xfId="14641" xr:uid="{00000000-0005-0000-0000-00004D000000}"/>
    <cellStyle name="Input cel new 6 2 2 5 5" xfId="13466" xr:uid="{00000000-0005-0000-0000-00004D000000}"/>
    <cellStyle name="Input cel new 6 2 2 6" xfId="2507" xr:uid="{00000000-0005-0000-0000-00004D000000}"/>
    <cellStyle name="Input cel new 6 2 2 6 2" xfId="8057" xr:uid="{00000000-0005-0000-0000-00004D000000}"/>
    <cellStyle name="Input cel new 6 2 2 6 2 2" xfId="18419" xr:uid="{00000000-0005-0000-0000-00004D000000}"/>
    <cellStyle name="Input cel new 6 2 2 6 3" xfId="12201" xr:uid="{00000000-0005-0000-0000-00004D000000}"/>
    <cellStyle name="Input cel new 6 2 2 7" xfId="964" xr:uid="{00000000-0005-0000-0000-00004D000000}"/>
    <cellStyle name="Input cel new 6 2 2 7 2" xfId="9340" xr:uid="{00000000-0005-0000-0000-00004D000000}"/>
    <cellStyle name="Input cel new 6 2 2 7 2 2" xfId="19701" xr:uid="{00000000-0005-0000-0000-00004D000000}"/>
    <cellStyle name="Input cel new 6 2 2 7 3" xfId="15279" xr:uid="{00000000-0005-0000-0000-00004D000000}"/>
    <cellStyle name="Input cel new 6 2 2 8" xfId="3741" xr:uid="{00000000-0005-0000-0000-00004D000000}"/>
    <cellStyle name="Input cel new 6 2 2 8 2" xfId="12318" xr:uid="{00000000-0005-0000-0000-00004D000000}"/>
    <cellStyle name="Input cel new 6 2 2 8 3" xfId="13995" xr:uid="{00000000-0005-0000-0000-00004D000000}"/>
    <cellStyle name="Input cel new 6 2 2 9" xfId="5197" xr:uid="{00000000-0005-0000-0000-00004D000000}"/>
    <cellStyle name="Input cel new 6 2 2 9 2" xfId="12756" xr:uid="{00000000-0005-0000-0000-00004D000000}"/>
    <cellStyle name="Input cel new 6 2 3" xfId="567" xr:uid="{00000000-0005-0000-0000-00004D000000}"/>
    <cellStyle name="Input cel new 6 2 3 2" xfId="2254" xr:uid="{00000000-0005-0000-0000-00004D000000}"/>
    <cellStyle name="Input cel new 6 2 3 2 2" xfId="3493" xr:uid="{00000000-0005-0000-0000-00004D000000}"/>
    <cellStyle name="Input cel new 6 2 3 2 2 2" xfId="9043" xr:uid="{00000000-0005-0000-0000-00004D000000}"/>
    <cellStyle name="Input cel new 6 2 3 2 2 2 2" xfId="19405" xr:uid="{00000000-0005-0000-0000-00004D000000}"/>
    <cellStyle name="Input cel new 6 2 3 2 2 3" xfId="13179" xr:uid="{00000000-0005-0000-0000-00004D000000}"/>
    <cellStyle name="Input cel new 6 2 3 2 3" xfId="4835" xr:uid="{00000000-0005-0000-0000-00004D000000}"/>
    <cellStyle name="Input cel new 6 2 3 2 3 2" xfId="10393" xr:uid="{00000000-0005-0000-0000-00004D000000}"/>
    <cellStyle name="Input cel new 6 2 3 2 3 2 2" xfId="20752" xr:uid="{00000000-0005-0000-0000-00004D000000}"/>
    <cellStyle name="Input cel new 6 2 3 2 3 3" xfId="15390" xr:uid="{00000000-0005-0000-0000-00004D000000}"/>
    <cellStyle name="Input cel new 6 2 3 2 4" xfId="7807" xr:uid="{00000000-0005-0000-0000-00004D000000}"/>
    <cellStyle name="Input cel new 6 2 3 2 4 2" xfId="18169" xr:uid="{00000000-0005-0000-0000-00004D000000}"/>
    <cellStyle name="Input cel new 6 2 3 2 5" xfId="6240" xr:uid="{00000000-0005-0000-0000-00004D000000}"/>
    <cellStyle name="Input cel new 6 2 3 2 5 2" xfId="16603" xr:uid="{00000000-0005-0000-0000-00004D000000}"/>
    <cellStyle name="Input cel new 6 2 3 2 6" xfId="12596" xr:uid="{00000000-0005-0000-0000-00004D000000}"/>
    <cellStyle name="Input cel new 6 2 3 3" xfId="1936" xr:uid="{00000000-0005-0000-0000-00004D000000}"/>
    <cellStyle name="Input cel new 6 2 3 3 2" xfId="3176" xr:uid="{00000000-0005-0000-0000-00004D000000}"/>
    <cellStyle name="Input cel new 6 2 3 3 2 2" xfId="8726" xr:uid="{00000000-0005-0000-0000-00004D000000}"/>
    <cellStyle name="Input cel new 6 2 3 3 2 2 2" xfId="19088" xr:uid="{00000000-0005-0000-0000-00004D000000}"/>
    <cellStyle name="Input cel new 6 2 3 3 2 3" xfId="15887" xr:uid="{00000000-0005-0000-0000-00004D000000}"/>
    <cellStyle name="Input cel new 6 2 3 3 3" xfId="4519" xr:uid="{00000000-0005-0000-0000-00004D000000}"/>
    <cellStyle name="Input cel new 6 2 3 3 3 2" xfId="10096" xr:uid="{00000000-0005-0000-0000-00004D000000}"/>
    <cellStyle name="Input cel new 6 2 3 3 3 2 2" xfId="20456" xr:uid="{00000000-0005-0000-0000-00004D000000}"/>
    <cellStyle name="Input cel new 6 2 3 3 3 3" xfId="13168" xr:uid="{00000000-0005-0000-0000-00004D000000}"/>
    <cellStyle name="Input cel new 6 2 3 3 4" xfId="7523" xr:uid="{00000000-0005-0000-0000-00004D000000}"/>
    <cellStyle name="Input cel new 6 2 3 3 4 2" xfId="17885" xr:uid="{00000000-0005-0000-0000-00004D000000}"/>
    <cellStyle name="Input cel new 6 2 3 3 5" xfId="5942" xr:uid="{00000000-0005-0000-0000-00004D000000}"/>
    <cellStyle name="Input cel new 6 2 3 3 5 2" xfId="16307" xr:uid="{00000000-0005-0000-0000-00004D000000}"/>
    <cellStyle name="Input cel new 6 2 3 3 6" xfId="16230" xr:uid="{00000000-0005-0000-0000-00004D000000}"/>
    <cellStyle name="Input cel new 6 2 3 4" xfId="1328" xr:uid="{00000000-0005-0000-0000-00004D000000}"/>
    <cellStyle name="Input cel new 6 2 3 4 2" xfId="6965" xr:uid="{00000000-0005-0000-0000-00004D000000}"/>
    <cellStyle name="Input cel new 6 2 3 4 2 2" xfId="17327" xr:uid="{00000000-0005-0000-0000-00004D000000}"/>
    <cellStyle name="Input cel new 6 2 3 4 3" xfId="14212" xr:uid="{00000000-0005-0000-0000-00004D000000}"/>
    <cellStyle name="Input cel new 6 2 3 5" xfId="2571" xr:uid="{00000000-0005-0000-0000-00004D000000}"/>
    <cellStyle name="Input cel new 6 2 3 5 2" xfId="8121" xr:uid="{00000000-0005-0000-0000-00004D000000}"/>
    <cellStyle name="Input cel new 6 2 3 5 2 2" xfId="18483" xr:uid="{00000000-0005-0000-0000-00004D000000}"/>
    <cellStyle name="Input cel new 6 2 3 5 3" xfId="15850" xr:uid="{00000000-0005-0000-0000-00004D000000}"/>
    <cellStyle name="Input cel new 6 2 3 6" xfId="1028" xr:uid="{00000000-0005-0000-0000-00004D000000}"/>
    <cellStyle name="Input cel new 6 2 3 6 2" xfId="9537" xr:uid="{00000000-0005-0000-0000-00004D000000}"/>
    <cellStyle name="Input cel new 6 2 3 6 2 2" xfId="19898" xr:uid="{00000000-0005-0000-0000-00004D000000}"/>
    <cellStyle name="Input cel new 6 2 3 6 3" xfId="15358" xr:uid="{00000000-0005-0000-0000-00004D000000}"/>
    <cellStyle name="Input cel new 6 2 3 7" xfId="3926" xr:uid="{00000000-0005-0000-0000-00004D000000}"/>
    <cellStyle name="Input cel new 6 2 3 7 2" xfId="6671" xr:uid="{00000000-0005-0000-0000-00004D000000}"/>
    <cellStyle name="Input cel new 6 2 3 7 2 2" xfId="17033" xr:uid="{00000000-0005-0000-0000-00004D000000}"/>
    <cellStyle name="Input cel new 6 2 3 7 3" xfId="15978" xr:uid="{00000000-0005-0000-0000-00004D000000}"/>
    <cellStyle name="Input cel new 6 2 3 8" xfId="5390" xr:uid="{00000000-0005-0000-0000-00004D000000}"/>
    <cellStyle name="Input cel new 6 2 3 8 2" xfId="15761" xr:uid="{00000000-0005-0000-0000-00004D000000}"/>
    <cellStyle name="Input cel new 6 2 3 9" xfId="13653" xr:uid="{00000000-0005-0000-0000-00004D000000}"/>
    <cellStyle name="Input cel new 6 2 4" xfId="629" xr:uid="{00000000-0005-0000-0000-00004D000000}"/>
    <cellStyle name="Input cel new 6 2 4 2" xfId="2316" xr:uid="{00000000-0005-0000-0000-00004D000000}"/>
    <cellStyle name="Input cel new 6 2 4 2 2" xfId="3555" xr:uid="{00000000-0005-0000-0000-00004D000000}"/>
    <cellStyle name="Input cel new 6 2 4 2 2 2" xfId="9105" xr:uid="{00000000-0005-0000-0000-00004D000000}"/>
    <cellStyle name="Input cel new 6 2 4 2 2 2 2" xfId="19467" xr:uid="{00000000-0005-0000-0000-00004D000000}"/>
    <cellStyle name="Input cel new 6 2 4 2 2 3" xfId="11561" xr:uid="{00000000-0005-0000-0000-00004D000000}"/>
    <cellStyle name="Input cel new 6 2 4 2 3" xfId="4897" xr:uid="{00000000-0005-0000-0000-00004D000000}"/>
    <cellStyle name="Input cel new 6 2 4 2 3 2" xfId="10452" xr:uid="{00000000-0005-0000-0000-00004D000000}"/>
    <cellStyle name="Input cel new 6 2 4 2 3 2 2" xfId="20811" xr:uid="{00000000-0005-0000-0000-00004D000000}"/>
    <cellStyle name="Input cel new 6 2 4 2 3 3" xfId="12829" xr:uid="{00000000-0005-0000-0000-00004D000000}"/>
    <cellStyle name="Input cel new 6 2 4 2 4" xfId="7866" xr:uid="{00000000-0005-0000-0000-00004D000000}"/>
    <cellStyle name="Input cel new 6 2 4 2 4 2" xfId="18228" xr:uid="{00000000-0005-0000-0000-00004D000000}"/>
    <cellStyle name="Input cel new 6 2 4 2 5" xfId="6299" xr:uid="{00000000-0005-0000-0000-00004D000000}"/>
    <cellStyle name="Input cel new 6 2 4 2 5 2" xfId="16662" xr:uid="{00000000-0005-0000-0000-00004D000000}"/>
    <cellStyle name="Input cel new 6 2 4 2 6" xfId="11940" xr:uid="{00000000-0005-0000-0000-00004D000000}"/>
    <cellStyle name="Input cel new 6 2 4 3" xfId="1994" xr:uid="{00000000-0005-0000-0000-00004D000000}"/>
    <cellStyle name="Input cel new 6 2 4 3 2" xfId="3233" xr:uid="{00000000-0005-0000-0000-00004D000000}"/>
    <cellStyle name="Input cel new 6 2 4 3 2 2" xfId="8783" xr:uid="{00000000-0005-0000-0000-00004D000000}"/>
    <cellStyle name="Input cel new 6 2 4 3 2 2 2" xfId="19145" xr:uid="{00000000-0005-0000-0000-00004D000000}"/>
    <cellStyle name="Input cel new 6 2 4 3 2 3" xfId="11888" xr:uid="{00000000-0005-0000-0000-00004D000000}"/>
    <cellStyle name="Input cel new 6 2 4 3 3" xfId="4575" xr:uid="{00000000-0005-0000-0000-00004D000000}"/>
    <cellStyle name="Input cel new 6 2 4 3 3 2" xfId="10149" xr:uid="{00000000-0005-0000-0000-00004D000000}"/>
    <cellStyle name="Input cel new 6 2 4 3 3 2 2" xfId="20509" xr:uid="{00000000-0005-0000-0000-00004D000000}"/>
    <cellStyle name="Input cel new 6 2 4 3 3 3" xfId="10500" xr:uid="{00000000-0005-0000-0000-00004D000000}"/>
    <cellStyle name="Input cel new 6 2 4 3 4" xfId="7577" xr:uid="{00000000-0005-0000-0000-00004D000000}"/>
    <cellStyle name="Input cel new 6 2 4 3 4 2" xfId="17939" xr:uid="{00000000-0005-0000-0000-00004D000000}"/>
    <cellStyle name="Input cel new 6 2 4 3 5" xfId="5995" xr:uid="{00000000-0005-0000-0000-00004D000000}"/>
    <cellStyle name="Input cel new 6 2 4 3 5 2" xfId="16360" xr:uid="{00000000-0005-0000-0000-00004D000000}"/>
    <cellStyle name="Input cel new 6 2 4 3 6" xfId="14799" xr:uid="{00000000-0005-0000-0000-00004D000000}"/>
    <cellStyle name="Input cel new 6 2 4 4" xfId="1390" xr:uid="{00000000-0005-0000-0000-00004D000000}"/>
    <cellStyle name="Input cel new 6 2 4 4 2" xfId="7027" xr:uid="{00000000-0005-0000-0000-00004D000000}"/>
    <cellStyle name="Input cel new 6 2 4 4 2 2" xfId="17389" xr:uid="{00000000-0005-0000-0000-00004D000000}"/>
    <cellStyle name="Input cel new 6 2 4 4 3" xfId="13650" xr:uid="{00000000-0005-0000-0000-00004D000000}"/>
    <cellStyle name="Input cel new 6 2 4 5" xfId="2633" xr:uid="{00000000-0005-0000-0000-00004D000000}"/>
    <cellStyle name="Input cel new 6 2 4 5 2" xfId="8183" xr:uid="{00000000-0005-0000-0000-00004D000000}"/>
    <cellStyle name="Input cel new 6 2 4 5 2 2" xfId="18545" xr:uid="{00000000-0005-0000-0000-00004D000000}"/>
    <cellStyle name="Input cel new 6 2 4 5 3" xfId="11485" xr:uid="{00000000-0005-0000-0000-00004D000000}"/>
    <cellStyle name="Input cel new 6 2 4 6" xfId="1090" xr:uid="{00000000-0005-0000-0000-00004D000000}"/>
    <cellStyle name="Input cel new 6 2 4 6 2" xfId="9599" xr:uid="{00000000-0005-0000-0000-00004D000000}"/>
    <cellStyle name="Input cel new 6 2 4 6 2 2" xfId="19960" xr:uid="{00000000-0005-0000-0000-00004D000000}"/>
    <cellStyle name="Input cel new 6 2 4 6 3" xfId="15373" xr:uid="{00000000-0005-0000-0000-00004D000000}"/>
    <cellStyle name="Input cel new 6 2 4 7" xfId="3988" xr:uid="{00000000-0005-0000-0000-00004D000000}"/>
    <cellStyle name="Input cel new 6 2 4 7 2" xfId="6730" xr:uid="{00000000-0005-0000-0000-00004D000000}"/>
    <cellStyle name="Input cel new 6 2 4 7 2 2" xfId="17092" xr:uid="{00000000-0005-0000-0000-00004D000000}"/>
    <cellStyle name="Input cel new 6 2 4 7 3" xfId="14521" xr:uid="{00000000-0005-0000-0000-00004D000000}"/>
    <cellStyle name="Input cel new 6 2 4 8" xfId="5449" xr:uid="{00000000-0005-0000-0000-00004D000000}"/>
    <cellStyle name="Input cel new 6 2 4 8 2" xfId="13606" xr:uid="{00000000-0005-0000-0000-00004D000000}"/>
    <cellStyle name="Input cel new 6 2 4 9" xfId="12693" xr:uid="{00000000-0005-0000-0000-00004D000000}"/>
    <cellStyle name="Input cel new 6 2 5" xfId="915" xr:uid="{00000000-0005-0000-0000-00004D000000}"/>
    <cellStyle name="Input cel new 6 2 5 2" xfId="2153" xr:uid="{00000000-0005-0000-0000-00004D000000}"/>
    <cellStyle name="Input cel new 6 2 5 2 2" xfId="3392" xr:uid="{00000000-0005-0000-0000-00004D000000}"/>
    <cellStyle name="Input cel new 6 2 5 2 2 2" xfId="8942" xr:uid="{00000000-0005-0000-0000-00004D000000}"/>
    <cellStyle name="Input cel new 6 2 5 2 2 2 2" xfId="19304" xr:uid="{00000000-0005-0000-0000-00004D000000}"/>
    <cellStyle name="Input cel new 6 2 5 2 2 3" xfId="11471" xr:uid="{00000000-0005-0000-0000-00004D000000}"/>
    <cellStyle name="Input cel new 6 2 5 2 3" xfId="4734" xr:uid="{00000000-0005-0000-0000-00004D000000}"/>
    <cellStyle name="Input cel new 6 2 5 2 3 2" xfId="10297" xr:uid="{00000000-0005-0000-0000-00004D000000}"/>
    <cellStyle name="Input cel new 6 2 5 2 3 2 2" xfId="20656" xr:uid="{00000000-0005-0000-0000-00004D000000}"/>
    <cellStyle name="Input cel new 6 2 5 2 3 3" xfId="12868" xr:uid="{00000000-0005-0000-0000-00004D000000}"/>
    <cellStyle name="Input cel new 6 2 5 2 4" xfId="7711" xr:uid="{00000000-0005-0000-0000-00004D000000}"/>
    <cellStyle name="Input cel new 6 2 5 2 4 2" xfId="18073" xr:uid="{00000000-0005-0000-0000-00004D000000}"/>
    <cellStyle name="Input cel new 6 2 5 2 5" xfId="6144" xr:uid="{00000000-0005-0000-0000-00004D000000}"/>
    <cellStyle name="Input cel new 6 2 5 2 5 2" xfId="16507" xr:uid="{00000000-0005-0000-0000-00004D000000}"/>
    <cellStyle name="Input cel new 6 2 5 2 6" xfId="11960" xr:uid="{00000000-0005-0000-0000-00004D000000}"/>
    <cellStyle name="Input cel new 6 2 5 3" xfId="1837" xr:uid="{00000000-0005-0000-0000-00004D000000}"/>
    <cellStyle name="Input cel new 6 2 5 3 2" xfId="7427" xr:uid="{00000000-0005-0000-0000-00004D000000}"/>
    <cellStyle name="Input cel new 6 2 5 3 2 2" xfId="17789" xr:uid="{00000000-0005-0000-0000-00004D000000}"/>
    <cellStyle name="Input cel new 6 2 5 3 3" xfId="14257" xr:uid="{00000000-0005-0000-0000-00004D000000}"/>
    <cellStyle name="Input cel new 6 2 5 4" xfId="3077" xr:uid="{00000000-0005-0000-0000-00004D000000}"/>
    <cellStyle name="Input cel new 6 2 5 4 2" xfId="8627" xr:uid="{00000000-0005-0000-0000-00004D000000}"/>
    <cellStyle name="Input cel new 6 2 5 4 2 2" xfId="18989" xr:uid="{00000000-0005-0000-0000-00004D000000}"/>
    <cellStyle name="Input cel new 6 2 5 4 3" xfId="13719" xr:uid="{00000000-0005-0000-0000-00004D000000}"/>
    <cellStyle name="Input cel new 6 2 5 5" xfId="4421" xr:uid="{00000000-0005-0000-0000-00004D000000}"/>
    <cellStyle name="Input cel new 6 2 5 5 2" xfId="10002" xr:uid="{00000000-0005-0000-0000-00004D000000}"/>
    <cellStyle name="Input cel new 6 2 5 5 2 2" xfId="20362" xr:uid="{00000000-0005-0000-0000-00004D000000}"/>
    <cellStyle name="Input cel new 6 2 5 5 3" xfId="15807" xr:uid="{00000000-0005-0000-0000-00004D000000}"/>
    <cellStyle name="Input cel new 6 2 5 6" xfId="6589" xr:uid="{00000000-0005-0000-0000-00004D000000}"/>
    <cellStyle name="Input cel new 6 2 5 6 2" xfId="16951" xr:uid="{00000000-0005-0000-0000-00004D000000}"/>
    <cellStyle name="Input cel new 6 2 5 7" xfId="5850" xr:uid="{00000000-0005-0000-0000-00004D000000}"/>
    <cellStyle name="Input cel new 6 2 5 7 2" xfId="15991" xr:uid="{00000000-0005-0000-0000-00004D000000}"/>
    <cellStyle name="Input cel new 6 2 5 8" xfId="12670" xr:uid="{00000000-0005-0000-0000-00004D000000}"/>
    <cellStyle name="Input cel new 6 2 6" xfId="1657" xr:uid="{00000000-0005-0000-0000-00004D000000}"/>
    <cellStyle name="Input cel new 6 2 6 2" xfId="2898" xr:uid="{00000000-0005-0000-0000-00004D000000}"/>
    <cellStyle name="Input cel new 6 2 6 2 2" xfId="8448" xr:uid="{00000000-0005-0000-0000-00004D000000}"/>
    <cellStyle name="Input cel new 6 2 6 2 2 2" xfId="18810" xr:uid="{00000000-0005-0000-0000-00004D000000}"/>
    <cellStyle name="Input cel new 6 2 6 2 3" xfId="14528" xr:uid="{00000000-0005-0000-0000-00004D000000}"/>
    <cellStyle name="Input cel new 6 2 6 3" xfId="4248" xr:uid="{00000000-0005-0000-0000-00004D000000}"/>
    <cellStyle name="Input cel new 6 2 6 3 2" xfId="9840" xr:uid="{00000000-0005-0000-0000-00004D000000}"/>
    <cellStyle name="Input cel new 6 2 6 3 2 2" xfId="20201" xr:uid="{00000000-0005-0000-0000-00004D000000}"/>
    <cellStyle name="Input cel new 6 2 6 3 3" xfId="10792" xr:uid="{00000000-0005-0000-0000-00004D000000}"/>
    <cellStyle name="Input cel new 6 2 6 4" xfId="7272" xr:uid="{00000000-0005-0000-0000-00004D000000}"/>
    <cellStyle name="Input cel new 6 2 6 4 2" xfId="17634" xr:uid="{00000000-0005-0000-0000-00004D000000}"/>
    <cellStyle name="Input cel new 6 2 6 5" xfId="5690" xr:uid="{00000000-0005-0000-0000-00004D000000}"/>
    <cellStyle name="Input cel new 6 2 6 5 2" xfId="14863" xr:uid="{00000000-0005-0000-0000-00004D000000}"/>
    <cellStyle name="Input cel new 6 2 6 6" xfId="14405" xr:uid="{00000000-0005-0000-0000-00004D000000}"/>
    <cellStyle name="Input cel new 6 2 7" xfId="1507" xr:uid="{00000000-0005-0000-0000-00004D000000}"/>
    <cellStyle name="Input cel new 6 2 7 2" xfId="2749" xr:uid="{00000000-0005-0000-0000-00004D000000}"/>
    <cellStyle name="Input cel new 6 2 7 2 2" xfId="8299" xr:uid="{00000000-0005-0000-0000-00004D000000}"/>
    <cellStyle name="Input cel new 6 2 7 2 2 2" xfId="18661" xr:uid="{00000000-0005-0000-0000-00004D000000}"/>
    <cellStyle name="Input cel new 6 2 7 2 3" xfId="12002" xr:uid="{00000000-0005-0000-0000-00004D000000}"/>
    <cellStyle name="Input cel new 6 2 7 3" xfId="4102" xr:uid="{00000000-0005-0000-0000-00004D000000}"/>
    <cellStyle name="Input cel new 6 2 7 3 2" xfId="9705" xr:uid="{00000000-0005-0000-0000-00004D000000}"/>
    <cellStyle name="Input cel new 6 2 7 3 2 2" xfId="20066" xr:uid="{00000000-0005-0000-0000-00004D000000}"/>
    <cellStyle name="Input cel new 6 2 7 3 3" xfId="13424" xr:uid="{00000000-0005-0000-0000-00004D000000}"/>
    <cellStyle name="Input cel new 6 2 7 4" xfId="7135" xr:uid="{00000000-0005-0000-0000-00004D000000}"/>
    <cellStyle name="Input cel new 6 2 7 4 2" xfId="17497" xr:uid="{00000000-0005-0000-0000-00004D000000}"/>
    <cellStyle name="Input cel new 6 2 7 5" xfId="5555" xr:uid="{00000000-0005-0000-0000-00004D000000}"/>
    <cellStyle name="Input cel new 6 2 7 5 2" xfId="11782" xr:uid="{00000000-0005-0000-0000-00004D000000}"/>
    <cellStyle name="Input cel new 6 2 7 6" xfId="13064" xr:uid="{00000000-0005-0000-0000-00004D000000}"/>
    <cellStyle name="Input cel new 6 2 8" xfId="1216" xr:uid="{00000000-0005-0000-0000-00004D000000}"/>
    <cellStyle name="Input cel new 6 2 8 2" xfId="3814" xr:uid="{00000000-0005-0000-0000-00004D000000}"/>
    <cellStyle name="Input cel new 6 2 8 2 2" xfId="9428" xr:uid="{00000000-0005-0000-0000-00004D000000}"/>
    <cellStyle name="Input cel new 6 2 8 2 2 2" xfId="19789" xr:uid="{00000000-0005-0000-0000-00004D000000}"/>
    <cellStyle name="Input cel new 6 2 8 2 3" xfId="13802" xr:uid="{00000000-0005-0000-0000-00004D000000}"/>
    <cellStyle name="Input cel new 6 2 8 3" xfId="6856" xr:uid="{00000000-0005-0000-0000-00004D000000}"/>
    <cellStyle name="Input cel new 6 2 8 3 2" xfId="17218" xr:uid="{00000000-0005-0000-0000-00004D000000}"/>
    <cellStyle name="Input cel new 6 2 8 4" xfId="5283" xr:uid="{00000000-0005-0000-0000-00004D000000}"/>
    <cellStyle name="Input cel new 6 2 8 4 2" xfId="12721" xr:uid="{00000000-0005-0000-0000-00004D000000}"/>
    <cellStyle name="Input cel new 6 2 8 5" xfId="14814" xr:uid="{00000000-0005-0000-0000-00004D000000}"/>
    <cellStyle name="Input cel new 6 2 9" xfId="2459" xr:uid="{00000000-0005-0000-0000-00004D000000}"/>
    <cellStyle name="Input cel new 6 2 9 2" xfId="8009" xr:uid="{00000000-0005-0000-0000-00004D000000}"/>
    <cellStyle name="Input cel new 6 2 9 2 2" xfId="18371" xr:uid="{00000000-0005-0000-0000-00004D000000}"/>
    <cellStyle name="Input cel new 6 2 9 3" xfId="12892" xr:uid="{00000000-0005-0000-0000-00004D000000}"/>
    <cellStyle name="Input cel new 6 3" xfId="307" xr:uid="{00000000-0005-0000-0000-00004D000000}"/>
    <cellStyle name="Input cel new 6 3 2" xfId="2127" xr:uid="{00000000-0005-0000-0000-00004D000000}"/>
    <cellStyle name="Input cel new 6 3 2 2" xfId="3366" xr:uid="{00000000-0005-0000-0000-00004D000000}"/>
    <cellStyle name="Input cel new 6 3 2 2 2" xfId="4708" xr:uid="{00000000-0005-0000-0000-00004D000000}"/>
    <cellStyle name="Input cel new 6 3 2 2 2 2" xfId="10273" xr:uid="{00000000-0005-0000-0000-00004D000000}"/>
    <cellStyle name="Input cel new 6 3 2 2 2 2 2" xfId="20632" xr:uid="{00000000-0005-0000-0000-00004D000000}"/>
    <cellStyle name="Input cel new 6 3 2 2 2 3" xfId="14327" xr:uid="{00000000-0005-0000-0000-00004D000000}"/>
    <cellStyle name="Input cel new 6 3 2 2 3" xfId="8916" xr:uid="{00000000-0005-0000-0000-00004D000000}"/>
    <cellStyle name="Input cel new 6 3 2 2 3 2" xfId="19278" xr:uid="{00000000-0005-0000-0000-00004D000000}"/>
    <cellStyle name="Input cel new 6 3 2 2 4" xfId="6120" xr:uid="{00000000-0005-0000-0000-00004D000000}"/>
    <cellStyle name="Input cel new 6 3 2 2 4 2" xfId="16483" xr:uid="{00000000-0005-0000-0000-00004D000000}"/>
    <cellStyle name="Input cel new 6 3 2 2 5" xfId="14275" xr:uid="{00000000-0005-0000-0000-00004D000000}"/>
    <cellStyle name="Input cel new 6 3 2 3" xfId="3710" xr:uid="{00000000-0005-0000-0000-00004D000000}"/>
    <cellStyle name="Input cel new 6 3 2 3 2" xfId="9293" xr:uid="{00000000-0005-0000-0000-00004D000000}"/>
    <cellStyle name="Input cel new 6 3 2 3 2 2" xfId="19654" xr:uid="{00000000-0005-0000-0000-00004D000000}"/>
    <cellStyle name="Input cel new 6 3 2 3 3" xfId="12999" xr:uid="{00000000-0005-0000-0000-00004D000000}"/>
    <cellStyle name="Input cel new 6 3 2 4" xfId="5150" xr:uid="{00000000-0005-0000-0000-00004D000000}"/>
    <cellStyle name="Input cel new 6 3 2 4 2" xfId="13774" xr:uid="{00000000-0005-0000-0000-00004D000000}"/>
    <cellStyle name="Input cel new 6 3 2 5" xfId="11005" xr:uid="{00000000-0005-0000-0000-00004D000000}"/>
    <cellStyle name="Input cel new 6 3 3" xfId="1691" xr:uid="{00000000-0005-0000-0000-00004D000000}"/>
    <cellStyle name="Input cel new 6 3 3 2" xfId="2932" xr:uid="{00000000-0005-0000-0000-00004D000000}"/>
    <cellStyle name="Input cel new 6 3 3 2 2" xfId="8482" xr:uid="{00000000-0005-0000-0000-00004D000000}"/>
    <cellStyle name="Input cel new 6 3 3 2 2 2" xfId="18844" xr:uid="{00000000-0005-0000-0000-00004D000000}"/>
    <cellStyle name="Input cel new 6 3 3 2 3" xfId="15015" xr:uid="{00000000-0005-0000-0000-00004D000000}"/>
    <cellStyle name="Input cel new 6 3 3 3" xfId="4282" xr:uid="{00000000-0005-0000-0000-00004D000000}"/>
    <cellStyle name="Input cel new 6 3 3 3 2" xfId="9872" xr:uid="{00000000-0005-0000-0000-00004D000000}"/>
    <cellStyle name="Input cel new 6 3 3 3 2 2" xfId="20233" xr:uid="{00000000-0005-0000-0000-00004D000000}"/>
    <cellStyle name="Input cel new 6 3 3 3 3" xfId="15071" xr:uid="{00000000-0005-0000-0000-00004D000000}"/>
    <cellStyle name="Input cel new 6 3 3 4" xfId="7304" xr:uid="{00000000-0005-0000-0000-00004D000000}"/>
    <cellStyle name="Input cel new 6 3 3 4 2" xfId="17666" xr:uid="{00000000-0005-0000-0000-00004D000000}"/>
    <cellStyle name="Input cel new 6 3 3 5" xfId="5722" xr:uid="{00000000-0005-0000-0000-00004D000000}"/>
    <cellStyle name="Input cel new 6 3 3 5 2" xfId="12991" xr:uid="{00000000-0005-0000-0000-00004D000000}"/>
    <cellStyle name="Input cel new 6 3 3 6" xfId="15095" xr:uid="{00000000-0005-0000-0000-00004D000000}"/>
    <cellStyle name="Input cel new 6 3 4" xfId="1185" xr:uid="{00000000-0005-0000-0000-00004D000000}"/>
    <cellStyle name="Input cel new 6 3 4 2" xfId="3783" xr:uid="{00000000-0005-0000-0000-00004D000000}"/>
    <cellStyle name="Input cel new 6 3 4 2 2" xfId="9397" xr:uid="{00000000-0005-0000-0000-00004D000000}"/>
    <cellStyle name="Input cel new 6 3 4 2 2 2" xfId="19758" xr:uid="{00000000-0005-0000-0000-00004D000000}"/>
    <cellStyle name="Input cel new 6 3 4 2 3" xfId="13386" xr:uid="{00000000-0005-0000-0000-00004D000000}"/>
    <cellStyle name="Input cel new 6 3 4 3" xfId="6825" xr:uid="{00000000-0005-0000-0000-00004D000000}"/>
    <cellStyle name="Input cel new 6 3 4 3 2" xfId="17187" xr:uid="{00000000-0005-0000-0000-00004D000000}"/>
    <cellStyle name="Input cel new 6 3 4 4" xfId="5253" xr:uid="{00000000-0005-0000-0000-00004D000000}"/>
    <cellStyle name="Input cel new 6 3 4 4 2" xfId="11614" xr:uid="{00000000-0005-0000-0000-00004D000000}"/>
    <cellStyle name="Input cel new 6 3 4 5" xfId="13346" xr:uid="{00000000-0005-0000-0000-00004D000000}"/>
    <cellStyle name="Input cel new 6 3 5" xfId="2428" xr:uid="{00000000-0005-0000-0000-00004D000000}"/>
    <cellStyle name="Input cel new 6 3 5 2" xfId="7978" xr:uid="{00000000-0005-0000-0000-00004D000000}"/>
    <cellStyle name="Input cel new 6 3 5 2 2" xfId="18340" xr:uid="{00000000-0005-0000-0000-00004D000000}"/>
    <cellStyle name="Input cel new 6 3 5 3" xfId="11169" xr:uid="{00000000-0005-0000-0000-00004D000000}"/>
    <cellStyle name="Input cel new 6 3 6" xfId="717" xr:uid="{00000000-0005-0000-0000-00004D000000}"/>
    <cellStyle name="Input cel new 6 3 6 2" xfId="9219" xr:uid="{00000000-0005-0000-0000-00004D000000}"/>
    <cellStyle name="Input cel new 6 3 6 2 2" xfId="19580" xr:uid="{00000000-0005-0000-0000-00004D000000}"/>
    <cellStyle name="Input cel new 6 3 6 3" xfId="14072" xr:uid="{00000000-0005-0000-0000-00004D000000}"/>
    <cellStyle name="Input cel new 6 3 7" xfId="3662" xr:uid="{00000000-0005-0000-0000-00004D000000}"/>
    <cellStyle name="Input cel new 6 3 7 2" xfId="12330" xr:uid="{00000000-0005-0000-0000-00004D000000}"/>
    <cellStyle name="Input cel new 6 3 7 3" xfId="13921" xr:uid="{00000000-0005-0000-0000-00004D000000}"/>
    <cellStyle name="Input cel new 6 3 8" xfId="5059" xr:uid="{00000000-0005-0000-0000-00004D000000}"/>
    <cellStyle name="Input cel new 6 3 8 2" xfId="12063" xr:uid="{00000000-0005-0000-0000-00004D000000}"/>
    <cellStyle name="Input cel new 6 3 9" xfId="10599" xr:uid="{00000000-0005-0000-0000-00004D000000}"/>
    <cellStyle name="Input cel new 6 4" xfId="301" xr:uid="{00000000-0005-0000-0000-00004D000000}"/>
    <cellStyle name="Input cel new 6 4 2" xfId="2840" xr:uid="{00000000-0005-0000-0000-00004D000000}"/>
    <cellStyle name="Input cel new 6 4 2 2" xfId="4190" xr:uid="{00000000-0005-0000-0000-00004D000000}"/>
    <cellStyle name="Input cel new 6 4 2 2 2" xfId="9784" xr:uid="{00000000-0005-0000-0000-00004D000000}"/>
    <cellStyle name="Input cel new 6 4 2 2 2 2" xfId="20145" xr:uid="{00000000-0005-0000-0000-00004D000000}"/>
    <cellStyle name="Input cel new 6 4 2 2 3" xfId="14384" xr:uid="{00000000-0005-0000-0000-00004D000000}"/>
    <cellStyle name="Input cel new 6 4 2 3" xfId="8390" xr:uid="{00000000-0005-0000-0000-00004D000000}"/>
    <cellStyle name="Input cel new 6 4 2 3 2" xfId="18752" xr:uid="{00000000-0005-0000-0000-00004D000000}"/>
    <cellStyle name="Input cel new 6 4 2 4" xfId="5634" xr:uid="{00000000-0005-0000-0000-00004D000000}"/>
    <cellStyle name="Input cel new 6 4 2 4 2" xfId="10664" xr:uid="{00000000-0005-0000-0000-00004D000000}"/>
    <cellStyle name="Input cel new 6 4 2 5" xfId="12127" xr:uid="{00000000-0005-0000-0000-00004D000000}"/>
    <cellStyle name="Input cel new 6 4 3" xfId="1599" xr:uid="{00000000-0005-0000-0000-00004D000000}"/>
    <cellStyle name="Input cel new 6 4 3 2" xfId="9176" xr:uid="{00000000-0005-0000-0000-00004D000000}"/>
    <cellStyle name="Input cel new 6 4 3 2 2" xfId="19537" xr:uid="{00000000-0005-0000-0000-00004D000000}"/>
    <cellStyle name="Input cel new 6 4 3 3" xfId="16224" xr:uid="{00000000-0005-0000-0000-00004D000000}"/>
    <cellStyle name="Input cel new 6 4 4" xfId="7216" xr:uid="{00000000-0005-0000-0000-00004D000000}"/>
    <cellStyle name="Input cel new 6 4 4 2" xfId="17578" xr:uid="{00000000-0005-0000-0000-00004D000000}"/>
    <cellStyle name="Input cel new 6 4 5" xfId="5017" xr:uid="{00000000-0005-0000-0000-00004D000000}"/>
    <cellStyle name="Input cel new 6 4 5 2" xfId="16082" xr:uid="{00000000-0005-0000-0000-00004D000000}"/>
    <cellStyle name="Input cel new 6 4 6" xfId="10604" xr:uid="{00000000-0005-0000-0000-00004D000000}"/>
    <cellStyle name="Input cel new 6 5" xfId="1501" xr:uid="{00000000-0005-0000-0000-00004D000000}"/>
    <cellStyle name="Input cel new 6 5 2" xfId="2743" xr:uid="{00000000-0005-0000-0000-00004D000000}"/>
    <cellStyle name="Input cel new 6 5 2 2" xfId="8293" xr:uid="{00000000-0005-0000-0000-00004D000000}"/>
    <cellStyle name="Input cel new 6 5 2 2 2" xfId="18655" xr:uid="{00000000-0005-0000-0000-00004D000000}"/>
    <cellStyle name="Input cel new 6 5 2 3" xfId="15400" xr:uid="{00000000-0005-0000-0000-00004D000000}"/>
    <cellStyle name="Input cel new 6 5 3" xfId="3579" xr:uid="{00000000-0005-0000-0000-00004D000000}"/>
    <cellStyle name="Input cel new 6 5 3 2" xfId="6364" xr:uid="{00000000-0005-0000-0000-00004D000000}"/>
    <cellStyle name="Input cel new 6 5 3 2 2" xfId="16727" xr:uid="{00000000-0005-0000-0000-00004D000000}"/>
    <cellStyle name="Input cel new 6 5 3 3" xfId="13294" xr:uid="{00000000-0005-0000-0000-00004D000000}"/>
    <cellStyle name="Input cel new 6 5 4" xfId="7130" xr:uid="{00000000-0005-0000-0000-00004D000000}"/>
    <cellStyle name="Input cel new 6 5 4 2" xfId="17492" xr:uid="{00000000-0005-0000-0000-00004D000000}"/>
    <cellStyle name="Input cel new 6 5 5" xfId="4967" xr:uid="{00000000-0005-0000-0000-00004D000000}"/>
    <cellStyle name="Input cel new 6 5 5 2" xfId="16175" xr:uid="{00000000-0005-0000-0000-00004D000000}"/>
    <cellStyle name="Input cel new 6 5 6" xfId="12694" xr:uid="{00000000-0005-0000-0000-00004D000000}"/>
    <cellStyle name="Input cel new 6 6" xfId="1122" xr:uid="{00000000-0005-0000-0000-00004D000000}"/>
    <cellStyle name="Input cel new 6 6 2" xfId="6762" xr:uid="{00000000-0005-0000-0000-00004D000000}"/>
    <cellStyle name="Input cel new 6 6 2 2" xfId="17124" xr:uid="{00000000-0005-0000-0000-00004D000000}"/>
    <cellStyle name="Input cel new 6 6 3" xfId="16127" xr:uid="{00000000-0005-0000-0000-00004D000000}"/>
    <cellStyle name="Input cel new 6 7" xfId="2366" xr:uid="{00000000-0005-0000-0000-00004D000000}"/>
    <cellStyle name="Input cel new 6 7 2" xfId="7916" xr:uid="{00000000-0005-0000-0000-00004D000000}"/>
    <cellStyle name="Input cel new 6 7 2 2" xfId="18278" xr:uid="{00000000-0005-0000-0000-00004D000000}"/>
    <cellStyle name="Input cel new 6 7 3" xfId="14795" xr:uid="{00000000-0005-0000-0000-00004D000000}"/>
    <cellStyle name="Input cel new 6 8" xfId="711" xr:uid="{00000000-0005-0000-0000-00004D000000}"/>
    <cellStyle name="Input cel new 6 8 2" xfId="6356" xr:uid="{00000000-0005-0000-0000-00004D000000}"/>
    <cellStyle name="Input cel new 6 8 2 2" xfId="16719" xr:uid="{00000000-0005-0000-0000-00004D000000}"/>
    <cellStyle name="Input cel new 6 8 2 3" xfId="15167" xr:uid="{00000000-0005-0000-0000-00004D000000}"/>
    <cellStyle name="Input cel new 6 8 3" xfId="11149" xr:uid="{00000000-0005-0000-0000-00004D000000}"/>
    <cellStyle name="Input cel new 6 8 4" xfId="12548" xr:uid="{00000000-0005-0000-0000-00004D000000}"/>
    <cellStyle name="Input cel new 6 9" xfId="6341" xr:uid="{00000000-0005-0000-0000-00004D000000}"/>
    <cellStyle name="Input cel new 6 9 2" xfId="15152" xr:uid="{00000000-0005-0000-0000-00004D000000}"/>
    <cellStyle name="Input cel new 6 9 3" xfId="16704" xr:uid="{00000000-0005-0000-0000-00004D000000}"/>
    <cellStyle name="Input cel new 7" xfId="673" xr:uid="{00000000-0005-0000-0000-000073000000}"/>
    <cellStyle name="Input cel new 7 2" xfId="2353" xr:uid="{00000000-0005-0000-0000-000073000000}"/>
    <cellStyle name="Input cel new 7 2 2" xfId="7903" xr:uid="{00000000-0005-0000-0000-000073000000}"/>
    <cellStyle name="Input cel new 7 2 2 2" xfId="18265" xr:uid="{00000000-0005-0000-0000-000073000000}"/>
    <cellStyle name="Input cel new 7 2 3" xfId="14324" xr:uid="{00000000-0005-0000-0000-000073000000}"/>
    <cellStyle name="Input cel new 7 3" xfId="3608" xr:uid="{00000000-0005-0000-0000-000073000000}"/>
    <cellStyle name="Input cel new 7 3 2" xfId="9153" xr:uid="{00000000-0005-0000-0000-000073000000}"/>
    <cellStyle name="Input cel new 7 3 2 2" xfId="19515" xr:uid="{00000000-0005-0000-0000-000073000000}"/>
    <cellStyle name="Input cel new 7 3 3" xfId="14721" xr:uid="{00000000-0005-0000-0000-000073000000}"/>
    <cellStyle name="Input cel new 7 4" xfId="6411" xr:uid="{00000000-0005-0000-0000-000073000000}"/>
    <cellStyle name="Input cel new 7 4 2" xfId="16773" xr:uid="{00000000-0005-0000-0000-000073000000}"/>
    <cellStyle name="Input cel new 7 5" xfId="4994" xr:uid="{00000000-0005-0000-0000-000073000000}"/>
    <cellStyle name="Input cel new 7 5 2" xfId="12509" xr:uid="{00000000-0005-0000-0000-000073000000}"/>
    <cellStyle name="Input cel new 7 6" xfId="13526" xr:uid="{00000000-0005-0000-0000-000073000000}"/>
    <cellStyle name="Input cel new 8" xfId="1413" xr:uid="{00000000-0005-0000-0000-000074000000}"/>
    <cellStyle name="Input cel new 8 2" xfId="2656" xr:uid="{00000000-0005-0000-0000-000074000000}"/>
    <cellStyle name="Input cel new 8 2 2" xfId="8206" xr:uid="{00000000-0005-0000-0000-000074000000}"/>
    <cellStyle name="Input cel new 8 2 2 2" xfId="18568" xr:uid="{00000000-0005-0000-0000-000074000000}"/>
    <cellStyle name="Input cel new 8 2 3" xfId="13554" xr:uid="{00000000-0005-0000-0000-000074000000}"/>
    <cellStyle name="Input cel new 8 3" xfId="4011" xr:uid="{00000000-0005-0000-0000-000074000000}"/>
    <cellStyle name="Input cel new 8 3 2" xfId="9622" xr:uid="{00000000-0005-0000-0000-000074000000}"/>
    <cellStyle name="Input cel new 8 3 2 2" xfId="19983" xr:uid="{00000000-0005-0000-0000-000074000000}"/>
    <cellStyle name="Input cel new 8 3 3" xfId="15420" xr:uid="{00000000-0005-0000-0000-000074000000}"/>
    <cellStyle name="Input cel new 8 4" xfId="7050" xr:uid="{00000000-0005-0000-0000-000074000000}"/>
    <cellStyle name="Input cel new 8 4 2" xfId="17412" xr:uid="{00000000-0005-0000-0000-000074000000}"/>
    <cellStyle name="Input cel new 8 5" xfId="5472" xr:uid="{00000000-0005-0000-0000-000074000000}"/>
    <cellStyle name="Input cel new 8 5 2" xfId="11809" xr:uid="{00000000-0005-0000-0000-000074000000}"/>
    <cellStyle name="Input cel new 8 6" xfId="10572" xr:uid="{00000000-0005-0000-0000-000074000000}"/>
    <cellStyle name="Input cel new 9" xfId="6348" xr:uid="{00000000-0005-0000-0000-00001C000000}"/>
    <cellStyle name="Input cel new 9 2" xfId="15159" xr:uid="{00000000-0005-0000-0000-00001C000000}"/>
    <cellStyle name="Input cel new 9 3" xfId="16711" xr:uid="{00000000-0005-0000-0000-00001C000000}"/>
    <cellStyle name="Komma 2" xfId="26" xr:uid="{00000000-0005-0000-0000-000022000000}"/>
    <cellStyle name="KP_thin_border_dark_grey" xfId="244" xr:uid="{00000000-0005-0000-0000-00005A000000}"/>
    <cellStyle name="Linked Cell" xfId="179"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5" xr:uid="{00000000-0005-0000-0000-00000B010000}"/>
    <cellStyle name="Normal" xfId="0" builtinId="0"/>
    <cellStyle name="Normal 10" xfId="150" xr:uid="{00000000-0005-0000-0000-00002A000000}"/>
    <cellStyle name="Normal 10 2" xfId="165" xr:uid="{00000000-0005-0000-0000-00002B000000}"/>
    <cellStyle name="Normal 10 3" xfId="245"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29" xr:uid="{00000000-0005-0000-0000-00006A000000}"/>
    <cellStyle name="Normal 13 3" xfId="214" xr:uid="{00000000-0005-0000-0000-000069000000}"/>
    <cellStyle name="Normal 14" xfId="223" xr:uid="{00000000-0005-0000-0000-00006B000000}"/>
    <cellStyle name="Normal 15" xfId="233" xr:uid="{00000000-0005-0000-0000-00006C000000}"/>
    <cellStyle name="Normal 15 2" xfId="1967" xr:uid="{00000000-0005-0000-0000-00006C000000}"/>
    <cellStyle name="Normal 15 3" xfId="1512" xr:uid="{00000000-0005-0000-0000-000039000000}"/>
    <cellStyle name="Normal 16" xfId="234" xr:uid="{00000000-0005-0000-0000-00006D000000}"/>
    <cellStyle name="Normal 16 2" xfId="1727" xr:uid="{00000000-0005-0000-0000-00006D000000}"/>
    <cellStyle name="Normal 16 3" xfId="1454" xr:uid="{00000000-0005-0000-0000-00003A000000}"/>
    <cellStyle name="Normal 17" xfId="222" xr:uid="{00000000-0005-0000-0000-00006E000000}"/>
    <cellStyle name="Normal 18" xfId="277" xr:uid="{00000000-0005-0000-0000-00006F000000}"/>
    <cellStyle name="Normal 19" xfId="279" xr:uid="{00000000-0005-0000-0000-000070000000}"/>
    <cellStyle name="Normal 2" xfId="3" xr:uid="{00000000-0005-0000-0000-00002F000000}"/>
    <cellStyle name="Normal 2 2" xfId="32" xr:uid="{00000000-0005-0000-0000-000030000000}"/>
    <cellStyle name="Normal 2 2 2" xfId="10482" xr:uid="{00000000-0005-0000-0000-00002F000000}"/>
    <cellStyle name="Normal 2 3" xfId="246" xr:uid="{00000000-0005-0000-0000-000073000000}"/>
    <cellStyle name="Normal 2 4" xfId="810" xr:uid="{00000000-0005-0000-0000-00002F000000}"/>
    <cellStyle name="Normal 2 4 2" xfId="10475" xr:uid="{00000000-0005-0000-0000-000032000000}"/>
    <cellStyle name="Normal 2 4 3" xfId="11242" xr:uid="{00000000-0005-0000-0000-00002F000000}"/>
    <cellStyle name="Normal 2 5" xfId="6108" xr:uid="{00000000-0005-0000-0000-000032000000}"/>
    <cellStyle name="Normal 2 5 2" xfId="15132" xr:uid="{00000000-0005-0000-0000-000032000000}"/>
    <cellStyle name="Normal 20" xfId="280" xr:uid="{00000000-0005-0000-0000-000074000000}"/>
    <cellStyle name="Normal 21" xfId="281" xr:uid="{00000000-0005-0000-0000-000075000000}"/>
    <cellStyle name="Normal 22" xfId="282" xr:uid="{00000000-0005-0000-0000-000076000000}"/>
    <cellStyle name="Normal 23" xfId="247" xr:uid="{00000000-0005-0000-0000-000077000000}"/>
    <cellStyle name="Normal 24" xfId="4920" xr:uid="{00000000-0005-0000-0000-000048130000}"/>
    <cellStyle name="Normal 25" xfId="10483" xr:uid="{00000000-0005-0000-0000-000055170000}"/>
    <cellStyle name="Normal 26" xfId="10484" xr:uid="{00000000-0005-0000-0000-000057170000}"/>
    <cellStyle name="Normal 27" xfId="10488" xr:uid="{00000000-0005-0000-0000-000059170000}"/>
    <cellStyle name="Normal 28" xfId="4932" xr:uid="{00000000-0005-0000-0000-000010290000}"/>
    <cellStyle name="Normal 3" xfId="4" xr:uid="{00000000-0005-0000-0000-000031000000}"/>
    <cellStyle name="Normal 3 2" xfId="33" xr:uid="{00000000-0005-0000-0000-000032000000}"/>
    <cellStyle name="Normal 3 2 2" xfId="53" xr:uid="{00000000-0005-0000-0000-000033000000}"/>
    <cellStyle name="Normal 3 2 3" xfId="10481" xr:uid="{00000000-0005-0000-0000-000032000000}"/>
    <cellStyle name="Normal 3 3" xfId="54" xr:uid="{00000000-0005-0000-0000-000034000000}"/>
    <cellStyle name="Normal 3 4" xfId="835" xr:uid="{00000000-0005-0000-0000-000032000000}"/>
    <cellStyle name="Normal 3 4 2" xfId="10477" xr:uid="{00000000-0005-0000-0000-000036000000}"/>
    <cellStyle name="Normal 3 4 3" xfId="11266"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8" xr:uid="{00000000-0005-0000-0000-0000B1000000}"/>
    <cellStyle name="Normal GHG Numbers (0.00) 2 10" xfId="836" xr:uid="{00000000-0005-0000-0000-0000AF000000}"/>
    <cellStyle name="Normal GHG Numbers (0.00) 2 10 2" xfId="6514" xr:uid="{00000000-0005-0000-0000-0000AF000000}"/>
    <cellStyle name="Normal GHG Numbers (0.00) 2 10 2 2" xfId="16876" xr:uid="{00000000-0005-0000-0000-0000AF000000}"/>
    <cellStyle name="Normal GHG Numbers (0.00) 2 10 3" xfId="11923" xr:uid="{00000000-0005-0000-0000-0000AF000000}"/>
    <cellStyle name="Normal GHG Numbers (0.00) 2 11" xfId="469" xr:uid="{00000000-0005-0000-0000-0000B1000000}"/>
    <cellStyle name="Normal GHG Numbers (0.00) 2 11 2" xfId="6360" xr:uid="{00000000-0005-0000-0000-0000B1000000}"/>
    <cellStyle name="Normal GHG Numbers (0.00) 2 11 2 2" xfId="16723" xr:uid="{00000000-0005-0000-0000-0000B1000000}"/>
    <cellStyle name="Normal GHG Numbers (0.00) 2 11 3" xfId="11206" xr:uid="{00000000-0005-0000-0000-0000B1000000}"/>
    <cellStyle name="Normal GHG Numbers (0.00) 2 12" xfId="4951" xr:uid="{00000000-0005-0000-0000-0000B1000000}"/>
    <cellStyle name="Normal GHG Numbers (0.00) 2 12 2" xfId="15953" xr:uid="{00000000-0005-0000-0000-0000B1000000}"/>
    <cellStyle name="Normal GHG Numbers (0.00) 2 13" xfId="11038" xr:uid="{00000000-0005-0000-0000-0000B1000000}"/>
    <cellStyle name="Normal GHG Numbers (0.00) 2 2" xfId="350" xr:uid="{00000000-0005-0000-0000-0000AF000000}"/>
    <cellStyle name="Normal GHG Numbers (0.00) 2 2 10" xfId="743" xr:uid="{00000000-0005-0000-0000-0000AF000000}"/>
    <cellStyle name="Normal GHG Numbers (0.00) 2 2 10 2" xfId="6463" xr:uid="{00000000-0005-0000-0000-0000AF000000}"/>
    <cellStyle name="Normal GHG Numbers (0.00) 2 2 10 2 2" xfId="16825" xr:uid="{00000000-0005-0000-0000-0000AF000000}"/>
    <cellStyle name="Normal GHG Numbers (0.00) 2 2 10 3" xfId="13034" xr:uid="{00000000-0005-0000-0000-0000AF000000}"/>
    <cellStyle name="Normal GHG Numbers (0.00) 2 2 11" xfId="9228" xr:uid="{00000000-0005-0000-0000-0000AF000000}"/>
    <cellStyle name="Normal GHG Numbers (0.00) 2 2 11 2" xfId="19589" xr:uid="{00000000-0005-0000-0000-0000AF000000}"/>
    <cellStyle name="Normal GHG Numbers (0.00) 2 2 12" xfId="5072" xr:uid="{00000000-0005-0000-0000-0000AF000000}"/>
    <cellStyle name="Normal GHG Numbers (0.00) 2 2 12 2" xfId="12626" xr:uid="{00000000-0005-0000-0000-0000AF000000}"/>
    <cellStyle name="Normal GHG Numbers (0.00) 2 2 13" xfId="12079" xr:uid="{00000000-0005-0000-0000-0000AF000000}"/>
    <cellStyle name="Normal GHG Numbers (0.00) 2 2 2" xfId="409" xr:uid="{00000000-0005-0000-0000-0000AF000000}"/>
    <cellStyle name="Normal GHG Numbers (0.00) 2 2 2 10" xfId="15437" xr:uid="{00000000-0005-0000-0000-0000AF000000}"/>
    <cellStyle name="Normal GHG Numbers (0.00) 2 2 2 2" xfId="489" xr:uid="{00000000-0005-0000-0000-0000AF000000}"/>
    <cellStyle name="Normal GHG Numbers (0.00) 2 2 2 2 2" xfId="2136" xr:uid="{00000000-0005-0000-0000-0000AF000000}"/>
    <cellStyle name="Normal GHG Numbers (0.00) 2 2 2 2 2 2" xfId="3375" xr:uid="{00000000-0005-0000-0000-0000AF000000}"/>
    <cellStyle name="Normal GHG Numbers (0.00) 2 2 2 2 2 2 2" xfId="8925" xr:uid="{00000000-0005-0000-0000-0000AF000000}"/>
    <cellStyle name="Normal GHG Numbers (0.00) 2 2 2 2 2 2 2 2" xfId="19287" xr:uid="{00000000-0005-0000-0000-0000AF000000}"/>
    <cellStyle name="Normal GHG Numbers (0.00) 2 2 2 2 2 2 3" xfId="13326" xr:uid="{00000000-0005-0000-0000-0000AF000000}"/>
    <cellStyle name="Normal GHG Numbers (0.00) 2 2 2 2 2 3" xfId="4717" xr:uid="{00000000-0005-0000-0000-0000AF000000}"/>
    <cellStyle name="Normal GHG Numbers (0.00) 2 2 2 2 2 3 2" xfId="10282" xr:uid="{00000000-0005-0000-0000-0000AF000000}"/>
    <cellStyle name="Normal GHG Numbers (0.00) 2 2 2 2 2 3 2 2" xfId="20641" xr:uid="{00000000-0005-0000-0000-0000AF000000}"/>
    <cellStyle name="Normal GHG Numbers (0.00) 2 2 2 2 2 3 3" xfId="13267" xr:uid="{00000000-0005-0000-0000-0000AF000000}"/>
    <cellStyle name="Normal GHG Numbers (0.00) 2 2 2 2 2 4" xfId="7696" xr:uid="{00000000-0005-0000-0000-0000AF000000}"/>
    <cellStyle name="Normal GHG Numbers (0.00) 2 2 2 2 2 4 2" xfId="18058" xr:uid="{00000000-0005-0000-0000-0000AF000000}"/>
    <cellStyle name="Normal GHG Numbers (0.00) 2 2 2 2 2 5" xfId="6129" xr:uid="{00000000-0005-0000-0000-0000AF000000}"/>
    <cellStyle name="Normal GHG Numbers (0.00) 2 2 2 2 2 5 2" xfId="16492" xr:uid="{00000000-0005-0000-0000-0000AF000000}"/>
    <cellStyle name="Normal GHG Numbers (0.00) 2 2 2 2 2 6" xfId="15479" xr:uid="{00000000-0005-0000-0000-0000AF000000}"/>
    <cellStyle name="Normal GHG Numbers (0.00) 2 2 2 2 3" xfId="1817" xr:uid="{00000000-0005-0000-0000-0000AF000000}"/>
    <cellStyle name="Normal GHG Numbers (0.00) 2 2 2 2 3 2" xfId="7407" xr:uid="{00000000-0005-0000-0000-0000AF000000}"/>
    <cellStyle name="Normal GHG Numbers (0.00) 2 2 2 2 3 2 2" xfId="17769" xr:uid="{00000000-0005-0000-0000-0000AF000000}"/>
    <cellStyle name="Normal GHG Numbers (0.00) 2 2 2 2 3 3" xfId="15886" xr:uid="{00000000-0005-0000-0000-0000AF000000}"/>
    <cellStyle name="Normal GHG Numbers (0.00) 2 2 2 2 4" xfId="3057" xr:uid="{00000000-0005-0000-0000-0000AF000000}"/>
    <cellStyle name="Normal GHG Numbers (0.00) 2 2 2 2 4 2" xfId="8607" xr:uid="{00000000-0005-0000-0000-0000AF000000}"/>
    <cellStyle name="Normal GHG Numbers (0.00) 2 2 2 2 4 2 2" xfId="18969" xr:uid="{00000000-0005-0000-0000-0000AF000000}"/>
    <cellStyle name="Normal GHG Numbers (0.00) 2 2 2 2 4 3" xfId="11756" xr:uid="{00000000-0005-0000-0000-0000AF000000}"/>
    <cellStyle name="Normal GHG Numbers (0.00) 2 2 2 2 5" xfId="895" xr:uid="{00000000-0005-0000-0000-0000AF000000}"/>
    <cellStyle name="Normal GHG Numbers (0.00) 2 2 2 2 5 2" xfId="9983" xr:uid="{00000000-0005-0000-0000-0000AF000000}"/>
    <cellStyle name="Normal GHG Numbers (0.00) 2 2 2 2 5 2 2" xfId="20343" xr:uid="{00000000-0005-0000-0000-0000AF000000}"/>
    <cellStyle name="Normal GHG Numbers (0.00) 2 2 2 2 5 3" xfId="15690" xr:uid="{00000000-0005-0000-0000-0000AF000000}"/>
    <cellStyle name="Normal GHG Numbers (0.00) 2 2 2 2 6" xfId="4401" xr:uid="{00000000-0005-0000-0000-0000AF000000}"/>
    <cellStyle name="Normal GHG Numbers (0.00) 2 2 2 2 6 2" xfId="6570" xr:uid="{00000000-0005-0000-0000-0000AF000000}"/>
    <cellStyle name="Normal GHG Numbers (0.00) 2 2 2 2 6 2 2" xfId="16932" xr:uid="{00000000-0005-0000-0000-0000AF000000}"/>
    <cellStyle name="Normal GHG Numbers (0.00) 2 2 2 2 6 3" xfId="13320" xr:uid="{00000000-0005-0000-0000-0000AF000000}"/>
    <cellStyle name="Normal GHG Numbers (0.00) 2 2 2 2 7" xfId="5831" xr:uid="{00000000-0005-0000-0000-0000AF000000}"/>
    <cellStyle name="Normal GHG Numbers (0.00) 2 2 2 2 7 2" xfId="12879" xr:uid="{00000000-0005-0000-0000-0000AF000000}"/>
    <cellStyle name="Normal GHG Numbers (0.00) 2 2 2 2 8" xfId="11128" xr:uid="{00000000-0005-0000-0000-0000AF000000}"/>
    <cellStyle name="Normal GHG Numbers (0.00) 2 2 2 3" xfId="1734" xr:uid="{00000000-0005-0000-0000-0000AF000000}"/>
    <cellStyle name="Normal GHG Numbers (0.00) 2 2 2 3 2" xfId="2974" xr:uid="{00000000-0005-0000-0000-0000AF000000}"/>
    <cellStyle name="Normal GHG Numbers (0.00) 2 2 2 3 2 2" xfId="8524" xr:uid="{00000000-0005-0000-0000-0000AF000000}"/>
    <cellStyle name="Normal GHG Numbers (0.00) 2 2 2 3 2 2 2" xfId="18886" xr:uid="{00000000-0005-0000-0000-0000AF000000}"/>
    <cellStyle name="Normal GHG Numbers (0.00) 2 2 2 3 2 3" xfId="11261" xr:uid="{00000000-0005-0000-0000-0000AF000000}"/>
    <cellStyle name="Normal GHG Numbers (0.00) 2 2 2 3 3" xfId="4320" xr:uid="{00000000-0005-0000-0000-0000AF000000}"/>
    <cellStyle name="Normal GHG Numbers (0.00) 2 2 2 3 3 2" xfId="9907" xr:uid="{00000000-0005-0000-0000-0000AF000000}"/>
    <cellStyle name="Normal GHG Numbers (0.00) 2 2 2 3 3 2 2" xfId="20268" xr:uid="{00000000-0005-0000-0000-0000AF000000}"/>
    <cellStyle name="Normal GHG Numbers (0.00) 2 2 2 3 3 3" xfId="10777" xr:uid="{00000000-0005-0000-0000-0000AF000000}"/>
    <cellStyle name="Normal GHG Numbers (0.00) 2 2 2 3 4" xfId="7339" xr:uid="{00000000-0005-0000-0000-0000AF000000}"/>
    <cellStyle name="Normal GHG Numbers (0.00) 2 2 2 3 4 2" xfId="17701" xr:uid="{00000000-0005-0000-0000-0000AF000000}"/>
    <cellStyle name="Normal GHG Numbers (0.00) 2 2 2 3 5" xfId="5756" xr:uid="{00000000-0005-0000-0000-0000AF000000}"/>
    <cellStyle name="Normal GHG Numbers (0.00) 2 2 2 3 5 2" xfId="13764" xr:uid="{00000000-0005-0000-0000-0000AF000000}"/>
    <cellStyle name="Normal GHG Numbers (0.00) 2 2 2 3 6" xfId="15922" xr:uid="{00000000-0005-0000-0000-0000AF000000}"/>
    <cellStyle name="Normal GHG Numbers (0.00) 2 2 2 4" xfId="1719" xr:uid="{00000000-0005-0000-0000-0000AF000000}"/>
    <cellStyle name="Normal GHG Numbers (0.00) 2 2 2 4 2" xfId="2960" xr:uid="{00000000-0005-0000-0000-0000AF000000}"/>
    <cellStyle name="Normal GHG Numbers (0.00) 2 2 2 4 2 2" xfId="8510" xr:uid="{00000000-0005-0000-0000-0000AF000000}"/>
    <cellStyle name="Normal GHG Numbers (0.00) 2 2 2 4 2 2 2" xfId="18872" xr:uid="{00000000-0005-0000-0000-0000AF000000}"/>
    <cellStyle name="Normal GHG Numbers (0.00) 2 2 2 4 2 3" xfId="10778" xr:uid="{00000000-0005-0000-0000-0000AF000000}"/>
    <cellStyle name="Normal GHG Numbers (0.00) 2 2 2 4 3" xfId="4307" xr:uid="{00000000-0005-0000-0000-0000AF000000}"/>
    <cellStyle name="Normal GHG Numbers (0.00) 2 2 2 4 3 2" xfId="9895" xr:uid="{00000000-0005-0000-0000-0000AF000000}"/>
    <cellStyle name="Normal GHG Numbers (0.00) 2 2 2 4 3 2 2" xfId="20256" xr:uid="{00000000-0005-0000-0000-0000AF000000}"/>
    <cellStyle name="Normal GHG Numbers (0.00) 2 2 2 4 3 3" xfId="12241" xr:uid="{00000000-0005-0000-0000-0000AF000000}"/>
    <cellStyle name="Normal GHG Numbers (0.00) 2 2 2 4 4" xfId="7326" xr:uid="{00000000-0005-0000-0000-0000AF000000}"/>
    <cellStyle name="Normal GHG Numbers (0.00) 2 2 2 4 4 2" xfId="17688" xr:uid="{00000000-0005-0000-0000-0000AF000000}"/>
    <cellStyle name="Normal GHG Numbers (0.00) 2 2 2 4 5" xfId="5744" xr:uid="{00000000-0005-0000-0000-0000AF000000}"/>
    <cellStyle name="Normal GHG Numbers (0.00) 2 2 2 4 5 2" xfId="12663" xr:uid="{00000000-0005-0000-0000-0000AF000000}"/>
    <cellStyle name="Normal GHG Numbers (0.00) 2 2 2 4 6" xfId="12558" xr:uid="{00000000-0005-0000-0000-0000AF000000}"/>
    <cellStyle name="Normal GHG Numbers (0.00) 2 2 2 5" xfId="1556" xr:uid="{00000000-0005-0000-0000-0000AF000000}"/>
    <cellStyle name="Normal GHG Numbers (0.00) 2 2 2 5 2" xfId="2797" xr:uid="{00000000-0005-0000-0000-0000AF000000}"/>
    <cellStyle name="Normal GHG Numbers (0.00) 2 2 2 5 2 2" xfId="8347" xr:uid="{00000000-0005-0000-0000-0000AF000000}"/>
    <cellStyle name="Normal GHG Numbers (0.00) 2 2 2 5 2 2 2" xfId="18709" xr:uid="{00000000-0005-0000-0000-0000AF000000}"/>
    <cellStyle name="Normal GHG Numbers (0.00) 2 2 2 5 2 3" xfId="11730" xr:uid="{00000000-0005-0000-0000-0000AF000000}"/>
    <cellStyle name="Normal GHG Numbers (0.00) 2 2 2 5 3" xfId="4147" xr:uid="{00000000-0005-0000-0000-0000AF000000}"/>
    <cellStyle name="Normal GHG Numbers (0.00) 2 2 2 5 3 2" xfId="9746" xr:uid="{00000000-0005-0000-0000-0000AF000000}"/>
    <cellStyle name="Normal GHG Numbers (0.00) 2 2 2 5 3 2 2" xfId="20107" xr:uid="{00000000-0005-0000-0000-0000AF000000}"/>
    <cellStyle name="Normal GHG Numbers (0.00) 2 2 2 5 3 3" xfId="12949" xr:uid="{00000000-0005-0000-0000-0000AF000000}"/>
    <cellStyle name="Normal GHG Numbers (0.00) 2 2 2 5 4" xfId="7179" xr:uid="{00000000-0005-0000-0000-0000AF000000}"/>
    <cellStyle name="Normal GHG Numbers (0.00) 2 2 2 5 4 2" xfId="17541" xr:uid="{00000000-0005-0000-0000-0000AF000000}"/>
    <cellStyle name="Normal GHG Numbers (0.00) 2 2 2 5 5" xfId="5596" xr:uid="{00000000-0005-0000-0000-0000AF000000}"/>
    <cellStyle name="Normal GHG Numbers (0.00) 2 2 2 5 5 2" xfId="15554" xr:uid="{00000000-0005-0000-0000-0000AF000000}"/>
    <cellStyle name="Normal GHG Numbers (0.00) 2 2 2 5 6" xfId="14776" xr:uid="{00000000-0005-0000-0000-0000AF000000}"/>
    <cellStyle name="Normal GHG Numbers (0.00) 2 2 2 6" xfId="1196" xr:uid="{00000000-0005-0000-0000-0000AF000000}"/>
    <cellStyle name="Normal GHG Numbers (0.00) 2 2 2 6 2" xfId="3794" xr:uid="{00000000-0005-0000-0000-0000AF000000}"/>
    <cellStyle name="Normal GHG Numbers (0.00) 2 2 2 6 2 2" xfId="9408" xr:uid="{00000000-0005-0000-0000-0000AF000000}"/>
    <cellStyle name="Normal GHG Numbers (0.00) 2 2 2 6 2 2 2" xfId="19769" xr:uid="{00000000-0005-0000-0000-0000AF000000}"/>
    <cellStyle name="Normal GHG Numbers (0.00) 2 2 2 6 2 3" xfId="11590" xr:uid="{00000000-0005-0000-0000-0000AF000000}"/>
    <cellStyle name="Normal GHG Numbers (0.00) 2 2 2 6 3" xfId="6836" xr:uid="{00000000-0005-0000-0000-0000AF000000}"/>
    <cellStyle name="Normal GHG Numbers (0.00) 2 2 2 6 3 2" xfId="17198" xr:uid="{00000000-0005-0000-0000-0000AF000000}"/>
    <cellStyle name="Normal GHG Numbers (0.00) 2 2 2 6 4" xfId="5264" xr:uid="{00000000-0005-0000-0000-0000AF000000}"/>
    <cellStyle name="Normal GHG Numbers (0.00) 2 2 2 6 4 2" xfId="13278" xr:uid="{00000000-0005-0000-0000-0000AF000000}"/>
    <cellStyle name="Normal GHG Numbers (0.00) 2 2 2 6 5" xfId="11606" xr:uid="{00000000-0005-0000-0000-0000AF000000}"/>
    <cellStyle name="Normal GHG Numbers (0.00) 2 2 2 7" xfId="2439" xr:uid="{00000000-0005-0000-0000-0000AF000000}"/>
    <cellStyle name="Normal GHG Numbers (0.00) 2 2 2 7 2" xfId="7989" xr:uid="{00000000-0005-0000-0000-0000AF000000}"/>
    <cellStyle name="Normal GHG Numbers (0.00) 2 2 2 7 2 2" xfId="18351" xr:uid="{00000000-0005-0000-0000-0000AF000000}"/>
    <cellStyle name="Normal GHG Numbers (0.00) 2 2 2 7 3" xfId="15258" xr:uid="{00000000-0005-0000-0000-0000AF000000}"/>
    <cellStyle name="Normal GHG Numbers (0.00) 2 2 2 8" xfId="798" xr:uid="{00000000-0005-0000-0000-0000AF000000}"/>
    <cellStyle name="Normal GHG Numbers (0.00) 2 2 2 8 2" xfId="9306" xr:uid="{00000000-0005-0000-0000-0000AF000000}"/>
    <cellStyle name="Normal GHG Numbers (0.00) 2 2 2 8 2 2" xfId="19667" xr:uid="{00000000-0005-0000-0000-0000AF000000}"/>
    <cellStyle name="Normal GHG Numbers (0.00) 2 2 2 8 3" xfId="15623" xr:uid="{00000000-0005-0000-0000-0000AF000000}"/>
    <cellStyle name="Normal GHG Numbers (0.00) 2 2 2 9" xfId="5163" xr:uid="{00000000-0005-0000-0000-0000AF000000}"/>
    <cellStyle name="Normal GHG Numbers (0.00) 2 2 2 9 2" xfId="13590" xr:uid="{00000000-0005-0000-0000-0000AF000000}"/>
    <cellStyle name="Normal GHG Numbers (0.00) 2 2 3" xfId="331" xr:uid="{00000000-0005-0000-0000-0000AF000000}"/>
    <cellStyle name="Normal GHG Numbers (0.00) 2 2 3 2" xfId="2170" xr:uid="{00000000-0005-0000-0000-0000AF000000}"/>
    <cellStyle name="Normal GHG Numbers (0.00) 2 2 3 2 2" xfId="3409" xr:uid="{00000000-0005-0000-0000-0000AF000000}"/>
    <cellStyle name="Normal GHG Numbers (0.00) 2 2 3 2 2 2" xfId="8959" xr:uid="{00000000-0005-0000-0000-0000AF000000}"/>
    <cellStyle name="Normal GHG Numbers (0.00) 2 2 3 2 2 2 2" xfId="19321" xr:uid="{00000000-0005-0000-0000-0000AF000000}"/>
    <cellStyle name="Normal GHG Numbers (0.00) 2 2 3 2 2 3" xfId="14485" xr:uid="{00000000-0005-0000-0000-0000AF000000}"/>
    <cellStyle name="Normal GHG Numbers (0.00) 2 2 3 2 3" xfId="4751" xr:uid="{00000000-0005-0000-0000-0000AF000000}"/>
    <cellStyle name="Normal GHG Numbers (0.00) 2 2 3 2 3 2" xfId="10314" xr:uid="{00000000-0005-0000-0000-0000AF000000}"/>
    <cellStyle name="Normal GHG Numbers (0.00) 2 2 3 2 3 2 2" xfId="20673" xr:uid="{00000000-0005-0000-0000-0000AF000000}"/>
    <cellStyle name="Normal GHG Numbers (0.00) 2 2 3 2 3 3" xfId="11543" xr:uid="{00000000-0005-0000-0000-0000AF000000}"/>
    <cellStyle name="Normal GHG Numbers (0.00) 2 2 3 2 4" xfId="7728" xr:uid="{00000000-0005-0000-0000-0000AF000000}"/>
    <cellStyle name="Normal GHG Numbers (0.00) 2 2 3 2 4 2" xfId="18090" xr:uid="{00000000-0005-0000-0000-0000AF000000}"/>
    <cellStyle name="Normal GHG Numbers (0.00) 2 2 3 2 5" xfId="6161" xr:uid="{00000000-0005-0000-0000-0000AF000000}"/>
    <cellStyle name="Normal GHG Numbers (0.00) 2 2 3 2 5 2" xfId="16524" xr:uid="{00000000-0005-0000-0000-0000AF000000}"/>
    <cellStyle name="Normal GHG Numbers (0.00) 2 2 3 2 6" xfId="10826" xr:uid="{00000000-0005-0000-0000-0000AF000000}"/>
    <cellStyle name="Normal GHG Numbers (0.00) 2 2 3 3" xfId="1618" xr:uid="{00000000-0005-0000-0000-0000AF000000}"/>
    <cellStyle name="Normal GHG Numbers (0.00) 2 2 3 3 2" xfId="2859" xr:uid="{00000000-0005-0000-0000-0000AF000000}"/>
    <cellStyle name="Normal GHG Numbers (0.00) 2 2 3 3 2 2" xfId="8409" xr:uid="{00000000-0005-0000-0000-0000AF000000}"/>
    <cellStyle name="Normal GHG Numbers (0.00) 2 2 3 3 2 2 2" xfId="18771" xr:uid="{00000000-0005-0000-0000-0000AF000000}"/>
    <cellStyle name="Normal GHG Numbers (0.00) 2 2 3 3 2 3" xfId="13974" xr:uid="{00000000-0005-0000-0000-0000AF000000}"/>
    <cellStyle name="Normal GHG Numbers (0.00) 2 2 3 3 3" xfId="4209" xr:uid="{00000000-0005-0000-0000-0000AF000000}"/>
    <cellStyle name="Normal GHG Numbers (0.00) 2 2 3 3 3 2" xfId="9803" xr:uid="{00000000-0005-0000-0000-0000AF000000}"/>
    <cellStyle name="Normal GHG Numbers (0.00) 2 2 3 3 3 2 2" xfId="20164" xr:uid="{00000000-0005-0000-0000-0000AF000000}"/>
    <cellStyle name="Normal GHG Numbers (0.00) 2 2 3 3 3 3" xfId="10947" xr:uid="{00000000-0005-0000-0000-0000AF000000}"/>
    <cellStyle name="Normal GHG Numbers (0.00) 2 2 3 3 4" xfId="7235" xr:uid="{00000000-0005-0000-0000-0000AF000000}"/>
    <cellStyle name="Normal GHG Numbers (0.00) 2 2 3 3 4 2" xfId="17597" xr:uid="{00000000-0005-0000-0000-0000AF000000}"/>
    <cellStyle name="Normal GHG Numbers (0.00) 2 2 3 3 5" xfId="5653" xr:uid="{00000000-0005-0000-0000-0000AF000000}"/>
    <cellStyle name="Normal GHG Numbers (0.00) 2 2 3 3 5 2" xfId="11245" xr:uid="{00000000-0005-0000-0000-0000AF000000}"/>
    <cellStyle name="Normal GHG Numbers (0.00) 2 2 3 3 6" xfId="12932" xr:uid="{00000000-0005-0000-0000-0000AF000000}"/>
    <cellStyle name="Normal GHG Numbers (0.00) 2 2 3 4" xfId="1244" xr:uid="{00000000-0005-0000-0000-0000AF000000}"/>
    <cellStyle name="Normal GHG Numbers (0.00) 2 2 3 4 2" xfId="6884" xr:uid="{00000000-0005-0000-0000-0000AF000000}"/>
    <cellStyle name="Normal GHG Numbers (0.00) 2 2 3 4 2 2" xfId="17246" xr:uid="{00000000-0005-0000-0000-0000AF000000}"/>
    <cellStyle name="Normal GHG Numbers (0.00) 2 2 3 4 3" xfId="11208" xr:uid="{00000000-0005-0000-0000-0000AF000000}"/>
    <cellStyle name="Normal GHG Numbers (0.00) 2 2 3 5" xfId="2487" xr:uid="{00000000-0005-0000-0000-0000AF000000}"/>
    <cellStyle name="Normal GHG Numbers (0.00) 2 2 3 5 2" xfId="8037" xr:uid="{00000000-0005-0000-0000-0000AF000000}"/>
    <cellStyle name="Normal GHG Numbers (0.00) 2 2 3 5 2 2" xfId="18399" xr:uid="{00000000-0005-0000-0000-0000AF000000}"/>
    <cellStyle name="Normal GHG Numbers (0.00) 2 2 3 5 3" xfId="11238" xr:uid="{00000000-0005-0000-0000-0000AF000000}"/>
    <cellStyle name="Normal GHG Numbers (0.00) 2 2 3 6" xfId="944" xr:uid="{00000000-0005-0000-0000-0000AF000000}"/>
    <cellStyle name="Normal GHG Numbers (0.00) 2 2 3 6 2" xfId="9456" xr:uid="{00000000-0005-0000-0000-0000AF000000}"/>
    <cellStyle name="Normal GHG Numbers (0.00) 2 2 3 6 2 2" xfId="19817" xr:uid="{00000000-0005-0000-0000-0000AF000000}"/>
    <cellStyle name="Normal GHG Numbers (0.00) 2 2 3 6 3" xfId="13418" xr:uid="{00000000-0005-0000-0000-0000AF000000}"/>
    <cellStyle name="Normal GHG Numbers (0.00) 2 2 3 7" xfId="3842" xr:uid="{00000000-0005-0000-0000-0000AF000000}"/>
    <cellStyle name="Normal GHG Numbers (0.00) 2 2 3 7 2" xfId="6618" xr:uid="{00000000-0005-0000-0000-0000AF000000}"/>
    <cellStyle name="Normal GHG Numbers (0.00) 2 2 3 7 2 2" xfId="16980" xr:uid="{00000000-0005-0000-0000-0000AF000000}"/>
    <cellStyle name="Normal GHG Numbers (0.00) 2 2 3 7 3" xfId="10804" xr:uid="{00000000-0005-0000-0000-0000AF000000}"/>
    <cellStyle name="Normal GHG Numbers (0.00) 2 2 3 8" xfId="5311" xr:uid="{00000000-0005-0000-0000-0000AF000000}"/>
    <cellStyle name="Normal GHG Numbers (0.00) 2 2 3 8 2" xfId="13644" xr:uid="{00000000-0005-0000-0000-0000AF000000}"/>
    <cellStyle name="Normal GHG Numbers (0.00) 2 2 3 9" xfId="10644" xr:uid="{00000000-0005-0000-0000-0000AF000000}"/>
    <cellStyle name="Normal GHG Numbers (0.00) 2 2 4" xfId="547" xr:uid="{00000000-0005-0000-0000-0000AF000000}"/>
    <cellStyle name="Normal GHG Numbers (0.00) 2 2 4 2" xfId="2234" xr:uid="{00000000-0005-0000-0000-0000AF000000}"/>
    <cellStyle name="Normal GHG Numbers (0.00) 2 2 4 2 2" xfId="3473" xr:uid="{00000000-0005-0000-0000-0000AF000000}"/>
    <cellStyle name="Normal GHG Numbers (0.00) 2 2 4 2 2 2" xfId="9023" xr:uid="{00000000-0005-0000-0000-0000AF000000}"/>
    <cellStyle name="Normal GHG Numbers (0.00) 2 2 4 2 2 2 2" xfId="19385" xr:uid="{00000000-0005-0000-0000-0000AF000000}"/>
    <cellStyle name="Normal GHG Numbers (0.00) 2 2 4 2 2 3" xfId="11066" xr:uid="{00000000-0005-0000-0000-0000AF000000}"/>
    <cellStyle name="Normal GHG Numbers (0.00) 2 2 4 2 3" xfId="4815" xr:uid="{00000000-0005-0000-0000-0000AF000000}"/>
    <cellStyle name="Normal GHG Numbers (0.00) 2 2 4 2 3 2" xfId="10374" xr:uid="{00000000-0005-0000-0000-0000AF000000}"/>
    <cellStyle name="Normal GHG Numbers (0.00) 2 2 4 2 3 2 2" xfId="20733" xr:uid="{00000000-0005-0000-0000-0000AF000000}"/>
    <cellStyle name="Normal GHG Numbers (0.00) 2 2 4 2 3 3" xfId="11689" xr:uid="{00000000-0005-0000-0000-0000AF000000}"/>
    <cellStyle name="Normal GHG Numbers (0.00) 2 2 4 2 4" xfId="7788" xr:uid="{00000000-0005-0000-0000-0000AF000000}"/>
    <cellStyle name="Normal GHG Numbers (0.00) 2 2 4 2 4 2" xfId="18150" xr:uid="{00000000-0005-0000-0000-0000AF000000}"/>
    <cellStyle name="Normal GHG Numbers (0.00) 2 2 4 2 5" xfId="6221" xr:uid="{00000000-0005-0000-0000-0000AF000000}"/>
    <cellStyle name="Normal GHG Numbers (0.00) 2 2 4 2 5 2" xfId="16584" xr:uid="{00000000-0005-0000-0000-0000AF000000}"/>
    <cellStyle name="Normal GHG Numbers (0.00) 2 2 4 2 6" xfId="15841" xr:uid="{00000000-0005-0000-0000-0000AF000000}"/>
    <cellStyle name="Normal GHG Numbers (0.00) 2 2 4 3" xfId="1916" xr:uid="{00000000-0005-0000-0000-0000AF000000}"/>
    <cellStyle name="Normal GHG Numbers (0.00) 2 2 4 3 2" xfId="3156" xr:uid="{00000000-0005-0000-0000-0000AF000000}"/>
    <cellStyle name="Normal GHG Numbers (0.00) 2 2 4 3 2 2" xfId="8706" xr:uid="{00000000-0005-0000-0000-0000AF000000}"/>
    <cellStyle name="Normal GHG Numbers (0.00) 2 2 4 3 2 2 2" xfId="19068" xr:uid="{00000000-0005-0000-0000-0000AF000000}"/>
    <cellStyle name="Normal GHG Numbers (0.00) 2 2 4 3 2 3" xfId="13176" xr:uid="{00000000-0005-0000-0000-0000AF000000}"/>
    <cellStyle name="Normal GHG Numbers (0.00) 2 2 4 3 3" xfId="4499" xr:uid="{00000000-0005-0000-0000-0000AF000000}"/>
    <cellStyle name="Normal GHG Numbers (0.00) 2 2 4 3 3 2" xfId="10077" xr:uid="{00000000-0005-0000-0000-0000AF000000}"/>
    <cellStyle name="Normal GHG Numbers (0.00) 2 2 4 3 3 2 2" xfId="20437" xr:uid="{00000000-0005-0000-0000-0000AF000000}"/>
    <cellStyle name="Normal GHG Numbers (0.00) 2 2 4 3 3 3" xfId="11055" xr:uid="{00000000-0005-0000-0000-0000AF000000}"/>
    <cellStyle name="Normal GHG Numbers (0.00) 2 2 4 3 4" xfId="7504" xr:uid="{00000000-0005-0000-0000-0000AF000000}"/>
    <cellStyle name="Normal GHG Numbers (0.00) 2 2 4 3 4 2" xfId="17866" xr:uid="{00000000-0005-0000-0000-0000AF000000}"/>
    <cellStyle name="Normal GHG Numbers (0.00) 2 2 4 3 5" xfId="5923" xr:uid="{00000000-0005-0000-0000-0000AF000000}"/>
    <cellStyle name="Normal GHG Numbers (0.00) 2 2 4 3 5 2" xfId="16288" xr:uid="{00000000-0005-0000-0000-0000AF000000}"/>
    <cellStyle name="Normal GHG Numbers (0.00) 2 2 4 3 6" xfId="15411" xr:uid="{00000000-0005-0000-0000-0000AF000000}"/>
    <cellStyle name="Normal GHG Numbers (0.00) 2 2 4 4" xfId="1308" xr:uid="{00000000-0005-0000-0000-0000AF000000}"/>
    <cellStyle name="Normal GHG Numbers (0.00) 2 2 4 4 2" xfId="6945" xr:uid="{00000000-0005-0000-0000-0000AF000000}"/>
    <cellStyle name="Normal GHG Numbers (0.00) 2 2 4 4 2 2" xfId="17307" xr:uid="{00000000-0005-0000-0000-0000AF000000}"/>
    <cellStyle name="Normal GHG Numbers (0.00) 2 2 4 4 3" xfId="12213" xr:uid="{00000000-0005-0000-0000-0000AF000000}"/>
    <cellStyle name="Normal GHG Numbers (0.00) 2 2 4 5" xfId="2551" xr:uid="{00000000-0005-0000-0000-0000AF000000}"/>
    <cellStyle name="Normal GHG Numbers (0.00) 2 2 4 5 2" xfId="8101" xr:uid="{00000000-0005-0000-0000-0000AF000000}"/>
    <cellStyle name="Normal GHG Numbers (0.00) 2 2 4 5 2 2" xfId="18463" xr:uid="{00000000-0005-0000-0000-0000AF000000}"/>
    <cellStyle name="Normal GHG Numbers (0.00) 2 2 4 5 3" xfId="14321" xr:uid="{00000000-0005-0000-0000-0000AF000000}"/>
    <cellStyle name="Normal GHG Numbers (0.00) 2 2 4 6" xfId="1008" xr:uid="{00000000-0005-0000-0000-0000AF000000}"/>
    <cellStyle name="Normal GHG Numbers (0.00) 2 2 4 6 2" xfId="9517" xr:uid="{00000000-0005-0000-0000-0000AF000000}"/>
    <cellStyle name="Normal GHG Numbers (0.00) 2 2 4 6 2 2" xfId="19878" xr:uid="{00000000-0005-0000-0000-0000AF000000}"/>
    <cellStyle name="Normal GHG Numbers (0.00) 2 2 4 6 3" xfId="16054" xr:uid="{00000000-0005-0000-0000-0000AF000000}"/>
    <cellStyle name="Normal GHG Numbers (0.00) 2 2 4 7" xfId="3906" xr:uid="{00000000-0005-0000-0000-0000AF000000}"/>
    <cellStyle name="Normal GHG Numbers (0.00) 2 2 4 7 2" xfId="6652" xr:uid="{00000000-0005-0000-0000-0000AF000000}"/>
    <cellStyle name="Normal GHG Numbers (0.00) 2 2 4 7 2 2" xfId="17014" xr:uid="{00000000-0005-0000-0000-0000AF000000}"/>
    <cellStyle name="Normal GHG Numbers (0.00) 2 2 4 7 3" xfId="10795" xr:uid="{00000000-0005-0000-0000-0000AF000000}"/>
    <cellStyle name="Normal GHG Numbers (0.00) 2 2 4 8" xfId="5371" xr:uid="{00000000-0005-0000-0000-0000AF000000}"/>
    <cellStyle name="Normal GHG Numbers (0.00) 2 2 4 8 2" xfId="13417" xr:uid="{00000000-0005-0000-0000-0000AF000000}"/>
    <cellStyle name="Normal GHG Numbers (0.00) 2 2 4 9" xfId="14049" xr:uid="{00000000-0005-0000-0000-0000AF000000}"/>
    <cellStyle name="Normal GHG Numbers (0.00) 2 2 5" xfId="609" xr:uid="{00000000-0005-0000-0000-0000AF000000}"/>
    <cellStyle name="Normal GHG Numbers (0.00) 2 2 5 2" xfId="2296" xr:uid="{00000000-0005-0000-0000-0000AF000000}"/>
    <cellStyle name="Normal GHG Numbers (0.00) 2 2 5 2 2" xfId="3535" xr:uid="{00000000-0005-0000-0000-0000AF000000}"/>
    <cellStyle name="Normal GHG Numbers (0.00) 2 2 5 2 2 2" xfId="9085" xr:uid="{00000000-0005-0000-0000-0000AF000000}"/>
    <cellStyle name="Normal GHG Numbers (0.00) 2 2 5 2 2 2 2" xfId="19447" xr:uid="{00000000-0005-0000-0000-0000AF000000}"/>
    <cellStyle name="Normal GHG Numbers (0.00) 2 2 5 2 2 3" xfId="12701" xr:uid="{00000000-0005-0000-0000-0000AF000000}"/>
    <cellStyle name="Normal GHG Numbers (0.00) 2 2 5 2 3" xfId="4877" xr:uid="{00000000-0005-0000-0000-0000AF000000}"/>
    <cellStyle name="Normal GHG Numbers (0.00) 2 2 5 2 3 2" xfId="10433" xr:uid="{00000000-0005-0000-0000-0000AF000000}"/>
    <cellStyle name="Normal GHG Numbers (0.00) 2 2 5 2 3 2 2" xfId="20792" xr:uid="{00000000-0005-0000-0000-0000AF000000}"/>
    <cellStyle name="Normal GHG Numbers (0.00) 2 2 5 2 3 3" xfId="16119" xr:uid="{00000000-0005-0000-0000-0000AF000000}"/>
    <cellStyle name="Normal GHG Numbers (0.00) 2 2 5 2 4" xfId="7847" xr:uid="{00000000-0005-0000-0000-0000AF000000}"/>
    <cellStyle name="Normal GHG Numbers (0.00) 2 2 5 2 4 2" xfId="18209" xr:uid="{00000000-0005-0000-0000-0000AF000000}"/>
    <cellStyle name="Normal GHG Numbers (0.00) 2 2 5 2 5" xfId="6280" xr:uid="{00000000-0005-0000-0000-0000AF000000}"/>
    <cellStyle name="Normal GHG Numbers (0.00) 2 2 5 2 5 2" xfId="16643" xr:uid="{00000000-0005-0000-0000-0000AF000000}"/>
    <cellStyle name="Normal GHG Numbers (0.00) 2 2 5 2 6" xfId="11482" xr:uid="{00000000-0005-0000-0000-0000AF000000}"/>
    <cellStyle name="Normal GHG Numbers (0.00) 2 2 5 3" xfId="1974" xr:uid="{00000000-0005-0000-0000-0000AF000000}"/>
    <cellStyle name="Normal GHG Numbers (0.00) 2 2 5 3 2" xfId="3213" xr:uid="{00000000-0005-0000-0000-0000AF000000}"/>
    <cellStyle name="Normal GHG Numbers (0.00) 2 2 5 3 2 2" xfId="8763" xr:uid="{00000000-0005-0000-0000-0000AF000000}"/>
    <cellStyle name="Normal GHG Numbers (0.00) 2 2 5 3 2 2 2" xfId="19125" xr:uid="{00000000-0005-0000-0000-0000AF000000}"/>
    <cellStyle name="Normal GHG Numbers (0.00) 2 2 5 3 2 3" xfId="15319" xr:uid="{00000000-0005-0000-0000-0000AF000000}"/>
    <cellStyle name="Normal GHG Numbers (0.00) 2 2 5 3 3" xfId="4555" xr:uid="{00000000-0005-0000-0000-0000AF000000}"/>
    <cellStyle name="Normal GHG Numbers (0.00) 2 2 5 3 3 2" xfId="10130" xr:uid="{00000000-0005-0000-0000-0000AF000000}"/>
    <cellStyle name="Normal GHG Numbers (0.00) 2 2 5 3 3 2 2" xfId="20490" xr:uid="{00000000-0005-0000-0000-0000AF000000}"/>
    <cellStyle name="Normal GHG Numbers (0.00) 2 2 5 3 3 3" xfId="10821" xr:uid="{00000000-0005-0000-0000-0000AF000000}"/>
    <cellStyle name="Normal GHG Numbers (0.00) 2 2 5 3 4" xfId="7558" xr:uid="{00000000-0005-0000-0000-0000AF000000}"/>
    <cellStyle name="Normal GHG Numbers (0.00) 2 2 5 3 4 2" xfId="17920" xr:uid="{00000000-0005-0000-0000-0000AF000000}"/>
    <cellStyle name="Normal GHG Numbers (0.00) 2 2 5 3 5" xfId="5976" xr:uid="{00000000-0005-0000-0000-0000AF000000}"/>
    <cellStyle name="Normal GHG Numbers (0.00) 2 2 5 3 5 2" xfId="16341" xr:uid="{00000000-0005-0000-0000-0000AF000000}"/>
    <cellStyle name="Normal GHG Numbers (0.00) 2 2 5 3 6" xfId="11941" xr:uid="{00000000-0005-0000-0000-0000AF000000}"/>
    <cellStyle name="Normal GHG Numbers (0.00) 2 2 5 4" xfId="1370" xr:uid="{00000000-0005-0000-0000-0000AF000000}"/>
    <cellStyle name="Normal GHG Numbers (0.00) 2 2 5 4 2" xfId="7007" xr:uid="{00000000-0005-0000-0000-0000AF000000}"/>
    <cellStyle name="Normal GHG Numbers (0.00) 2 2 5 4 2 2" xfId="17369" xr:uid="{00000000-0005-0000-0000-0000AF000000}"/>
    <cellStyle name="Normal GHG Numbers (0.00) 2 2 5 4 3" xfId="14046" xr:uid="{00000000-0005-0000-0000-0000AF000000}"/>
    <cellStyle name="Normal GHG Numbers (0.00) 2 2 5 5" xfId="2613" xr:uid="{00000000-0005-0000-0000-0000AF000000}"/>
    <cellStyle name="Normal GHG Numbers (0.00) 2 2 5 5 2" xfId="8163" xr:uid="{00000000-0005-0000-0000-0000AF000000}"/>
    <cellStyle name="Normal GHG Numbers (0.00) 2 2 5 5 2 2" xfId="18525" xr:uid="{00000000-0005-0000-0000-0000AF000000}"/>
    <cellStyle name="Normal GHG Numbers (0.00) 2 2 5 5 3" xfId="12252" xr:uid="{00000000-0005-0000-0000-0000AF000000}"/>
    <cellStyle name="Normal GHG Numbers (0.00) 2 2 5 6" xfId="1070" xr:uid="{00000000-0005-0000-0000-0000AF000000}"/>
    <cellStyle name="Normal GHG Numbers (0.00) 2 2 5 6 2" xfId="9579" xr:uid="{00000000-0005-0000-0000-0000AF000000}"/>
    <cellStyle name="Normal GHG Numbers (0.00) 2 2 5 6 2 2" xfId="19940" xr:uid="{00000000-0005-0000-0000-0000AF000000}"/>
    <cellStyle name="Normal GHG Numbers (0.00) 2 2 5 6 3" xfId="12476" xr:uid="{00000000-0005-0000-0000-0000AF000000}"/>
    <cellStyle name="Normal GHG Numbers (0.00) 2 2 5 7" xfId="3968" xr:uid="{00000000-0005-0000-0000-0000AF000000}"/>
    <cellStyle name="Normal GHG Numbers (0.00) 2 2 5 7 2" xfId="6711" xr:uid="{00000000-0005-0000-0000-0000AF000000}"/>
    <cellStyle name="Normal GHG Numbers (0.00) 2 2 5 7 2 2" xfId="17073" xr:uid="{00000000-0005-0000-0000-0000AF000000}"/>
    <cellStyle name="Normal GHG Numbers (0.00) 2 2 5 7 3" xfId="13553" xr:uid="{00000000-0005-0000-0000-0000AF000000}"/>
    <cellStyle name="Normal GHG Numbers (0.00) 2 2 5 8" xfId="5430" xr:uid="{00000000-0005-0000-0000-0000AF000000}"/>
    <cellStyle name="Normal GHG Numbers (0.00) 2 2 5 8 2" xfId="11120" xr:uid="{00000000-0005-0000-0000-0000AF000000}"/>
    <cellStyle name="Normal GHG Numbers (0.00) 2 2 5 9" xfId="15949" xr:uid="{00000000-0005-0000-0000-0000AF000000}"/>
    <cellStyle name="Normal GHG Numbers (0.00) 2 2 6" xfId="875" xr:uid="{00000000-0005-0000-0000-0000AF000000}"/>
    <cellStyle name="Normal GHG Numbers (0.00) 2 2 6 2" xfId="1798" xr:uid="{00000000-0005-0000-0000-0000AF000000}"/>
    <cellStyle name="Normal GHG Numbers (0.00) 2 2 6 2 2" xfId="7388" xr:uid="{00000000-0005-0000-0000-0000AF000000}"/>
    <cellStyle name="Normal GHG Numbers (0.00) 2 2 6 2 2 2" xfId="17750" xr:uid="{00000000-0005-0000-0000-0000AF000000}"/>
    <cellStyle name="Normal GHG Numbers (0.00) 2 2 6 2 3" xfId="12005" xr:uid="{00000000-0005-0000-0000-0000AF000000}"/>
    <cellStyle name="Normal GHG Numbers (0.00) 2 2 6 3" xfId="3038" xr:uid="{00000000-0005-0000-0000-0000AF000000}"/>
    <cellStyle name="Normal GHG Numbers (0.00) 2 2 6 3 2" xfId="8588" xr:uid="{00000000-0005-0000-0000-0000AF000000}"/>
    <cellStyle name="Normal GHG Numbers (0.00) 2 2 6 3 2 2" xfId="18950" xr:uid="{00000000-0005-0000-0000-0000AF000000}"/>
    <cellStyle name="Normal GHG Numbers (0.00) 2 2 6 3 3" xfId="13323" xr:uid="{00000000-0005-0000-0000-0000AF000000}"/>
    <cellStyle name="Normal GHG Numbers (0.00) 2 2 6 4" xfId="4382" xr:uid="{00000000-0005-0000-0000-0000AF000000}"/>
    <cellStyle name="Normal GHG Numbers (0.00) 2 2 6 4 2" xfId="9964" xr:uid="{00000000-0005-0000-0000-0000AF000000}"/>
    <cellStyle name="Normal GHG Numbers (0.00) 2 2 6 4 2 2" xfId="20324" xr:uid="{00000000-0005-0000-0000-0000AF000000}"/>
    <cellStyle name="Normal GHG Numbers (0.00) 2 2 6 4 3" xfId="15951" xr:uid="{00000000-0005-0000-0000-0000AF000000}"/>
    <cellStyle name="Normal GHG Numbers (0.00) 2 2 6 5" xfId="6551" xr:uid="{00000000-0005-0000-0000-0000AF000000}"/>
    <cellStyle name="Normal GHG Numbers (0.00) 2 2 6 5 2" xfId="16913" xr:uid="{00000000-0005-0000-0000-0000AF000000}"/>
    <cellStyle name="Normal GHG Numbers (0.00) 2 2 6 6" xfId="5812" xr:uid="{00000000-0005-0000-0000-0000AF000000}"/>
    <cellStyle name="Normal GHG Numbers (0.00) 2 2 6 6 2" xfId="14589" xr:uid="{00000000-0005-0000-0000-0000AF000000}"/>
    <cellStyle name="Normal GHG Numbers (0.00) 2 2 6 7" xfId="14803" xr:uid="{00000000-0005-0000-0000-0000AF000000}"/>
    <cellStyle name="Normal GHG Numbers (0.00) 2 2 7" xfId="1597" xr:uid="{00000000-0005-0000-0000-0000AF000000}"/>
    <cellStyle name="Normal GHG Numbers (0.00) 2 2 7 2" xfId="2838" xr:uid="{00000000-0005-0000-0000-0000AF000000}"/>
    <cellStyle name="Normal GHG Numbers (0.00) 2 2 7 2 2" xfId="8388" xr:uid="{00000000-0005-0000-0000-0000AF000000}"/>
    <cellStyle name="Normal GHG Numbers (0.00) 2 2 7 2 2 2" xfId="18750" xr:uid="{00000000-0005-0000-0000-0000AF000000}"/>
    <cellStyle name="Normal GHG Numbers (0.00) 2 2 7 2 3" xfId="14548" xr:uid="{00000000-0005-0000-0000-0000AF000000}"/>
    <cellStyle name="Normal GHG Numbers (0.00) 2 2 7 3" xfId="4188" xr:uid="{00000000-0005-0000-0000-0000AF000000}"/>
    <cellStyle name="Normal GHG Numbers (0.00) 2 2 7 3 2" xfId="9782" xr:uid="{00000000-0005-0000-0000-0000AF000000}"/>
    <cellStyle name="Normal GHG Numbers (0.00) 2 2 7 3 2 2" xfId="20143" xr:uid="{00000000-0005-0000-0000-0000AF000000}"/>
    <cellStyle name="Normal GHG Numbers (0.00) 2 2 7 3 3" xfId="11618" xr:uid="{00000000-0005-0000-0000-0000AF000000}"/>
    <cellStyle name="Normal GHG Numbers (0.00) 2 2 7 4" xfId="7214" xr:uid="{00000000-0005-0000-0000-0000AF000000}"/>
    <cellStyle name="Normal GHG Numbers (0.00) 2 2 7 4 2" xfId="17576" xr:uid="{00000000-0005-0000-0000-0000AF000000}"/>
    <cellStyle name="Normal GHG Numbers (0.00) 2 2 7 5" xfId="5632" xr:uid="{00000000-0005-0000-0000-0000AF000000}"/>
    <cellStyle name="Normal GHG Numbers (0.00) 2 2 7 5 2" xfId="10670" xr:uid="{00000000-0005-0000-0000-0000AF000000}"/>
    <cellStyle name="Normal GHG Numbers (0.00) 2 2 7 6" xfId="12248" xr:uid="{00000000-0005-0000-0000-0000AF000000}"/>
    <cellStyle name="Normal GHG Numbers (0.00) 2 2 8" xfId="1173" xr:uid="{00000000-0005-0000-0000-0000AF000000}"/>
    <cellStyle name="Normal GHG Numbers (0.00) 2 2 8 2" xfId="3653" xr:uid="{00000000-0005-0000-0000-0000AF000000}"/>
    <cellStyle name="Normal GHG Numbers (0.00) 2 2 8 2 2" xfId="9210" xr:uid="{00000000-0005-0000-0000-0000AF000000}"/>
    <cellStyle name="Normal GHG Numbers (0.00) 2 2 8 2 2 2" xfId="19571" xr:uid="{00000000-0005-0000-0000-0000AF000000}"/>
    <cellStyle name="Normal GHG Numbers (0.00) 2 2 8 2 3" xfId="11885" xr:uid="{00000000-0005-0000-0000-0000AF000000}"/>
    <cellStyle name="Normal GHG Numbers (0.00) 2 2 8 3" xfId="6813" xr:uid="{00000000-0005-0000-0000-0000AF000000}"/>
    <cellStyle name="Normal GHG Numbers (0.00) 2 2 8 3 2" xfId="17175" xr:uid="{00000000-0005-0000-0000-0000AF000000}"/>
    <cellStyle name="Normal GHG Numbers (0.00) 2 2 8 4" xfId="5050" xr:uid="{00000000-0005-0000-0000-0000AF000000}"/>
    <cellStyle name="Normal GHG Numbers (0.00) 2 2 8 4 2" xfId="13269" xr:uid="{00000000-0005-0000-0000-0000AF000000}"/>
    <cellStyle name="Normal GHG Numbers (0.00) 2 2 8 5" xfId="12065" xr:uid="{00000000-0005-0000-0000-0000AF000000}"/>
    <cellStyle name="Normal GHG Numbers (0.00) 2 2 9" xfId="2416" xr:uid="{00000000-0005-0000-0000-0000AF000000}"/>
    <cellStyle name="Normal GHG Numbers (0.00) 2 2 9 2" xfId="7966" xr:uid="{00000000-0005-0000-0000-0000AF000000}"/>
    <cellStyle name="Normal GHG Numbers (0.00) 2 2 9 2 2" xfId="18328" xr:uid="{00000000-0005-0000-0000-0000AF000000}"/>
    <cellStyle name="Normal GHG Numbers (0.00) 2 2 9 3" xfId="12437" xr:uid="{00000000-0005-0000-0000-0000AF000000}"/>
    <cellStyle name="Normal GHG Numbers (0.00) 2 3" xfId="336" xr:uid="{00000000-0005-0000-0000-0000AF000000}"/>
    <cellStyle name="Normal GHG Numbers (0.00) 2 3 10" xfId="2367" xr:uid="{00000000-0005-0000-0000-0000B1000000}"/>
    <cellStyle name="Normal GHG Numbers (0.00) 2 3 10 2" xfId="7917" xr:uid="{00000000-0005-0000-0000-0000B1000000}"/>
    <cellStyle name="Normal GHG Numbers (0.00) 2 3 10 2 2" xfId="18279" xr:uid="{00000000-0005-0000-0000-0000B1000000}"/>
    <cellStyle name="Normal GHG Numbers (0.00) 2 3 10 3" xfId="13538" xr:uid="{00000000-0005-0000-0000-0000B1000000}"/>
    <cellStyle name="Normal GHG Numbers (0.00) 2 3 11" xfId="684" xr:uid="{00000000-0005-0000-0000-0000B1000000}"/>
    <cellStyle name="Normal GHG Numbers (0.00) 2 3 11 2" xfId="6420" xr:uid="{00000000-0005-0000-0000-0000B1000000}"/>
    <cellStyle name="Normal GHG Numbers (0.00) 2 3 11 2 2" xfId="16782" xr:uid="{00000000-0005-0000-0000-0000B1000000}"/>
    <cellStyle name="Normal GHG Numbers (0.00) 2 3 11 3" xfId="15799" xr:uid="{00000000-0005-0000-0000-0000B1000000}"/>
    <cellStyle name="Normal GHG Numbers (0.00) 2 3 12" xfId="9252" xr:uid="{00000000-0005-0000-0000-0000B1000000}"/>
    <cellStyle name="Normal GHG Numbers (0.00) 2 3 12 2" xfId="19613" xr:uid="{00000000-0005-0000-0000-0000B1000000}"/>
    <cellStyle name="Normal GHG Numbers (0.00) 2 3 13" xfId="5105" xr:uid="{00000000-0005-0000-0000-0000B1000000}"/>
    <cellStyle name="Normal GHG Numbers (0.00) 2 3 13 2" xfId="15950" xr:uid="{00000000-0005-0000-0000-0000B1000000}"/>
    <cellStyle name="Normal GHG Numbers (0.00) 2 3 14" xfId="11191" xr:uid="{00000000-0005-0000-0000-0000AF000000}"/>
    <cellStyle name="Normal GHG Numbers (0.00) 2 3 2" xfId="397" xr:uid="{00000000-0005-0000-0000-0000B1000000}"/>
    <cellStyle name="Normal GHG Numbers (0.00) 2 3 2 2" xfId="916" xr:uid="{00000000-0005-0000-0000-0000B1000000}"/>
    <cellStyle name="Normal GHG Numbers (0.00) 2 3 2 2 2" xfId="1838" xr:uid="{00000000-0005-0000-0000-0000B1000000}"/>
    <cellStyle name="Normal GHG Numbers (0.00) 2 3 2 2 2 2" xfId="7428" xr:uid="{00000000-0005-0000-0000-0000B1000000}"/>
    <cellStyle name="Normal GHG Numbers (0.00) 2 3 2 2 2 2 2" xfId="17790" xr:uid="{00000000-0005-0000-0000-0000B1000000}"/>
    <cellStyle name="Normal GHG Numbers (0.00) 2 3 2 2 2 3" xfId="12988" xr:uid="{00000000-0005-0000-0000-0000B1000000}"/>
    <cellStyle name="Normal GHG Numbers (0.00) 2 3 2 2 3" xfId="3078" xr:uid="{00000000-0005-0000-0000-0000B1000000}"/>
    <cellStyle name="Normal GHG Numbers (0.00) 2 3 2 2 3 2" xfId="8628" xr:uid="{00000000-0005-0000-0000-0000B1000000}"/>
    <cellStyle name="Normal GHG Numbers (0.00) 2 3 2 2 3 2 2" xfId="18990" xr:uid="{00000000-0005-0000-0000-0000B1000000}"/>
    <cellStyle name="Normal GHG Numbers (0.00) 2 3 2 2 3 3" xfId="12559" xr:uid="{00000000-0005-0000-0000-0000B1000000}"/>
    <cellStyle name="Normal GHG Numbers (0.00) 2 3 2 2 4" xfId="4422" xr:uid="{00000000-0005-0000-0000-0000B1000000}"/>
    <cellStyle name="Normal GHG Numbers (0.00) 2 3 2 2 4 2" xfId="10003" xr:uid="{00000000-0005-0000-0000-0000B1000000}"/>
    <cellStyle name="Normal GHG Numbers (0.00) 2 3 2 2 4 2 2" xfId="20363" xr:uid="{00000000-0005-0000-0000-0000B1000000}"/>
    <cellStyle name="Normal GHG Numbers (0.00) 2 3 2 2 4 3" xfId="14739" xr:uid="{00000000-0005-0000-0000-0000B1000000}"/>
    <cellStyle name="Normal GHG Numbers (0.00) 2 3 2 2 5" xfId="6590" xr:uid="{00000000-0005-0000-0000-0000B1000000}"/>
    <cellStyle name="Normal GHG Numbers (0.00) 2 3 2 2 5 2" xfId="16952" xr:uid="{00000000-0005-0000-0000-0000B1000000}"/>
    <cellStyle name="Normal GHG Numbers (0.00) 2 3 2 2 6" xfId="5851" xr:uid="{00000000-0005-0000-0000-0000B1000000}"/>
    <cellStyle name="Normal GHG Numbers (0.00) 2 3 2 2 6 2" xfId="14935" xr:uid="{00000000-0005-0000-0000-0000B1000000}"/>
    <cellStyle name="Normal GHG Numbers (0.00) 2 3 2 2 7" xfId="11085" xr:uid="{00000000-0005-0000-0000-0000B1000000}"/>
    <cellStyle name="Normal GHG Numbers (0.00) 2 3 2 3" xfId="2042" xr:uid="{00000000-0005-0000-0000-0000B1000000}"/>
    <cellStyle name="Normal GHG Numbers (0.00) 2 3 2 3 2" xfId="3281" xr:uid="{00000000-0005-0000-0000-0000B1000000}"/>
    <cellStyle name="Normal GHG Numbers (0.00) 2 3 2 3 2 2" xfId="8831" xr:uid="{00000000-0005-0000-0000-0000B1000000}"/>
    <cellStyle name="Normal GHG Numbers (0.00) 2 3 2 3 2 2 2" xfId="19193" xr:uid="{00000000-0005-0000-0000-0000B1000000}"/>
    <cellStyle name="Normal GHG Numbers (0.00) 2 3 2 3 2 3" xfId="12041" xr:uid="{00000000-0005-0000-0000-0000B1000000}"/>
    <cellStyle name="Normal GHG Numbers (0.00) 2 3 2 3 3" xfId="4623" xr:uid="{00000000-0005-0000-0000-0000B1000000}"/>
    <cellStyle name="Normal GHG Numbers (0.00) 2 3 2 3 3 2" xfId="10195" xr:uid="{00000000-0005-0000-0000-0000B1000000}"/>
    <cellStyle name="Normal GHG Numbers (0.00) 2 3 2 3 3 2 2" xfId="20555" xr:uid="{00000000-0005-0000-0000-0000B1000000}"/>
    <cellStyle name="Normal GHG Numbers (0.00) 2 3 2 3 3 3" xfId="13258" xr:uid="{00000000-0005-0000-0000-0000B1000000}"/>
    <cellStyle name="Normal GHG Numbers (0.00) 2 3 2 3 4" xfId="7623" xr:uid="{00000000-0005-0000-0000-0000B1000000}"/>
    <cellStyle name="Normal GHG Numbers (0.00) 2 3 2 3 4 2" xfId="17985" xr:uid="{00000000-0005-0000-0000-0000B1000000}"/>
    <cellStyle name="Normal GHG Numbers (0.00) 2 3 2 3 5" xfId="6041" xr:uid="{00000000-0005-0000-0000-0000B1000000}"/>
    <cellStyle name="Normal GHG Numbers (0.00) 2 3 2 3 5 2" xfId="16406" xr:uid="{00000000-0005-0000-0000-0000B1000000}"/>
    <cellStyle name="Normal GHG Numbers (0.00) 2 3 2 3 6" xfId="13781" xr:uid="{00000000-0005-0000-0000-0000B1000000}"/>
    <cellStyle name="Normal GHG Numbers (0.00) 2 3 2 4" xfId="1591" xr:uid="{00000000-0005-0000-0000-0000B1000000}"/>
    <cellStyle name="Normal GHG Numbers (0.00) 2 3 2 4 2" xfId="2832" xr:uid="{00000000-0005-0000-0000-0000B1000000}"/>
    <cellStyle name="Normal GHG Numbers (0.00) 2 3 2 4 2 2" xfId="8382" xr:uid="{00000000-0005-0000-0000-0000B1000000}"/>
    <cellStyle name="Normal GHG Numbers (0.00) 2 3 2 4 2 2 2" xfId="18744" xr:uid="{00000000-0005-0000-0000-0000B1000000}"/>
    <cellStyle name="Normal GHG Numbers (0.00) 2 3 2 4 2 3" xfId="11962" xr:uid="{00000000-0005-0000-0000-0000B1000000}"/>
    <cellStyle name="Normal GHG Numbers (0.00) 2 3 2 4 3" xfId="4182" xr:uid="{00000000-0005-0000-0000-0000B1000000}"/>
    <cellStyle name="Normal GHG Numbers (0.00) 2 3 2 4 3 2" xfId="9777" xr:uid="{00000000-0005-0000-0000-0000B1000000}"/>
    <cellStyle name="Normal GHG Numbers (0.00) 2 3 2 4 3 2 2" xfId="20138" xr:uid="{00000000-0005-0000-0000-0000B1000000}"/>
    <cellStyle name="Normal GHG Numbers (0.00) 2 3 2 4 3 3" xfId="12528" xr:uid="{00000000-0005-0000-0000-0000B1000000}"/>
    <cellStyle name="Normal GHG Numbers (0.00) 2 3 2 4 4" xfId="7209" xr:uid="{00000000-0005-0000-0000-0000B1000000}"/>
    <cellStyle name="Normal GHG Numbers (0.00) 2 3 2 4 4 2" xfId="17571" xr:uid="{00000000-0005-0000-0000-0000B1000000}"/>
    <cellStyle name="Normal GHG Numbers (0.00) 2 3 2 4 5" xfId="5627" xr:uid="{00000000-0005-0000-0000-0000B1000000}"/>
    <cellStyle name="Normal GHG Numbers (0.00) 2 3 2 4 5 2" xfId="10708" xr:uid="{00000000-0005-0000-0000-0000B1000000}"/>
    <cellStyle name="Normal GHG Numbers (0.00) 2 3 2 4 6" xfId="14667" xr:uid="{00000000-0005-0000-0000-0000B1000000}"/>
    <cellStyle name="Normal GHG Numbers (0.00) 2 3 2 5" xfId="1217" xr:uid="{00000000-0005-0000-0000-0000B1000000}"/>
    <cellStyle name="Normal GHG Numbers (0.00) 2 3 2 5 2" xfId="3815" xr:uid="{00000000-0005-0000-0000-0000B1000000}"/>
    <cellStyle name="Normal GHG Numbers (0.00) 2 3 2 5 2 2" xfId="9429" xr:uid="{00000000-0005-0000-0000-0000B1000000}"/>
    <cellStyle name="Normal GHG Numbers (0.00) 2 3 2 5 2 2 2" xfId="19790" xr:uid="{00000000-0005-0000-0000-0000B1000000}"/>
    <cellStyle name="Normal GHG Numbers (0.00) 2 3 2 5 2 3" xfId="12642" xr:uid="{00000000-0005-0000-0000-0000B1000000}"/>
    <cellStyle name="Normal GHG Numbers (0.00) 2 3 2 5 3" xfId="6857" xr:uid="{00000000-0005-0000-0000-0000B1000000}"/>
    <cellStyle name="Normal GHG Numbers (0.00) 2 3 2 5 3 2" xfId="17219" xr:uid="{00000000-0005-0000-0000-0000B1000000}"/>
    <cellStyle name="Normal GHG Numbers (0.00) 2 3 2 5 4" xfId="5284" xr:uid="{00000000-0005-0000-0000-0000B1000000}"/>
    <cellStyle name="Normal GHG Numbers (0.00) 2 3 2 5 4 2" xfId="11556" xr:uid="{00000000-0005-0000-0000-0000B1000000}"/>
    <cellStyle name="Normal GHG Numbers (0.00) 2 3 2 5 5" xfId="13556" xr:uid="{00000000-0005-0000-0000-0000B1000000}"/>
    <cellStyle name="Normal GHG Numbers (0.00) 2 3 2 6" xfId="2460" xr:uid="{00000000-0005-0000-0000-0000B1000000}"/>
    <cellStyle name="Normal GHG Numbers (0.00) 2 3 2 6 2" xfId="8010" xr:uid="{00000000-0005-0000-0000-0000B1000000}"/>
    <cellStyle name="Normal GHG Numbers (0.00) 2 3 2 6 2 2" xfId="18372" xr:uid="{00000000-0005-0000-0000-0000B1000000}"/>
    <cellStyle name="Normal GHG Numbers (0.00) 2 3 2 6 3" xfId="11727" xr:uid="{00000000-0005-0000-0000-0000B1000000}"/>
    <cellStyle name="Normal GHG Numbers (0.00) 2 3 2 7" xfId="771" xr:uid="{00000000-0005-0000-0000-0000B1000000}"/>
    <cellStyle name="Normal GHG Numbers (0.00) 2 3 2 7 2" xfId="9341" xr:uid="{00000000-0005-0000-0000-0000B1000000}"/>
    <cellStyle name="Normal GHG Numbers (0.00) 2 3 2 7 2 2" xfId="19702" xr:uid="{00000000-0005-0000-0000-0000B1000000}"/>
    <cellStyle name="Normal GHG Numbers (0.00) 2 3 2 7 3" xfId="16052" xr:uid="{00000000-0005-0000-0000-0000B1000000}"/>
    <cellStyle name="Normal GHG Numbers (0.00) 2 3 2 8" xfId="5198" xr:uid="{00000000-0005-0000-0000-0000B1000000}"/>
    <cellStyle name="Normal GHG Numbers (0.00) 2 3 2 8 2" xfId="15341" xr:uid="{00000000-0005-0000-0000-0000B1000000}"/>
    <cellStyle name="Normal GHG Numbers (0.00) 2 3 2 9" xfId="16171" xr:uid="{00000000-0005-0000-0000-0000B1000000}"/>
    <cellStyle name="Normal GHG Numbers (0.00) 2 3 3" xfId="508" xr:uid="{00000000-0005-0000-0000-0000B1000000}"/>
    <cellStyle name="Normal GHG Numbers (0.00) 2 3 3 10" xfId="11781" xr:uid="{00000000-0005-0000-0000-0000B1000000}"/>
    <cellStyle name="Normal GHG Numbers (0.00) 2 3 3 2" xfId="1876" xr:uid="{00000000-0005-0000-0000-0000B1000000}"/>
    <cellStyle name="Normal GHG Numbers (0.00) 2 3 3 2 2" xfId="2191" xr:uid="{00000000-0005-0000-0000-0000B1000000}"/>
    <cellStyle name="Normal GHG Numbers (0.00) 2 3 3 2 2 2" xfId="3430" xr:uid="{00000000-0005-0000-0000-0000B1000000}"/>
    <cellStyle name="Normal GHG Numbers (0.00) 2 3 3 2 2 2 2" xfId="8980" xr:uid="{00000000-0005-0000-0000-0000B1000000}"/>
    <cellStyle name="Normal GHG Numbers (0.00) 2 3 3 2 2 2 2 2" xfId="19342" xr:uid="{00000000-0005-0000-0000-0000B1000000}"/>
    <cellStyle name="Normal GHG Numbers (0.00) 2 3 3 2 2 2 3" xfId="15926" xr:uid="{00000000-0005-0000-0000-0000B1000000}"/>
    <cellStyle name="Normal GHG Numbers (0.00) 2 3 3 2 2 3" xfId="4772" xr:uid="{00000000-0005-0000-0000-0000B1000000}"/>
    <cellStyle name="Normal GHG Numbers (0.00) 2 3 3 2 2 3 2" xfId="10334" xr:uid="{00000000-0005-0000-0000-0000B1000000}"/>
    <cellStyle name="Normal GHG Numbers (0.00) 2 3 3 2 2 3 2 2" xfId="20693" xr:uid="{00000000-0005-0000-0000-0000B1000000}"/>
    <cellStyle name="Normal GHG Numbers (0.00) 2 3 3 2 2 3 3" xfId="11572" xr:uid="{00000000-0005-0000-0000-0000B1000000}"/>
    <cellStyle name="Normal GHG Numbers (0.00) 2 3 3 2 2 4" xfId="7748" xr:uid="{00000000-0005-0000-0000-0000B1000000}"/>
    <cellStyle name="Normal GHG Numbers (0.00) 2 3 3 2 2 4 2" xfId="18110" xr:uid="{00000000-0005-0000-0000-0000B1000000}"/>
    <cellStyle name="Normal GHG Numbers (0.00) 2 3 3 2 2 5" xfId="6181" xr:uid="{00000000-0005-0000-0000-0000B1000000}"/>
    <cellStyle name="Normal GHG Numbers (0.00) 2 3 3 2 2 5 2" xfId="16544" xr:uid="{00000000-0005-0000-0000-0000B1000000}"/>
    <cellStyle name="Normal GHG Numbers (0.00) 2 3 3 2 2 6" xfId="14880" xr:uid="{00000000-0005-0000-0000-0000B1000000}"/>
    <cellStyle name="Normal GHG Numbers (0.00) 2 3 3 2 3" xfId="3116" xr:uid="{00000000-0005-0000-0000-0000B1000000}"/>
    <cellStyle name="Normal GHG Numbers (0.00) 2 3 3 2 3 2" xfId="8666" xr:uid="{00000000-0005-0000-0000-0000B1000000}"/>
    <cellStyle name="Normal GHG Numbers (0.00) 2 3 3 2 3 2 2" xfId="19028" xr:uid="{00000000-0005-0000-0000-0000B1000000}"/>
    <cellStyle name="Normal GHG Numbers (0.00) 2 3 3 2 3 3" xfId="14285" xr:uid="{00000000-0005-0000-0000-0000B1000000}"/>
    <cellStyle name="Normal GHG Numbers (0.00) 2 3 3 2 4" xfId="4459" xr:uid="{00000000-0005-0000-0000-0000B1000000}"/>
    <cellStyle name="Normal GHG Numbers (0.00) 2 3 3 2 4 2" xfId="10038" xr:uid="{00000000-0005-0000-0000-0000B1000000}"/>
    <cellStyle name="Normal GHG Numbers (0.00) 2 3 3 2 4 2 2" xfId="20398" xr:uid="{00000000-0005-0000-0000-0000B1000000}"/>
    <cellStyle name="Normal GHG Numbers (0.00) 2 3 3 2 4 3" xfId="11995" xr:uid="{00000000-0005-0000-0000-0000B1000000}"/>
    <cellStyle name="Normal GHG Numbers (0.00) 2 3 3 2 5" xfId="7464" xr:uid="{00000000-0005-0000-0000-0000B1000000}"/>
    <cellStyle name="Normal GHG Numbers (0.00) 2 3 3 2 5 2" xfId="17826" xr:uid="{00000000-0005-0000-0000-0000B1000000}"/>
    <cellStyle name="Normal GHG Numbers (0.00) 2 3 3 2 6" xfId="5886" xr:uid="{00000000-0005-0000-0000-0000B1000000}"/>
    <cellStyle name="Normal GHG Numbers (0.00) 2 3 3 2 6 2" xfId="11352" xr:uid="{00000000-0005-0000-0000-0000B1000000}"/>
    <cellStyle name="Normal GHG Numbers (0.00) 2 3 3 2 7" xfId="14294" xr:uid="{00000000-0005-0000-0000-0000B1000000}"/>
    <cellStyle name="Normal GHG Numbers (0.00) 2 3 3 3" xfId="1485" xr:uid="{00000000-0005-0000-0000-0000B1000000}"/>
    <cellStyle name="Normal GHG Numbers (0.00) 2 3 3 3 2" xfId="2727" xr:uid="{00000000-0005-0000-0000-0000B1000000}"/>
    <cellStyle name="Normal GHG Numbers (0.00) 2 3 3 3 2 2" xfId="8277" xr:uid="{00000000-0005-0000-0000-0000B1000000}"/>
    <cellStyle name="Normal GHG Numbers (0.00) 2 3 3 3 2 2 2" xfId="18639" xr:uid="{00000000-0005-0000-0000-0000B1000000}"/>
    <cellStyle name="Normal GHG Numbers (0.00) 2 3 3 3 2 3" xfId="11700" xr:uid="{00000000-0005-0000-0000-0000B1000000}"/>
    <cellStyle name="Normal GHG Numbers (0.00) 2 3 3 3 3" xfId="4081" xr:uid="{00000000-0005-0000-0000-0000B1000000}"/>
    <cellStyle name="Normal GHG Numbers (0.00) 2 3 3 3 3 2" xfId="9687" xr:uid="{00000000-0005-0000-0000-0000B1000000}"/>
    <cellStyle name="Normal GHG Numbers (0.00) 2 3 3 3 3 2 2" xfId="20048" xr:uid="{00000000-0005-0000-0000-0000B1000000}"/>
    <cellStyle name="Normal GHG Numbers (0.00) 2 3 3 3 3 3" xfId="13481" xr:uid="{00000000-0005-0000-0000-0000B1000000}"/>
    <cellStyle name="Normal GHG Numbers (0.00) 2 3 3 3 4" xfId="7115" xr:uid="{00000000-0005-0000-0000-0000B1000000}"/>
    <cellStyle name="Normal GHG Numbers (0.00) 2 3 3 3 4 2" xfId="17477" xr:uid="{00000000-0005-0000-0000-0000B1000000}"/>
    <cellStyle name="Normal GHG Numbers (0.00) 2 3 3 3 5" xfId="5537" xr:uid="{00000000-0005-0000-0000-0000B1000000}"/>
    <cellStyle name="Normal GHG Numbers (0.00) 2 3 3 3 5 2" xfId="12737" xr:uid="{00000000-0005-0000-0000-0000B1000000}"/>
    <cellStyle name="Normal GHG Numbers (0.00) 2 3 3 3 6" xfId="10629" xr:uid="{00000000-0005-0000-0000-0000B1000000}"/>
    <cellStyle name="Normal GHG Numbers (0.00) 2 3 3 4" xfId="1649" xr:uid="{00000000-0005-0000-0000-0000B1000000}"/>
    <cellStyle name="Normal GHG Numbers (0.00) 2 3 3 4 2" xfId="2890" xr:uid="{00000000-0005-0000-0000-0000B1000000}"/>
    <cellStyle name="Normal GHG Numbers (0.00) 2 3 3 4 2 2" xfId="8440" xr:uid="{00000000-0005-0000-0000-0000B1000000}"/>
    <cellStyle name="Normal GHG Numbers (0.00) 2 3 3 4 2 2 2" xfId="18802" xr:uid="{00000000-0005-0000-0000-0000B1000000}"/>
    <cellStyle name="Normal GHG Numbers (0.00) 2 3 3 4 2 3" xfId="15375" xr:uid="{00000000-0005-0000-0000-0000B1000000}"/>
    <cellStyle name="Normal GHG Numbers (0.00) 2 3 3 4 3" xfId="4240" xr:uid="{00000000-0005-0000-0000-0000B1000000}"/>
    <cellStyle name="Normal GHG Numbers (0.00) 2 3 3 4 3 2" xfId="9832" xr:uid="{00000000-0005-0000-0000-0000B1000000}"/>
    <cellStyle name="Normal GHG Numbers (0.00) 2 3 3 4 3 2 2" xfId="20193" xr:uid="{00000000-0005-0000-0000-0000B1000000}"/>
    <cellStyle name="Normal GHG Numbers (0.00) 2 3 3 4 3 3" xfId="14497" xr:uid="{00000000-0005-0000-0000-0000B1000000}"/>
    <cellStyle name="Normal GHG Numbers (0.00) 2 3 3 4 4" xfId="7264" xr:uid="{00000000-0005-0000-0000-0000B1000000}"/>
    <cellStyle name="Normal GHG Numbers (0.00) 2 3 3 4 4 2" xfId="17626" xr:uid="{00000000-0005-0000-0000-0000B1000000}"/>
    <cellStyle name="Normal GHG Numbers (0.00) 2 3 3 4 5" xfId="5682" xr:uid="{00000000-0005-0000-0000-0000B1000000}"/>
    <cellStyle name="Normal GHG Numbers (0.00) 2 3 3 4 5 2" xfId="15210" xr:uid="{00000000-0005-0000-0000-0000B1000000}"/>
    <cellStyle name="Normal GHG Numbers (0.00) 2 3 3 4 6" xfId="12274" xr:uid="{00000000-0005-0000-0000-0000B1000000}"/>
    <cellStyle name="Normal GHG Numbers (0.00) 2 3 3 5" xfId="1265" xr:uid="{00000000-0005-0000-0000-0000B1000000}"/>
    <cellStyle name="Normal GHG Numbers (0.00) 2 3 3 5 2" xfId="6905" xr:uid="{00000000-0005-0000-0000-0000B1000000}"/>
    <cellStyle name="Normal GHG Numbers (0.00) 2 3 3 5 2 2" xfId="17267" xr:uid="{00000000-0005-0000-0000-0000B1000000}"/>
    <cellStyle name="Normal GHG Numbers (0.00) 2 3 3 5 3" xfId="12305" xr:uid="{00000000-0005-0000-0000-0000B1000000}"/>
    <cellStyle name="Normal GHG Numbers (0.00) 2 3 3 6" xfId="2508" xr:uid="{00000000-0005-0000-0000-0000B1000000}"/>
    <cellStyle name="Normal GHG Numbers (0.00) 2 3 3 6 2" xfId="8058" xr:uid="{00000000-0005-0000-0000-0000B1000000}"/>
    <cellStyle name="Normal GHG Numbers (0.00) 2 3 3 6 2 2" xfId="18420" xr:uid="{00000000-0005-0000-0000-0000B1000000}"/>
    <cellStyle name="Normal GHG Numbers (0.00) 2 3 3 6 3" xfId="10949" xr:uid="{00000000-0005-0000-0000-0000B1000000}"/>
    <cellStyle name="Normal GHG Numbers (0.00) 2 3 3 7" xfId="965" xr:uid="{00000000-0005-0000-0000-0000B1000000}"/>
    <cellStyle name="Normal GHG Numbers (0.00) 2 3 3 7 2" xfId="9477" xr:uid="{00000000-0005-0000-0000-0000B1000000}"/>
    <cellStyle name="Normal GHG Numbers (0.00) 2 3 3 7 2 2" xfId="19838" xr:uid="{00000000-0005-0000-0000-0000B1000000}"/>
    <cellStyle name="Normal GHG Numbers (0.00) 2 3 3 7 3" xfId="14642" xr:uid="{00000000-0005-0000-0000-0000B1000000}"/>
    <cellStyle name="Normal GHG Numbers (0.00) 2 3 3 8" xfId="3863" xr:uid="{00000000-0005-0000-0000-0000B1000000}"/>
    <cellStyle name="Normal GHG Numbers (0.00) 2 3 3 8 2" xfId="6630" xr:uid="{00000000-0005-0000-0000-0000B1000000}"/>
    <cellStyle name="Normal GHG Numbers (0.00) 2 3 3 8 2 2" xfId="16992" xr:uid="{00000000-0005-0000-0000-0000B1000000}"/>
    <cellStyle name="Normal GHG Numbers (0.00) 2 3 3 8 3" xfId="12194" xr:uid="{00000000-0005-0000-0000-0000B1000000}"/>
    <cellStyle name="Normal GHG Numbers (0.00) 2 3 3 9" xfId="5331" xr:uid="{00000000-0005-0000-0000-0000B1000000}"/>
    <cellStyle name="Normal GHG Numbers (0.00) 2 3 3 9 2" xfId="13381" xr:uid="{00000000-0005-0000-0000-0000B1000000}"/>
    <cellStyle name="Normal GHG Numbers (0.00) 2 3 4" xfId="568" xr:uid="{00000000-0005-0000-0000-0000B1000000}"/>
    <cellStyle name="Normal GHG Numbers (0.00) 2 3 4 2" xfId="2255" xr:uid="{00000000-0005-0000-0000-0000B1000000}"/>
    <cellStyle name="Normal GHG Numbers (0.00) 2 3 4 2 2" xfId="3494" xr:uid="{00000000-0005-0000-0000-0000B1000000}"/>
    <cellStyle name="Normal GHG Numbers (0.00) 2 3 4 2 2 2" xfId="9044" xr:uid="{00000000-0005-0000-0000-0000B1000000}"/>
    <cellStyle name="Normal GHG Numbers (0.00) 2 3 4 2 2 2 2" xfId="19406" xr:uid="{00000000-0005-0000-0000-0000B1000000}"/>
    <cellStyle name="Normal GHG Numbers (0.00) 2 3 4 2 2 3" xfId="12018" xr:uid="{00000000-0005-0000-0000-0000B1000000}"/>
    <cellStyle name="Normal GHG Numbers (0.00) 2 3 4 2 3" xfId="4836" xr:uid="{00000000-0005-0000-0000-0000B1000000}"/>
    <cellStyle name="Normal GHG Numbers (0.00) 2 3 4 2 3 2" xfId="10394" xr:uid="{00000000-0005-0000-0000-0000B1000000}"/>
    <cellStyle name="Normal GHG Numbers (0.00) 2 3 4 2 3 2 2" xfId="20753" xr:uid="{00000000-0005-0000-0000-0000B1000000}"/>
    <cellStyle name="Normal GHG Numbers (0.00) 2 3 4 2 3 3" xfId="14076" xr:uid="{00000000-0005-0000-0000-0000B1000000}"/>
    <cellStyle name="Normal GHG Numbers (0.00) 2 3 4 2 4" xfId="7808" xr:uid="{00000000-0005-0000-0000-0000B1000000}"/>
    <cellStyle name="Normal GHG Numbers (0.00) 2 3 4 2 4 2" xfId="18170" xr:uid="{00000000-0005-0000-0000-0000B1000000}"/>
    <cellStyle name="Normal GHG Numbers (0.00) 2 3 4 2 5" xfId="6241" xr:uid="{00000000-0005-0000-0000-0000B1000000}"/>
    <cellStyle name="Normal GHG Numbers (0.00) 2 3 4 2 5 2" xfId="16604" xr:uid="{00000000-0005-0000-0000-0000B1000000}"/>
    <cellStyle name="Normal GHG Numbers (0.00) 2 3 4 2 6" xfId="11010" xr:uid="{00000000-0005-0000-0000-0000B1000000}"/>
    <cellStyle name="Normal GHG Numbers (0.00) 2 3 4 3" xfId="1937" xr:uid="{00000000-0005-0000-0000-0000B1000000}"/>
    <cellStyle name="Normal GHG Numbers (0.00) 2 3 4 3 2" xfId="3177" xr:uid="{00000000-0005-0000-0000-0000B1000000}"/>
    <cellStyle name="Normal GHG Numbers (0.00) 2 3 4 3 2 2" xfId="8727" xr:uid="{00000000-0005-0000-0000-0000B1000000}"/>
    <cellStyle name="Normal GHG Numbers (0.00) 2 3 4 3 2 2 2" xfId="19089" xr:uid="{00000000-0005-0000-0000-0000B1000000}"/>
    <cellStyle name="Normal GHG Numbers (0.00) 2 3 4 3 2 3" xfId="14817" xr:uid="{00000000-0005-0000-0000-0000B1000000}"/>
    <cellStyle name="Normal GHG Numbers (0.00) 2 3 4 3 3" xfId="4520" xr:uid="{00000000-0005-0000-0000-0000B1000000}"/>
    <cellStyle name="Normal GHG Numbers (0.00) 2 3 4 3 3 2" xfId="10097" xr:uid="{00000000-0005-0000-0000-0000B1000000}"/>
    <cellStyle name="Normal GHG Numbers (0.00) 2 3 4 3 3 2 2" xfId="20457" xr:uid="{00000000-0005-0000-0000-0000B1000000}"/>
    <cellStyle name="Normal GHG Numbers (0.00) 2 3 4 3 3 3" xfId="12007" xr:uid="{00000000-0005-0000-0000-0000B1000000}"/>
    <cellStyle name="Normal GHG Numbers (0.00) 2 3 4 3 4" xfId="7524" xr:uid="{00000000-0005-0000-0000-0000B1000000}"/>
    <cellStyle name="Normal GHG Numbers (0.00) 2 3 4 3 4 2" xfId="17886" xr:uid="{00000000-0005-0000-0000-0000B1000000}"/>
    <cellStyle name="Normal GHG Numbers (0.00) 2 3 4 3 5" xfId="5943" xr:uid="{00000000-0005-0000-0000-0000B1000000}"/>
    <cellStyle name="Normal GHG Numbers (0.00) 2 3 4 3 5 2" xfId="16308" xr:uid="{00000000-0005-0000-0000-0000B1000000}"/>
    <cellStyle name="Normal GHG Numbers (0.00) 2 3 4 3 6" xfId="11256" xr:uid="{00000000-0005-0000-0000-0000B1000000}"/>
    <cellStyle name="Normal GHG Numbers (0.00) 2 3 4 4" xfId="1329" xr:uid="{00000000-0005-0000-0000-0000B1000000}"/>
    <cellStyle name="Normal GHG Numbers (0.00) 2 3 4 4 2" xfId="6966" xr:uid="{00000000-0005-0000-0000-0000B1000000}"/>
    <cellStyle name="Normal GHG Numbers (0.00) 2 3 4 4 2 2" xfId="17328" xr:uid="{00000000-0005-0000-0000-0000B1000000}"/>
    <cellStyle name="Normal GHG Numbers (0.00) 2 3 4 4 3" xfId="11491" xr:uid="{00000000-0005-0000-0000-0000B1000000}"/>
    <cellStyle name="Normal GHG Numbers (0.00) 2 3 4 5" xfId="2572" xr:uid="{00000000-0005-0000-0000-0000B1000000}"/>
    <cellStyle name="Normal GHG Numbers (0.00) 2 3 4 5 2" xfId="8122" xr:uid="{00000000-0005-0000-0000-0000B1000000}"/>
    <cellStyle name="Normal GHG Numbers (0.00) 2 3 4 5 2 2" xfId="18484" xr:uid="{00000000-0005-0000-0000-0000B1000000}"/>
    <cellStyle name="Normal GHG Numbers (0.00) 2 3 4 5 3" xfId="14780" xr:uid="{00000000-0005-0000-0000-0000B1000000}"/>
    <cellStyle name="Normal GHG Numbers (0.00) 2 3 4 6" xfId="1029" xr:uid="{00000000-0005-0000-0000-0000B1000000}"/>
    <cellStyle name="Normal GHG Numbers (0.00) 2 3 4 6 2" xfId="9538" xr:uid="{00000000-0005-0000-0000-0000B1000000}"/>
    <cellStyle name="Normal GHG Numbers (0.00) 2 3 4 6 2 2" xfId="19899" xr:uid="{00000000-0005-0000-0000-0000B1000000}"/>
    <cellStyle name="Normal GHG Numbers (0.00) 2 3 4 6 3" xfId="14044" xr:uid="{00000000-0005-0000-0000-0000B1000000}"/>
    <cellStyle name="Normal GHG Numbers (0.00) 2 3 4 7" xfId="3927" xr:uid="{00000000-0005-0000-0000-0000B1000000}"/>
    <cellStyle name="Normal GHG Numbers (0.00) 2 3 4 7 2" xfId="6672" xr:uid="{00000000-0005-0000-0000-0000B1000000}"/>
    <cellStyle name="Normal GHG Numbers (0.00) 2 3 4 7 2 2" xfId="17034" xr:uid="{00000000-0005-0000-0000-0000B1000000}"/>
    <cellStyle name="Normal GHG Numbers (0.00) 2 3 4 7 3" xfId="14922" xr:uid="{00000000-0005-0000-0000-0000B1000000}"/>
    <cellStyle name="Normal GHG Numbers (0.00) 2 3 4 8" xfId="5391" xr:uid="{00000000-0005-0000-0000-0000B1000000}"/>
    <cellStyle name="Normal GHG Numbers (0.00) 2 3 4 8 2" xfId="14693" xr:uid="{00000000-0005-0000-0000-0000B1000000}"/>
    <cellStyle name="Normal GHG Numbers (0.00) 2 3 4 9" xfId="12494" xr:uid="{00000000-0005-0000-0000-0000B1000000}"/>
    <cellStyle name="Normal GHG Numbers (0.00) 2 3 5" xfId="630" xr:uid="{00000000-0005-0000-0000-0000B1000000}"/>
    <cellStyle name="Normal GHG Numbers (0.00) 2 3 5 2" xfId="2317" xr:uid="{00000000-0005-0000-0000-0000B1000000}"/>
    <cellStyle name="Normal GHG Numbers (0.00) 2 3 5 2 2" xfId="3556" xr:uid="{00000000-0005-0000-0000-0000B1000000}"/>
    <cellStyle name="Normal GHG Numbers (0.00) 2 3 5 2 2 2" xfId="9106" xr:uid="{00000000-0005-0000-0000-0000B1000000}"/>
    <cellStyle name="Normal GHG Numbers (0.00) 2 3 5 2 2 2 2" xfId="19468" xr:uid="{00000000-0005-0000-0000-0000B1000000}"/>
    <cellStyle name="Normal GHG Numbers (0.00) 2 3 5 2 2 3" xfId="15482" xr:uid="{00000000-0005-0000-0000-0000B1000000}"/>
    <cellStyle name="Normal GHG Numbers (0.00) 2 3 5 2 3" xfId="4898" xr:uid="{00000000-0005-0000-0000-0000B1000000}"/>
    <cellStyle name="Normal GHG Numbers (0.00) 2 3 5 2 3 2" xfId="10453" xr:uid="{00000000-0005-0000-0000-0000B1000000}"/>
    <cellStyle name="Normal GHG Numbers (0.00) 2 3 5 2 3 2 2" xfId="20812" xr:uid="{00000000-0005-0000-0000-0000B1000000}"/>
    <cellStyle name="Normal GHG Numbers (0.00) 2 3 5 2 3 3" xfId="11664" xr:uid="{00000000-0005-0000-0000-0000B1000000}"/>
    <cellStyle name="Normal GHG Numbers (0.00) 2 3 5 2 4" xfId="7867" xr:uid="{00000000-0005-0000-0000-0000B1000000}"/>
    <cellStyle name="Normal GHG Numbers (0.00) 2 3 5 2 4 2" xfId="18229" xr:uid="{00000000-0005-0000-0000-0000B1000000}"/>
    <cellStyle name="Normal GHG Numbers (0.00) 2 3 5 2 5" xfId="6300" xr:uid="{00000000-0005-0000-0000-0000B1000000}"/>
    <cellStyle name="Normal GHG Numbers (0.00) 2 3 5 2 5 2" xfId="16663" xr:uid="{00000000-0005-0000-0000-0000B1000000}"/>
    <cellStyle name="Normal GHG Numbers (0.00) 2 3 5 2 6" xfId="15477" xr:uid="{00000000-0005-0000-0000-0000B1000000}"/>
    <cellStyle name="Normal GHG Numbers (0.00) 2 3 5 3" xfId="1995" xr:uid="{00000000-0005-0000-0000-0000B1000000}"/>
    <cellStyle name="Normal GHG Numbers (0.00) 2 3 5 3 2" xfId="3234" xr:uid="{00000000-0005-0000-0000-0000B1000000}"/>
    <cellStyle name="Normal GHG Numbers (0.00) 2 3 5 3 2 2" xfId="8784" xr:uid="{00000000-0005-0000-0000-0000B1000000}"/>
    <cellStyle name="Normal GHG Numbers (0.00) 2 3 5 3 2 2 2" xfId="19146" xr:uid="{00000000-0005-0000-0000-0000B1000000}"/>
    <cellStyle name="Normal GHG Numbers (0.00) 2 3 5 3 2 3" xfId="15725" xr:uid="{00000000-0005-0000-0000-0000B1000000}"/>
    <cellStyle name="Normal GHG Numbers (0.00) 2 3 5 3 3" xfId="4576" xr:uid="{00000000-0005-0000-0000-0000B1000000}"/>
    <cellStyle name="Normal GHG Numbers (0.00) 2 3 5 3 3 2" xfId="10150" xr:uid="{00000000-0005-0000-0000-0000B1000000}"/>
    <cellStyle name="Normal GHG Numbers (0.00) 2 3 5 3 3 2 2" xfId="20510" xr:uid="{00000000-0005-0000-0000-0000B1000000}"/>
    <cellStyle name="Normal GHG Numbers (0.00) 2 3 5 3 3 3" xfId="10704" xr:uid="{00000000-0005-0000-0000-0000B1000000}"/>
    <cellStyle name="Normal GHG Numbers (0.00) 2 3 5 3 4" xfId="7578" xr:uid="{00000000-0005-0000-0000-0000B1000000}"/>
    <cellStyle name="Normal GHG Numbers (0.00) 2 3 5 3 4 2" xfId="17940" xr:uid="{00000000-0005-0000-0000-0000B1000000}"/>
    <cellStyle name="Normal GHG Numbers (0.00) 2 3 5 3 5" xfId="5996" xr:uid="{00000000-0005-0000-0000-0000B1000000}"/>
    <cellStyle name="Normal GHG Numbers (0.00) 2 3 5 3 5 2" xfId="16361" xr:uid="{00000000-0005-0000-0000-0000B1000000}"/>
    <cellStyle name="Normal GHG Numbers (0.00) 2 3 5 3 6" xfId="13542" xr:uid="{00000000-0005-0000-0000-0000B1000000}"/>
    <cellStyle name="Normal GHG Numbers (0.00) 2 3 5 4" xfId="1391" xr:uid="{00000000-0005-0000-0000-0000B1000000}"/>
    <cellStyle name="Normal GHG Numbers (0.00) 2 3 5 4 2" xfId="7028" xr:uid="{00000000-0005-0000-0000-0000B1000000}"/>
    <cellStyle name="Normal GHG Numbers (0.00) 2 3 5 4 2 2" xfId="17390" xr:uid="{00000000-0005-0000-0000-0000B1000000}"/>
    <cellStyle name="Normal GHG Numbers (0.00) 2 3 5 4 3" xfId="12491" xr:uid="{00000000-0005-0000-0000-0000B1000000}"/>
    <cellStyle name="Normal GHG Numbers (0.00) 2 3 5 5" xfId="2634" xr:uid="{00000000-0005-0000-0000-0000B1000000}"/>
    <cellStyle name="Normal GHG Numbers (0.00) 2 3 5 5 2" xfId="8184" xr:uid="{00000000-0005-0000-0000-0000B1000000}"/>
    <cellStyle name="Normal GHG Numbers (0.00) 2 3 5 5 2 2" xfId="18546" xr:uid="{00000000-0005-0000-0000-0000B1000000}"/>
    <cellStyle name="Normal GHG Numbers (0.00) 2 3 5 5 3" xfId="12937" xr:uid="{00000000-0005-0000-0000-0000B1000000}"/>
    <cellStyle name="Normal GHG Numbers (0.00) 2 3 5 6" xfId="1091" xr:uid="{00000000-0005-0000-0000-0000B1000000}"/>
    <cellStyle name="Normal GHG Numbers (0.00) 2 3 5 6 2" xfId="9600" xr:uid="{00000000-0005-0000-0000-0000B1000000}"/>
    <cellStyle name="Normal GHG Numbers (0.00) 2 3 5 6 2 2" xfId="19961" xr:uid="{00000000-0005-0000-0000-0000B1000000}"/>
    <cellStyle name="Normal GHG Numbers (0.00) 2 3 5 6 3" xfId="14059" xr:uid="{00000000-0005-0000-0000-0000B1000000}"/>
    <cellStyle name="Normal GHG Numbers (0.00) 2 3 5 7" xfId="3989" xr:uid="{00000000-0005-0000-0000-0000B1000000}"/>
    <cellStyle name="Normal GHG Numbers (0.00) 2 3 5 7 2" xfId="6731" xr:uid="{00000000-0005-0000-0000-0000B1000000}"/>
    <cellStyle name="Normal GHG Numbers (0.00) 2 3 5 7 2 2" xfId="17093" xr:uid="{00000000-0005-0000-0000-0000B1000000}"/>
    <cellStyle name="Normal GHG Numbers (0.00) 2 3 5 7 3" xfId="13259" xr:uid="{00000000-0005-0000-0000-0000B1000000}"/>
    <cellStyle name="Normal GHG Numbers (0.00) 2 3 5 8" xfId="5450" xr:uid="{00000000-0005-0000-0000-0000B1000000}"/>
    <cellStyle name="Normal GHG Numbers (0.00) 2 3 5 8 2" xfId="12447" xr:uid="{00000000-0005-0000-0000-0000B1000000}"/>
    <cellStyle name="Normal GHG Numbers (0.00) 2 3 5 9" xfId="15204" xr:uid="{00000000-0005-0000-0000-0000B1000000}"/>
    <cellStyle name="Normal GHG Numbers (0.00) 2 3 6" xfId="775" xr:uid="{00000000-0005-0000-0000-0000B1000000}"/>
    <cellStyle name="Normal GHG Numbers (0.00) 2 3 6 2" xfId="1721" xr:uid="{00000000-0005-0000-0000-0000B1000000}"/>
    <cellStyle name="Normal GHG Numbers (0.00) 2 3 6 2 2" xfId="7328" xr:uid="{00000000-0005-0000-0000-0000B1000000}"/>
    <cellStyle name="Normal GHG Numbers (0.00) 2 3 6 2 2 2" xfId="17690" xr:uid="{00000000-0005-0000-0000-0000B1000000}"/>
    <cellStyle name="Normal GHG Numbers (0.00) 2 3 6 2 3" xfId="14684" xr:uid="{00000000-0005-0000-0000-0000B1000000}"/>
    <cellStyle name="Normal GHG Numbers (0.00) 2 3 6 3" xfId="2962" xr:uid="{00000000-0005-0000-0000-0000B1000000}"/>
    <cellStyle name="Normal GHG Numbers (0.00) 2 3 6 3 2" xfId="8512" xr:uid="{00000000-0005-0000-0000-0000B1000000}"/>
    <cellStyle name="Normal GHG Numbers (0.00) 2 3 6 3 2 2" xfId="18874" xr:uid="{00000000-0005-0000-0000-0000B1000000}"/>
    <cellStyle name="Normal GHG Numbers (0.00) 2 3 6 3 3" xfId="11147" xr:uid="{00000000-0005-0000-0000-0000B1000000}"/>
    <cellStyle name="Normal GHG Numbers (0.00) 2 3 6 4" xfId="4309" xr:uid="{00000000-0005-0000-0000-0000B1000000}"/>
    <cellStyle name="Normal GHG Numbers (0.00) 2 3 6 4 2" xfId="9897" xr:uid="{00000000-0005-0000-0000-0000B1000000}"/>
    <cellStyle name="Normal GHG Numbers (0.00) 2 3 6 4 2 2" xfId="20258" xr:uid="{00000000-0005-0000-0000-0000B1000000}"/>
    <cellStyle name="Normal GHG Numbers (0.00) 2 3 6 4 3" xfId="14299" xr:uid="{00000000-0005-0000-0000-0000B1000000}"/>
    <cellStyle name="Normal GHG Numbers (0.00) 2 3 6 5" xfId="6489" xr:uid="{00000000-0005-0000-0000-0000B1000000}"/>
    <cellStyle name="Normal GHG Numbers (0.00) 2 3 6 5 2" xfId="16851" xr:uid="{00000000-0005-0000-0000-0000B1000000}"/>
    <cellStyle name="Normal GHG Numbers (0.00) 2 3 6 6" xfId="5746" xr:uid="{00000000-0005-0000-0000-0000B1000000}"/>
    <cellStyle name="Normal GHG Numbers (0.00) 2 3 6 6 2" xfId="14175" xr:uid="{00000000-0005-0000-0000-0000B1000000}"/>
    <cellStyle name="Normal GHG Numbers (0.00) 2 3 6 7" xfId="10992" xr:uid="{00000000-0005-0000-0000-0000B1000000}"/>
    <cellStyle name="Normal GHG Numbers (0.00) 2 3 7" xfId="1862" xr:uid="{00000000-0005-0000-0000-0000AF000000}"/>
    <cellStyle name="Normal GHG Numbers (0.00) 2 3 7 2" xfId="3102" xr:uid="{00000000-0005-0000-0000-0000AF000000}"/>
    <cellStyle name="Normal GHG Numbers (0.00) 2 3 7 2 2" xfId="8652" xr:uid="{00000000-0005-0000-0000-0000AF000000}"/>
    <cellStyle name="Normal GHG Numbers (0.00) 2 3 7 2 2 2" xfId="19014" xr:uid="{00000000-0005-0000-0000-0000AF000000}"/>
    <cellStyle name="Normal GHG Numbers (0.00) 2 3 7 2 3" xfId="14930" xr:uid="{00000000-0005-0000-0000-0000AF000000}"/>
    <cellStyle name="Normal GHG Numbers (0.00) 2 3 7 3" xfId="4446" xr:uid="{00000000-0005-0000-0000-0000AF000000}"/>
    <cellStyle name="Normal GHG Numbers (0.00) 2 3 7 3 2" xfId="10027" xr:uid="{00000000-0005-0000-0000-0000AF000000}"/>
    <cellStyle name="Normal GHG Numbers (0.00) 2 3 7 3 2 2" xfId="20387" xr:uid="{00000000-0005-0000-0000-0000AF000000}"/>
    <cellStyle name="Normal GHG Numbers (0.00) 2 3 7 3 3" xfId="14974" xr:uid="{00000000-0005-0000-0000-0000AF000000}"/>
    <cellStyle name="Normal GHG Numbers (0.00) 2 3 7 4" xfId="7452" xr:uid="{00000000-0005-0000-0000-0000AF000000}"/>
    <cellStyle name="Normal GHG Numbers (0.00) 2 3 7 4 2" xfId="17814" xr:uid="{00000000-0005-0000-0000-0000AF000000}"/>
    <cellStyle name="Normal GHG Numbers (0.00) 2 3 7 5" xfId="5875" xr:uid="{00000000-0005-0000-0000-0000AF000000}"/>
    <cellStyle name="Normal GHG Numbers (0.00) 2 3 7 5 2" xfId="12188" xr:uid="{00000000-0005-0000-0000-0000AF000000}"/>
    <cellStyle name="Normal GHG Numbers (0.00) 2 3 7 6" xfId="16188" xr:uid="{00000000-0005-0000-0000-0000AF000000}"/>
    <cellStyle name="Normal GHG Numbers (0.00) 2 3 8" xfId="1421" xr:uid="{00000000-0005-0000-0000-0000B1000000}"/>
    <cellStyle name="Normal GHG Numbers (0.00) 2 3 8 2" xfId="2664" xr:uid="{00000000-0005-0000-0000-0000B1000000}"/>
    <cellStyle name="Normal GHG Numbers (0.00) 2 3 8 2 2" xfId="8214" xr:uid="{00000000-0005-0000-0000-0000B1000000}"/>
    <cellStyle name="Normal GHG Numbers (0.00) 2 3 8 2 2 2" xfId="18576" xr:uid="{00000000-0005-0000-0000-0000B1000000}"/>
    <cellStyle name="Normal GHG Numbers (0.00) 2 3 8 2 3" xfId="12576" xr:uid="{00000000-0005-0000-0000-0000B1000000}"/>
    <cellStyle name="Normal GHG Numbers (0.00) 2 3 8 3" xfId="4019" xr:uid="{00000000-0005-0000-0000-0000B1000000}"/>
    <cellStyle name="Normal GHG Numbers (0.00) 2 3 8 3 2" xfId="9629" xr:uid="{00000000-0005-0000-0000-0000B1000000}"/>
    <cellStyle name="Normal GHG Numbers (0.00) 2 3 8 3 2 2" xfId="19990" xr:uid="{00000000-0005-0000-0000-0000B1000000}"/>
    <cellStyle name="Normal GHG Numbers (0.00) 2 3 8 3 3" xfId="14988" xr:uid="{00000000-0005-0000-0000-0000B1000000}"/>
    <cellStyle name="Normal GHG Numbers (0.00) 2 3 8 4" xfId="7057" xr:uid="{00000000-0005-0000-0000-0000B1000000}"/>
    <cellStyle name="Normal GHG Numbers (0.00) 2 3 8 4 2" xfId="17419" xr:uid="{00000000-0005-0000-0000-0000B1000000}"/>
    <cellStyle name="Normal GHG Numbers (0.00) 2 3 8 5" xfId="5479" xr:uid="{00000000-0005-0000-0000-0000B1000000}"/>
    <cellStyle name="Normal GHG Numbers (0.00) 2 3 8 5 2" xfId="13832" xr:uid="{00000000-0005-0000-0000-0000B1000000}"/>
    <cellStyle name="Normal GHG Numbers (0.00) 2 3 8 6" xfId="10564" xr:uid="{00000000-0005-0000-0000-0000B1000000}"/>
    <cellStyle name="Normal GHG Numbers (0.00) 2 3 9" xfId="1123" xr:uid="{00000000-0005-0000-0000-0000B1000000}"/>
    <cellStyle name="Normal GHG Numbers (0.00) 2 3 9 2" xfId="3626" xr:uid="{00000000-0005-0000-0000-0000B1000000}"/>
    <cellStyle name="Normal GHG Numbers (0.00) 2 3 9 2 2" xfId="9180" xr:uid="{00000000-0005-0000-0000-0000B1000000}"/>
    <cellStyle name="Normal GHG Numbers (0.00) 2 3 9 2 2 2" xfId="19541" xr:uid="{00000000-0005-0000-0000-0000B1000000}"/>
    <cellStyle name="Normal GHG Numbers (0.00) 2 3 9 2 3" xfId="14691" xr:uid="{00000000-0005-0000-0000-0000B1000000}"/>
    <cellStyle name="Normal GHG Numbers (0.00) 2 3 9 3" xfId="6763" xr:uid="{00000000-0005-0000-0000-0000B1000000}"/>
    <cellStyle name="Normal GHG Numbers (0.00) 2 3 9 3 2" xfId="17125" xr:uid="{00000000-0005-0000-0000-0000B1000000}"/>
    <cellStyle name="Normal GHG Numbers (0.00) 2 3 9 4" xfId="5021" xr:uid="{00000000-0005-0000-0000-0000B1000000}"/>
    <cellStyle name="Normal GHG Numbers (0.00) 2 3 9 4 2" xfId="11023" xr:uid="{00000000-0005-0000-0000-0000B1000000}"/>
    <cellStyle name="Normal GHG Numbers (0.00) 2 3 9 5" xfId="15072" xr:uid="{00000000-0005-0000-0000-0000B1000000}"/>
    <cellStyle name="Normal GHG Numbers (0.00) 2 4" xfId="305" xr:uid="{00000000-0005-0000-0000-0000B1000000}"/>
    <cellStyle name="Normal GHG Numbers (0.00) 2 4 10" xfId="10720" xr:uid="{00000000-0005-0000-0000-0000B1000000}"/>
    <cellStyle name="Normal GHG Numbers (0.00) 2 4 2" xfId="1792" xr:uid="{00000000-0005-0000-0000-0000B1000000}"/>
    <cellStyle name="Normal GHG Numbers (0.00) 2 4 2 2" xfId="2124" xr:uid="{00000000-0005-0000-0000-0000B1000000}"/>
    <cellStyle name="Normal GHG Numbers (0.00) 2 4 2 2 2" xfId="3363" xr:uid="{00000000-0005-0000-0000-0000B1000000}"/>
    <cellStyle name="Normal GHG Numbers (0.00) 2 4 2 2 2 2" xfId="8913" xr:uid="{00000000-0005-0000-0000-0000B1000000}"/>
    <cellStyle name="Normal GHG Numbers (0.00) 2 4 2 2 2 2 2" xfId="19275" xr:uid="{00000000-0005-0000-0000-0000B1000000}"/>
    <cellStyle name="Normal GHG Numbers (0.00) 2 4 2 2 2 3" xfId="13906" xr:uid="{00000000-0005-0000-0000-0000B1000000}"/>
    <cellStyle name="Normal GHG Numbers (0.00) 2 4 2 2 3" xfId="4705" xr:uid="{00000000-0005-0000-0000-0000B1000000}"/>
    <cellStyle name="Normal GHG Numbers (0.00) 2 4 2 2 3 2" xfId="10270" xr:uid="{00000000-0005-0000-0000-0000B1000000}"/>
    <cellStyle name="Normal GHG Numbers (0.00) 2 4 2 2 3 2 2" xfId="20629" xr:uid="{00000000-0005-0000-0000-0000B1000000}"/>
    <cellStyle name="Normal GHG Numbers (0.00) 2 4 2 2 3 3" xfId="14012" xr:uid="{00000000-0005-0000-0000-0000B1000000}"/>
    <cellStyle name="Normal GHG Numbers (0.00) 2 4 2 2 4" xfId="7686" xr:uid="{00000000-0005-0000-0000-0000B1000000}"/>
    <cellStyle name="Normal GHG Numbers (0.00) 2 4 2 2 4 2" xfId="18048" xr:uid="{00000000-0005-0000-0000-0000B1000000}"/>
    <cellStyle name="Normal GHG Numbers (0.00) 2 4 2 2 5" xfId="6117" xr:uid="{00000000-0005-0000-0000-0000B1000000}"/>
    <cellStyle name="Normal GHG Numbers (0.00) 2 4 2 2 5 2" xfId="16480" xr:uid="{00000000-0005-0000-0000-0000B1000000}"/>
    <cellStyle name="Normal GHG Numbers (0.00) 2 4 2 2 6" xfId="15009" xr:uid="{00000000-0005-0000-0000-0000B1000000}"/>
    <cellStyle name="Normal GHG Numbers (0.00) 2 4 2 3" xfId="3032" xr:uid="{00000000-0005-0000-0000-0000B1000000}"/>
    <cellStyle name="Normal GHG Numbers (0.00) 2 4 2 3 2" xfId="4376" xr:uid="{00000000-0005-0000-0000-0000B1000000}"/>
    <cellStyle name="Normal GHG Numbers (0.00) 2 4 2 3 2 2" xfId="9958" xr:uid="{00000000-0005-0000-0000-0000B1000000}"/>
    <cellStyle name="Normal GHG Numbers (0.00) 2 4 2 3 2 2 2" xfId="20318" xr:uid="{00000000-0005-0000-0000-0000B1000000}"/>
    <cellStyle name="Normal GHG Numbers (0.00) 2 4 2 3 2 3" xfId="13581" xr:uid="{00000000-0005-0000-0000-0000B1000000}"/>
    <cellStyle name="Normal GHG Numbers (0.00) 2 4 2 3 3" xfId="8582" xr:uid="{00000000-0005-0000-0000-0000B1000000}"/>
    <cellStyle name="Normal GHG Numbers (0.00) 2 4 2 3 3 2" xfId="18944" xr:uid="{00000000-0005-0000-0000-0000B1000000}"/>
    <cellStyle name="Normal GHG Numbers (0.00) 2 4 2 3 4" xfId="5806" xr:uid="{00000000-0005-0000-0000-0000B1000000}"/>
    <cellStyle name="Normal GHG Numbers (0.00) 2 4 2 3 4 2" xfId="11584" xr:uid="{00000000-0005-0000-0000-0000B1000000}"/>
    <cellStyle name="Normal GHG Numbers (0.00) 2 4 2 3 5" xfId="15483" xr:uid="{00000000-0005-0000-0000-0000B1000000}"/>
    <cellStyle name="Normal GHG Numbers (0.00) 2 4 2 4" xfId="3751" xr:uid="{00000000-0005-0000-0000-0000B1000000}"/>
    <cellStyle name="Normal GHG Numbers (0.00) 2 4 2 4 2" xfId="9366" xr:uid="{00000000-0005-0000-0000-0000B1000000}"/>
    <cellStyle name="Normal GHG Numbers (0.00) 2 4 2 4 2 2" xfId="19727" xr:uid="{00000000-0005-0000-0000-0000B1000000}"/>
    <cellStyle name="Normal GHG Numbers (0.00) 2 4 2 4 3" xfId="15650" xr:uid="{00000000-0005-0000-0000-0000B1000000}"/>
    <cellStyle name="Normal GHG Numbers (0.00) 2 4 2 5" xfId="5223" xr:uid="{00000000-0005-0000-0000-0000B1000000}"/>
    <cellStyle name="Normal GHG Numbers (0.00) 2 4 2 5 2" xfId="14155" xr:uid="{00000000-0005-0000-0000-0000B1000000}"/>
    <cellStyle name="Normal GHG Numbers (0.00) 2 4 2 6" xfId="11368" xr:uid="{00000000-0005-0000-0000-0000B1000000}"/>
    <cellStyle name="Normal GHG Numbers (0.00) 2 4 3" xfId="2033" xr:uid="{00000000-0005-0000-0000-0000B1000000}"/>
    <cellStyle name="Normal GHG Numbers (0.00) 2 4 3 2" xfId="3272" xr:uid="{00000000-0005-0000-0000-0000B1000000}"/>
    <cellStyle name="Normal GHG Numbers (0.00) 2 4 3 2 2" xfId="8822" xr:uid="{00000000-0005-0000-0000-0000B1000000}"/>
    <cellStyle name="Normal GHG Numbers (0.00) 2 4 3 2 2 2" xfId="19184" xr:uid="{00000000-0005-0000-0000-0000B1000000}"/>
    <cellStyle name="Normal GHG Numbers (0.00) 2 4 3 2 3" xfId="11020" xr:uid="{00000000-0005-0000-0000-0000B1000000}"/>
    <cellStyle name="Normal GHG Numbers (0.00) 2 4 3 3" xfId="4614" xr:uid="{00000000-0005-0000-0000-0000B1000000}"/>
    <cellStyle name="Normal GHG Numbers (0.00) 2 4 3 3 2" xfId="10187" xr:uid="{00000000-0005-0000-0000-0000B1000000}"/>
    <cellStyle name="Normal GHG Numbers (0.00) 2 4 3 3 2 2" xfId="20547" xr:uid="{00000000-0005-0000-0000-0000B1000000}"/>
    <cellStyle name="Normal GHG Numbers (0.00) 2 4 3 3 3" xfId="13620" xr:uid="{00000000-0005-0000-0000-0000B1000000}"/>
    <cellStyle name="Normal GHG Numbers (0.00) 2 4 3 4" xfId="7615" xr:uid="{00000000-0005-0000-0000-0000B1000000}"/>
    <cellStyle name="Normal GHG Numbers (0.00) 2 4 3 4 2" xfId="17977" xr:uid="{00000000-0005-0000-0000-0000B1000000}"/>
    <cellStyle name="Normal GHG Numbers (0.00) 2 4 3 5" xfId="6033" xr:uid="{00000000-0005-0000-0000-0000B1000000}"/>
    <cellStyle name="Normal GHG Numbers (0.00) 2 4 3 5 2" xfId="16398" xr:uid="{00000000-0005-0000-0000-0000B1000000}"/>
    <cellStyle name="Normal GHG Numbers (0.00) 2 4 3 6" xfId="11470" xr:uid="{00000000-0005-0000-0000-0000B1000000}"/>
    <cellStyle name="Normal GHG Numbers (0.00) 2 4 4" xfId="1515" xr:uid="{00000000-0005-0000-0000-0000B1000000}"/>
    <cellStyle name="Normal GHG Numbers (0.00) 2 4 4 2" xfId="2756" xr:uid="{00000000-0005-0000-0000-0000B1000000}"/>
    <cellStyle name="Normal GHG Numbers (0.00) 2 4 4 2 2" xfId="8306" xr:uid="{00000000-0005-0000-0000-0000B1000000}"/>
    <cellStyle name="Normal GHG Numbers (0.00) 2 4 4 2 2 2" xfId="18668" xr:uid="{00000000-0005-0000-0000-0000B1000000}"/>
    <cellStyle name="Normal GHG Numbers (0.00) 2 4 4 2 3" xfId="13394" xr:uid="{00000000-0005-0000-0000-0000B1000000}"/>
    <cellStyle name="Normal GHG Numbers (0.00) 2 4 4 3" xfId="4109" xr:uid="{00000000-0005-0000-0000-0000B1000000}"/>
    <cellStyle name="Normal GHG Numbers (0.00) 2 4 4 3 2" xfId="9712" xr:uid="{00000000-0005-0000-0000-0000B1000000}"/>
    <cellStyle name="Normal GHG Numbers (0.00) 2 4 4 3 2 2" xfId="20073" xr:uid="{00000000-0005-0000-0000-0000B1000000}"/>
    <cellStyle name="Normal GHG Numbers (0.00) 2 4 4 3 3" xfId="11218" xr:uid="{00000000-0005-0000-0000-0000B1000000}"/>
    <cellStyle name="Normal GHG Numbers (0.00) 2 4 4 4" xfId="7142" xr:uid="{00000000-0005-0000-0000-0000B1000000}"/>
    <cellStyle name="Normal GHG Numbers (0.00) 2 4 4 4 2" xfId="17504" xr:uid="{00000000-0005-0000-0000-0000B1000000}"/>
    <cellStyle name="Normal GHG Numbers (0.00) 2 4 4 5" xfId="5562" xr:uid="{00000000-0005-0000-0000-0000B1000000}"/>
    <cellStyle name="Normal GHG Numbers (0.00) 2 4 4 5 2" xfId="13805" xr:uid="{00000000-0005-0000-0000-0000B1000000}"/>
    <cellStyle name="Normal GHG Numbers (0.00) 2 4 4 6" xfId="11154" xr:uid="{00000000-0005-0000-0000-0000B1000000}"/>
    <cellStyle name="Normal GHG Numbers (0.00) 2 4 5" xfId="1167" xr:uid="{00000000-0005-0000-0000-0000B1000000}"/>
    <cellStyle name="Normal GHG Numbers (0.00) 2 4 5 2" xfId="3587" xr:uid="{00000000-0005-0000-0000-0000B1000000}"/>
    <cellStyle name="Normal GHG Numbers (0.00) 2 4 5 2 2" xfId="9133" xr:uid="{00000000-0005-0000-0000-0000B1000000}"/>
    <cellStyle name="Normal GHG Numbers (0.00) 2 4 5 2 2 2" xfId="19495" xr:uid="{00000000-0005-0000-0000-0000B1000000}"/>
    <cellStyle name="Normal GHG Numbers (0.00) 2 4 5 2 3" xfId="13662" xr:uid="{00000000-0005-0000-0000-0000B1000000}"/>
    <cellStyle name="Normal GHG Numbers (0.00) 2 4 5 3" xfId="6807" xr:uid="{00000000-0005-0000-0000-0000B1000000}"/>
    <cellStyle name="Normal GHG Numbers (0.00) 2 4 5 3 2" xfId="17169" xr:uid="{00000000-0005-0000-0000-0000B1000000}"/>
    <cellStyle name="Normal GHG Numbers (0.00) 2 4 5 4" xfId="4975" xr:uid="{00000000-0005-0000-0000-0000B1000000}"/>
    <cellStyle name="Normal GHG Numbers (0.00) 2 4 5 4 2" xfId="15642" xr:uid="{00000000-0005-0000-0000-0000B1000000}"/>
    <cellStyle name="Normal GHG Numbers (0.00) 2 4 5 5" xfId="14280" xr:uid="{00000000-0005-0000-0000-0000B1000000}"/>
    <cellStyle name="Normal GHG Numbers (0.00) 2 4 6" xfId="2410" xr:uid="{00000000-0005-0000-0000-0000B1000000}"/>
    <cellStyle name="Normal GHG Numbers (0.00) 2 4 6 2" xfId="7960" xr:uid="{00000000-0005-0000-0000-0000B1000000}"/>
    <cellStyle name="Normal GHG Numbers (0.00) 2 4 6 2 2" xfId="18322" xr:uid="{00000000-0005-0000-0000-0000B1000000}"/>
    <cellStyle name="Normal GHG Numbers (0.00) 2 4 6 3" xfId="14425" xr:uid="{00000000-0005-0000-0000-0000B1000000}"/>
    <cellStyle name="Normal GHG Numbers (0.00) 2 4 7" xfId="869" xr:uid="{00000000-0005-0000-0000-0000B1000000}"/>
    <cellStyle name="Normal GHG Numbers (0.00) 2 4 7 2" xfId="6545" xr:uid="{00000000-0005-0000-0000-0000B1000000}"/>
    <cellStyle name="Normal GHG Numbers (0.00) 2 4 7 2 2" xfId="16907" xr:uid="{00000000-0005-0000-0000-0000B1000000}"/>
    <cellStyle name="Normal GHG Numbers (0.00) 2 4 7 3" xfId="11562" xr:uid="{00000000-0005-0000-0000-0000B1000000}"/>
    <cellStyle name="Normal GHG Numbers (0.00) 2 4 8" xfId="3691" xr:uid="{00000000-0005-0000-0000-0000B1000000}"/>
    <cellStyle name="Normal GHG Numbers (0.00) 2 4 8 2" xfId="15896" xr:uid="{00000000-0005-0000-0000-0000B1000000}"/>
    <cellStyle name="Normal GHG Numbers (0.00) 2 4 8 3" xfId="13946" xr:uid="{00000000-0005-0000-0000-0000B1000000}"/>
    <cellStyle name="Normal GHG Numbers (0.00) 2 4 9" xfId="5131" xr:uid="{00000000-0005-0000-0000-0000B1000000}"/>
    <cellStyle name="Normal GHG Numbers (0.00) 2 4 9 2" xfId="15859" xr:uid="{00000000-0005-0000-0000-0000B1000000}"/>
    <cellStyle name="Normal GHG Numbers (0.00) 2 5" xfId="483" xr:uid="{00000000-0005-0000-0000-0000B1000000}"/>
    <cellStyle name="Normal GHG Numbers (0.00) 2 5 2" xfId="2131" xr:uid="{00000000-0005-0000-0000-0000B1000000}"/>
    <cellStyle name="Normal GHG Numbers (0.00) 2 5 2 2" xfId="3370" xr:uid="{00000000-0005-0000-0000-0000B1000000}"/>
    <cellStyle name="Normal GHG Numbers (0.00) 2 5 2 2 2" xfId="8920" xr:uid="{00000000-0005-0000-0000-0000B1000000}"/>
    <cellStyle name="Normal GHG Numbers (0.00) 2 5 2 2 2 2" xfId="19282" xr:uid="{00000000-0005-0000-0000-0000B1000000}"/>
    <cellStyle name="Normal GHG Numbers (0.00) 2 5 2 2 3" xfId="14446" xr:uid="{00000000-0005-0000-0000-0000B1000000}"/>
    <cellStyle name="Normal GHG Numbers (0.00) 2 5 2 3" xfId="4712" xr:uid="{00000000-0005-0000-0000-0000B1000000}"/>
    <cellStyle name="Normal GHG Numbers (0.00) 2 5 2 3 2" xfId="10277" xr:uid="{00000000-0005-0000-0000-0000B1000000}"/>
    <cellStyle name="Normal GHG Numbers (0.00) 2 5 2 3 2 2" xfId="20636" xr:uid="{00000000-0005-0000-0000-0000B1000000}"/>
    <cellStyle name="Normal GHG Numbers (0.00) 2 5 2 3 3" xfId="14558" xr:uid="{00000000-0005-0000-0000-0000B1000000}"/>
    <cellStyle name="Normal GHG Numbers (0.00) 2 5 2 4" xfId="7691" xr:uid="{00000000-0005-0000-0000-0000B1000000}"/>
    <cellStyle name="Normal GHG Numbers (0.00) 2 5 2 4 2" xfId="18053" xr:uid="{00000000-0005-0000-0000-0000B1000000}"/>
    <cellStyle name="Normal GHG Numbers (0.00) 2 5 2 5" xfId="6124" xr:uid="{00000000-0005-0000-0000-0000B1000000}"/>
    <cellStyle name="Normal GHG Numbers (0.00) 2 5 2 5 2" xfId="16487" xr:uid="{00000000-0005-0000-0000-0000B1000000}"/>
    <cellStyle name="Normal GHG Numbers (0.00) 2 5 2 6" xfId="11668" xr:uid="{00000000-0005-0000-0000-0000B1000000}"/>
    <cellStyle name="Normal GHG Numbers (0.00) 2 5 3" xfId="1520" xr:uid="{00000000-0005-0000-0000-0000AF000000}"/>
    <cellStyle name="Normal GHG Numbers (0.00) 2 5 3 2" xfId="2761" xr:uid="{00000000-0005-0000-0000-0000AF000000}"/>
    <cellStyle name="Normal GHG Numbers (0.00) 2 5 3 2 2" xfId="8311" xr:uid="{00000000-0005-0000-0000-0000AF000000}"/>
    <cellStyle name="Normal GHG Numbers (0.00) 2 5 3 2 2 2" xfId="18673" xr:uid="{00000000-0005-0000-0000-0000AF000000}"/>
    <cellStyle name="Normal GHG Numbers (0.00) 2 5 3 2 3" xfId="12516" xr:uid="{00000000-0005-0000-0000-0000AF000000}"/>
    <cellStyle name="Normal GHG Numbers (0.00) 2 5 3 3" xfId="4112" xr:uid="{00000000-0005-0000-0000-0000AF000000}"/>
    <cellStyle name="Normal GHG Numbers (0.00) 2 5 3 3 2" xfId="9715" xr:uid="{00000000-0005-0000-0000-0000AF000000}"/>
    <cellStyle name="Normal GHG Numbers (0.00) 2 5 3 3 2 2" xfId="20076" xr:uid="{00000000-0005-0000-0000-0000AF000000}"/>
    <cellStyle name="Normal GHG Numbers (0.00) 2 5 3 3 3" xfId="14081" xr:uid="{00000000-0005-0000-0000-0000AF000000}"/>
    <cellStyle name="Normal GHG Numbers (0.00) 2 5 3 4" xfId="7147" xr:uid="{00000000-0005-0000-0000-0000AF000000}"/>
    <cellStyle name="Normal GHG Numbers (0.00) 2 5 3 4 2" xfId="17509" xr:uid="{00000000-0005-0000-0000-0000AF000000}"/>
    <cellStyle name="Normal GHG Numbers (0.00) 2 5 3 5" xfId="5565" xr:uid="{00000000-0005-0000-0000-0000AF000000}"/>
    <cellStyle name="Normal GHG Numbers (0.00) 2 5 3 5 2" xfId="14157" xr:uid="{00000000-0005-0000-0000-0000AF000000}"/>
    <cellStyle name="Normal GHG Numbers (0.00) 2 5 3 6" xfId="15671" xr:uid="{00000000-0005-0000-0000-0000AF000000}"/>
    <cellStyle name="Normal GHG Numbers (0.00) 2 5 4" xfId="1190" xr:uid="{00000000-0005-0000-0000-0000B1000000}"/>
    <cellStyle name="Normal GHG Numbers (0.00) 2 5 4 2" xfId="3788" xr:uid="{00000000-0005-0000-0000-0000B1000000}"/>
    <cellStyle name="Normal GHG Numbers (0.00) 2 5 4 2 2" xfId="9402" xr:uid="{00000000-0005-0000-0000-0000B1000000}"/>
    <cellStyle name="Normal GHG Numbers (0.00) 2 5 4 2 2 2" xfId="19763" xr:uid="{00000000-0005-0000-0000-0000B1000000}"/>
    <cellStyle name="Normal GHG Numbers (0.00) 2 5 4 2 3" xfId="11164" xr:uid="{00000000-0005-0000-0000-0000B1000000}"/>
    <cellStyle name="Normal GHG Numbers (0.00) 2 5 4 3" xfId="6830" xr:uid="{00000000-0005-0000-0000-0000B1000000}"/>
    <cellStyle name="Normal GHG Numbers (0.00) 2 5 4 3 2" xfId="17192" xr:uid="{00000000-0005-0000-0000-0000B1000000}"/>
    <cellStyle name="Normal GHG Numbers (0.00) 2 5 4 4" xfId="5258" xr:uid="{00000000-0005-0000-0000-0000B1000000}"/>
    <cellStyle name="Normal GHG Numbers (0.00) 2 5 4 4 2" xfId="15661" xr:uid="{00000000-0005-0000-0000-0000B1000000}"/>
    <cellStyle name="Normal GHG Numbers (0.00) 2 5 4 5" xfId="12483" xr:uid="{00000000-0005-0000-0000-0000B1000000}"/>
    <cellStyle name="Normal GHG Numbers (0.00) 2 5 5" xfId="2433" xr:uid="{00000000-0005-0000-0000-0000B1000000}"/>
    <cellStyle name="Normal GHG Numbers (0.00) 2 5 5 2" xfId="7983" xr:uid="{00000000-0005-0000-0000-0000B1000000}"/>
    <cellStyle name="Normal GHG Numbers (0.00) 2 5 5 2 2" xfId="18345" xr:uid="{00000000-0005-0000-0000-0000B1000000}"/>
    <cellStyle name="Normal GHG Numbers (0.00) 2 5 5 3" xfId="13890" xr:uid="{00000000-0005-0000-0000-0000B1000000}"/>
    <cellStyle name="Normal GHG Numbers (0.00) 2 5 6" xfId="889" xr:uid="{00000000-0005-0000-0000-0000B1000000}"/>
    <cellStyle name="Normal GHG Numbers (0.00) 2 5 6 2" xfId="9166" xr:uid="{00000000-0005-0000-0000-0000B1000000}"/>
    <cellStyle name="Normal GHG Numbers (0.00) 2 5 6 2 2" xfId="19527" xr:uid="{00000000-0005-0000-0000-0000B1000000}"/>
    <cellStyle name="Normal GHG Numbers (0.00) 2 5 6 3" xfId="14015" xr:uid="{00000000-0005-0000-0000-0000B1000000}"/>
    <cellStyle name="Normal GHG Numbers (0.00) 2 5 7" xfId="3622" xr:uid="{00000000-0005-0000-0000-0000B1000000}"/>
    <cellStyle name="Normal GHG Numbers (0.00) 2 5 7 2" xfId="14664" xr:uid="{00000000-0005-0000-0000-0000B1000000}"/>
    <cellStyle name="Normal GHG Numbers (0.00) 2 5 7 3" xfId="13883" xr:uid="{00000000-0005-0000-0000-0000B1000000}"/>
    <cellStyle name="Normal GHG Numbers (0.00) 2 5 8" xfId="5007" xr:uid="{00000000-0005-0000-0000-0000B1000000}"/>
    <cellStyle name="Normal GHG Numbers (0.00) 2 5 8 2" xfId="12668" xr:uid="{00000000-0005-0000-0000-0000B1000000}"/>
    <cellStyle name="Normal GHG Numbers (0.00) 2 5 9" xfId="14634" xr:uid="{00000000-0005-0000-0000-0000B1000000}"/>
    <cellStyle name="Normal GHG Numbers (0.00) 2 6" xfId="481" xr:uid="{00000000-0005-0000-0000-0000B1000000}"/>
    <cellStyle name="Normal GHG Numbers (0.00) 2 6 2" xfId="2128" xr:uid="{00000000-0005-0000-0000-0000B1000000}"/>
    <cellStyle name="Normal GHG Numbers (0.00) 2 6 2 2" xfId="3367" xr:uid="{00000000-0005-0000-0000-0000B1000000}"/>
    <cellStyle name="Normal GHG Numbers (0.00) 2 6 2 2 2" xfId="8917" xr:uid="{00000000-0005-0000-0000-0000B1000000}"/>
    <cellStyle name="Normal GHG Numbers (0.00) 2 6 2 2 2 2" xfId="19279" xr:uid="{00000000-0005-0000-0000-0000B1000000}"/>
    <cellStyle name="Normal GHG Numbers (0.00) 2 6 2 2 3" xfId="13006" xr:uid="{00000000-0005-0000-0000-0000B1000000}"/>
    <cellStyle name="Normal GHG Numbers (0.00) 2 6 2 3" xfId="4709" xr:uid="{00000000-0005-0000-0000-0000B1000000}"/>
    <cellStyle name="Normal GHG Numbers (0.00) 2 6 2 3 2" xfId="10274" xr:uid="{00000000-0005-0000-0000-0000B1000000}"/>
    <cellStyle name="Normal GHG Numbers (0.00) 2 6 2 3 2 2" xfId="20633" xr:uid="{00000000-0005-0000-0000-0000B1000000}"/>
    <cellStyle name="Normal GHG Numbers (0.00) 2 6 2 3 3" xfId="13058" xr:uid="{00000000-0005-0000-0000-0000B1000000}"/>
    <cellStyle name="Normal GHG Numbers (0.00) 2 6 2 4" xfId="7689" xr:uid="{00000000-0005-0000-0000-0000B1000000}"/>
    <cellStyle name="Normal GHG Numbers (0.00) 2 6 2 4 2" xfId="18051" xr:uid="{00000000-0005-0000-0000-0000B1000000}"/>
    <cellStyle name="Normal GHG Numbers (0.00) 2 6 2 5" xfId="6121" xr:uid="{00000000-0005-0000-0000-0000B1000000}"/>
    <cellStyle name="Normal GHG Numbers (0.00) 2 6 2 5 2" xfId="16484" xr:uid="{00000000-0005-0000-0000-0000B1000000}"/>
    <cellStyle name="Normal GHG Numbers (0.00) 2 6 2 6" xfId="14102" xr:uid="{00000000-0005-0000-0000-0000B1000000}"/>
    <cellStyle name="Normal GHG Numbers (0.00) 2 6 3" xfId="1810" xr:uid="{00000000-0005-0000-0000-0000B1000000}"/>
    <cellStyle name="Normal GHG Numbers (0.00) 2 6 3 2" xfId="3050" xr:uid="{00000000-0005-0000-0000-0000B1000000}"/>
    <cellStyle name="Normal GHG Numbers (0.00) 2 6 3 2 2" xfId="8600" xr:uid="{00000000-0005-0000-0000-0000B1000000}"/>
    <cellStyle name="Normal GHG Numbers (0.00) 2 6 3 2 2 2" xfId="18962" xr:uid="{00000000-0005-0000-0000-0000B1000000}"/>
    <cellStyle name="Normal GHG Numbers (0.00) 2 6 3 2 3" xfId="15096" xr:uid="{00000000-0005-0000-0000-0000B1000000}"/>
    <cellStyle name="Normal GHG Numbers (0.00) 2 6 3 3" xfId="4394" xr:uid="{00000000-0005-0000-0000-0000B1000000}"/>
    <cellStyle name="Normal GHG Numbers (0.00) 2 6 3 3 2" xfId="9976" xr:uid="{00000000-0005-0000-0000-0000B1000000}"/>
    <cellStyle name="Normal GHG Numbers (0.00) 2 6 3 3 2 2" xfId="20336" xr:uid="{00000000-0005-0000-0000-0000B1000000}"/>
    <cellStyle name="Normal GHG Numbers (0.00) 2 6 3 3 3" xfId="11835" xr:uid="{00000000-0005-0000-0000-0000B1000000}"/>
    <cellStyle name="Normal GHG Numbers (0.00) 2 6 3 4" xfId="7400" xr:uid="{00000000-0005-0000-0000-0000B1000000}"/>
    <cellStyle name="Normal GHG Numbers (0.00) 2 6 3 4 2" xfId="17762" xr:uid="{00000000-0005-0000-0000-0000B1000000}"/>
    <cellStyle name="Normal GHG Numbers (0.00) 2 6 3 5" xfId="5824" xr:uid="{00000000-0005-0000-0000-0000B1000000}"/>
    <cellStyle name="Normal GHG Numbers (0.00) 2 6 3 5 2" xfId="16109" xr:uid="{00000000-0005-0000-0000-0000B1000000}"/>
    <cellStyle name="Normal GHG Numbers (0.00) 2 6 3 6" xfId="15357" xr:uid="{00000000-0005-0000-0000-0000B1000000}"/>
    <cellStyle name="Normal GHG Numbers (0.00) 2 6 4" xfId="1186" xr:uid="{00000000-0005-0000-0000-0000B1000000}"/>
    <cellStyle name="Normal GHG Numbers (0.00) 2 6 4 2" xfId="6826" xr:uid="{00000000-0005-0000-0000-0000B1000000}"/>
    <cellStyle name="Normal GHG Numbers (0.00) 2 6 4 2 2" xfId="17188" xr:uid="{00000000-0005-0000-0000-0000B1000000}"/>
    <cellStyle name="Normal GHG Numbers (0.00) 2 6 4 3" xfId="12186" xr:uid="{00000000-0005-0000-0000-0000B1000000}"/>
    <cellStyle name="Normal GHG Numbers (0.00) 2 6 5" xfId="2429" xr:uid="{00000000-0005-0000-0000-0000B1000000}"/>
    <cellStyle name="Normal GHG Numbers (0.00) 2 6 5 2" xfId="7979" xr:uid="{00000000-0005-0000-0000-0000B1000000}"/>
    <cellStyle name="Normal GHG Numbers (0.00) 2 6 5 2 2" xfId="18341" xr:uid="{00000000-0005-0000-0000-0000B1000000}"/>
    <cellStyle name="Normal GHG Numbers (0.00) 2 6 5 3" xfId="12744" xr:uid="{00000000-0005-0000-0000-0000B1000000}"/>
    <cellStyle name="Normal GHG Numbers (0.00) 2 6 6" xfId="887" xr:uid="{00000000-0005-0000-0000-0000B1000000}"/>
    <cellStyle name="Normal GHG Numbers (0.00) 2 6 6 2" xfId="9398" xr:uid="{00000000-0005-0000-0000-0000B1000000}"/>
    <cellStyle name="Normal GHG Numbers (0.00) 2 6 6 2 2" xfId="19759" xr:uid="{00000000-0005-0000-0000-0000B1000000}"/>
    <cellStyle name="Normal GHG Numbers (0.00) 2 6 6 3" xfId="10758" xr:uid="{00000000-0005-0000-0000-0000B1000000}"/>
    <cellStyle name="Normal GHG Numbers (0.00) 2 6 7" xfId="3784" xr:uid="{00000000-0005-0000-0000-0000B1000000}"/>
    <cellStyle name="Normal GHG Numbers (0.00) 2 6 7 2" xfId="6563" xr:uid="{00000000-0005-0000-0000-0000B1000000}"/>
    <cellStyle name="Normal GHG Numbers (0.00) 2 6 7 2 2" xfId="16925" xr:uid="{00000000-0005-0000-0000-0000B1000000}"/>
    <cellStyle name="Normal GHG Numbers (0.00) 2 6 7 3" xfId="12226" xr:uid="{00000000-0005-0000-0000-0000B1000000}"/>
    <cellStyle name="Normal GHG Numbers (0.00) 2 6 8" xfId="5254" xr:uid="{00000000-0005-0000-0000-0000B1000000}"/>
    <cellStyle name="Normal GHG Numbers (0.00) 2 6 8 2" xfId="15552" xr:uid="{00000000-0005-0000-0000-0000B1000000}"/>
    <cellStyle name="Normal GHG Numbers (0.00) 2 6 9" xfId="12406" xr:uid="{00000000-0005-0000-0000-0000B1000000}"/>
    <cellStyle name="Normal GHG Numbers (0.00) 2 7" xfId="700" xr:uid="{00000000-0005-0000-0000-0000AF000000}"/>
    <cellStyle name="Normal GHG Numbers (0.00) 2 7 2" xfId="2034" xr:uid="{00000000-0005-0000-0000-0000B1000000}"/>
    <cellStyle name="Normal GHG Numbers (0.00) 2 7 2 2" xfId="3273" xr:uid="{00000000-0005-0000-0000-0000B1000000}"/>
    <cellStyle name="Normal GHG Numbers (0.00) 2 7 2 2 2" xfId="8823" xr:uid="{00000000-0005-0000-0000-0000B1000000}"/>
    <cellStyle name="Normal GHG Numbers (0.00) 2 7 2 2 2 2" xfId="19185" xr:uid="{00000000-0005-0000-0000-0000B1000000}"/>
    <cellStyle name="Normal GHG Numbers (0.00) 2 7 2 2 3" xfId="11395" xr:uid="{00000000-0005-0000-0000-0000B1000000}"/>
    <cellStyle name="Normal GHG Numbers (0.00) 2 7 2 3" xfId="4615" xr:uid="{00000000-0005-0000-0000-0000B1000000}"/>
    <cellStyle name="Normal GHG Numbers (0.00) 2 7 2 3 2" xfId="10188" xr:uid="{00000000-0005-0000-0000-0000B1000000}"/>
    <cellStyle name="Normal GHG Numbers (0.00) 2 7 2 3 2 2" xfId="20548" xr:uid="{00000000-0005-0000-0000-0000B1000000}"/>
    <cellStyle name="Normal GHG Numbers (0.00) 2 7 2 3 3" xfId="10762" xr:uid="{00000000-0005-0000-0000-0000B1000000}"/>
    <cellStyle name="Normal GHG Numbers (0.00) 2 7 2 4" xfId="7616" xr:uid="{00000000-0005-0000-0000-0000B1000000}"/>
    <cellStyle name="Normal GHG Numbers (0.00) 2 7 2 4 2" xfId="17978" xr:uid="{00000000-0005-0000-0000-0000B1000000}"/>
    <cellStyle name="Normal GHG Numbers (0.00) 2 7 2 5" xfId="6034" xr:uid="{00000000-0005-0000-0000-0000B1000000}"/>
    <cellStyle name="Normal GHG Numbers (0.00) 2 7 2 5 2" xfId="16399" xr:uid="{00000000-0005-0000-0000-0000B1000000}"/>
    <cellStyle name="Normal GHG Numbers (0.00) 2 7 2 6" xfId="12923" xr:uid="{00000000-0005-0000-0000-0000B1000000}"/>
    <cellStyle name="Normal GHG Numbers (0.00) 2 7 3" xfId="1677" xr:uid="{00000000-0005-0000-0000-0000AF000000}"/>
    <cellStyle name="Normal GHG Numbers (0.00) 2 7 3 2" xfId="7292" xr:uid="{00000000-0005-0000-0000-0000AF000000}"/>
    <cellStyle name="Normal GHG Numbers (0.00) 2 7 3 2 2" xfId="17654" xr:uid="{00000000-0005-0000-0000-0000AF000000}"/>
    <cellStyle name="Normal GHG Numbers (0.00) 2 7 3 3" xfId="15239" xr:uid="{00000000-0005-0000-0000-0000AF000000}"/>
    <cellStyle name="Normal GHG Numbers (0.00) 2 7 4" xfId="2918" xr:uid="{00000000-0005-0000-0000-0000AF000000}"/>
    <cellStyle name="Normal GHG Numbers (0.00) 2 7 4 2" xfId="8468" xr:uid="{00000000-0005-0000-0000-0000AF000000}"/>
    <cellStyle name="Normal GHG Numbers (0.00) 2 7 4 2 2" xfId="18830" xr:uid="{00000000-0005-0000-0000-0000AF000000}"/>
    <cellStyle name="Normal GHG Numbers (0.00) 2 7 4 3" xfId="16129" xr:uid="{00000000-0005-0000-0000-0000AF000000}"/>
    <cellStyle name="Normal GHG Numbers (0.00) 2 7 5" xfId="4268" xr:uid="{00000000-0005-0000-0000-0000AF000000}"/>
    <cellStyle name="Normal GHG Numbers (0.00) 2 7 5 2" xfId="9860" xr:uid="{00000000-0005-0000-0000-0000AF000000}"/>
    <cellStyle name="Normal GHG Numbers (0.00) 2 7 5 2 2" xfId="20221" xr:uid="{00000000-0005-0000-0000-0000AF000000}"/>
    <cellStyle name="Normal GHG Numbers (0.00) 2 7 5 3" xfId="15972" xr:uid="{00000000-0005-0000-0000-0000AF000000}"/>
    <cellStyle name="Normal GHG Numbers (0.00) 2 7 6" xfId="6433" xr:uid="{00000000-0005-0000-0000-0000AF000000}"/>
    <cellStyle name="Normal GHG Numbers (0.00) 2 7 6 2" xfId="16795" xr:uid="{00000000-0005-0000-0000-0000AF000000}"/>
    <cellStyle name="Normal GHG Numbers (0.00) 2 7 7" xfId="5710" xr:uid="{00000000-0005-0000-0000-0000AF000000}"/>
    <cellStyle name="Normal GHG Numbers (0.00) 2 7 7 2" xfId="13262" xr:uid="{00000000-0005-0000-0000-0000AF000000}"/>
    <cellStyle name="Normal GHG Numbers (0.00) 2 7 8" xfId="12043" xr:uid="{00000000-0005-0000-0000-0000AF000000}"/>
    <cellStyle name="Normal GHG Numbers (0.00) 2 8" xfId="1441" xr:uid="{00000000-0005-0000-0000-0000B1000000}"/>
    <cellStyle name="Normal GHG Numbers (0.00) 2 8 2" xfId="2684" xr:uid="{00000000-0005-0000-0000-0000B1000000}"/>
    <cellStyle name="Normal GHG Numbers (0.00) 2 8 2 2" xfId="8234" xr:uid="{00000000-0005-0000-0000-0000B1000000}"/>
    <cellStyle name="Normal GHG Numbers (0.00) 2 8 2 2 2" xfId="18596" xr:uid="{00000000-0005-0000-0000-0000B1000000}"/>
    <cellStyle name="Normal GHG Numbers (0.00) 2 8 2 3" xfId="11582" xr:uid="{00000000-0005-0000-0000-0000B1000000}"/>
    <cellStyle name="Normal GHG Numbers (0.00) 2 8 3" xfId="4039" xr:uid="{00000000-0005-0000-0000-0000B1000000}"/>
    <cellStyle name="Normal GHG Numbers (0.00) 2 8 3 2" xfId="9648" xr:uid="{00000000-0005-0000-0000-0000B1000000}"/>
    <cellStyle name="Normal GHG Numbers (0.00) 2 8 3 2 2" xfId="20009" xr:uid="{00000000-0005-0000-0000-0000B1000000}"/>
    <cellStyle name="Normal GHG Numbers (0.00) 2 8 3 3" xfId="13309" xr:uid="{00000000-0005-0000-0000-0000B1000000}"/>
    <cellStyle name="Normal GHG Numbers (0.00) 2 8 4" xfId="7076" xr:uid="{00000000-0005-0000-0000-0000B1000000}"/>
    <cellStyle name="Normal GHG Numbers (0.00) 2 8 4 2" xfId="17438" xr:uid="{00000000-0005-0000-0000-0000B1000000}"/>
    <cellStyle name="Normal GHG Numbers (0.00) 2 8 5" xfId="5498" xr:uid="{00000000-0005-0000-0000-0000B1000000}"/>
    <cellStyle name="Normal GHG Numbers (0.00) 2 8 5 2" xfId="11690" xr:uid="{00000000-0005-0000-0000-0000B1000000}"/>
    <cellStyle name="Normal GHG Numbers (0.00) 2 8 6" xfId="10544" xr:uid="{00000000-0005-0000-0000-0000B1000000}"/>
    <cellStyle name="Normal GHG Numbers (0.00) 2 9" xfId="664" xr:uid="{00000000-0005-0000-0000-0000AF000000}"/>
    <cellStyle name="Normal GHG Numbers (0.00) 2 9 2" xfId="3759" xr:uid="{00000000-0005-0000-0000-0000AF000000}"/>
    <cellStyle name="Normal GHG Numbers (0.00) 2 9 2 2" xfId="9373" xr:uid="{00000000-0005-0000-0000-0000AF000000}"/>
    <cellStyle name="Normal GHG Numbers (0.00) 2 9 2 2 2" xfId="19734" xr:uid="{00000000-0005-0000-0000-0000AF000000}"/>
    <cellStyle name="Normal GHG Numbers (0.00) 2 9 2 3" xfId="15749" xr:uid="{00000000-0005-0000-0000-0000AF000000}"/>
    <cellStyle name="Normal GHG Numbers (0.00) 2 9 3" xfId="6403" xr:uid="{00000000-0005-0000-0000-0000AF000000}"/>
    <cellStyle name="Normal GHG Numbers (0.00) 2 9 3 2" xfId="16765" xr:uid="{00000000-0005-0000-0000-0000AF000000}"/>
    <cellStyle name="Normal GHG Numbers (0.00) 2 9 4" xfId="5229" xr:uid="{00000000-0005-0000-0000-0000AF000000}"/>
    <cellStyle name="Normal GHG Numbers (0.00) 2 9 4 2" xfId="13448" xr:uid="{00000000-0005-0000-0000-0000AF000000}"/>
    <cellStyle name="Normal GHG Numbers (0.00) 2 9 5" xfId="13304" xr:uid="{00000000-0005-0000-0000-0000AF000000}"/>
    <cellStyle name="Normal GHG Numbers (0.00) 3" xfId="212" xr:uid="{00000000-0005-0000-0000-0000B0000000}"/>
    <cellStyle name="Normal GHG Numbers (0.00) 3 10" xfId="6344" xr:uid="{00000000-0005-0000-0000-0000B0000000}"/>
    <cellStyle name="Normal GHG Numbers (0.00) 3 10 2" xfId="15155" xr:uid="{00000000-0005-0000-0000-0000B0000000}"/>
    <cellStyle name="Normal GHG Numbers (0.00) 3 10 3" xfId="16707" xr:uid="{00000000-0005-0000-0000-0000B0000000}"/>
    <cellStyle name="Normal GHG Numbers (0.00) 3 11" xfId="4946" xr:uid="{00000000-0005-0000-0000-0000B0000000}"/>
    <cellStyle name="Normal GHG Numbers (0.00) 3 11 2" xfId="11847" xr:uid="{00000000-0005-0000-0000-0000B0000000}"/>
    <cellStyle name="Normal GHG Numbers (0.00) 3 11 3" xfId="15127" xr:uid="{00000000-0005-0000-0000-0000B0000000}"/>
    <cellStyle name="Normal GHG Numbers (0.00) 3 2" xfId="341" xr:uid="{00000000-0005-0000-0000-0000B0000000}"/>
    <cellStyle name="Normal GHG Numbers (0.00) 3 2 10" xfId="2453" xr:uid="{00000000-0005-0000-0000-0000B0000000}"/>
    <cellStyle name="Normal GHG Numbers (0.00) 3 2 10 2" xfId="8003" xr:uid="{00000000-0005-0000-0000-0000B0000000}"/>
    <cellStyle name="Normal GHG Numbers (0.00) 3 2 10 2 2" xfId="18365" xr:uid="{00000000-0005-0000-0000-0000B0000000}"/>
    <cellStyle name="Normal GHG Numbers (0.00) 3 2 10 3" xfId="15067" xr:uid="{00000000-0005-0000-0000-0000B0000000}"/>
    <cellStyle name="Normal GHG Numbers (0.00) 3 2 11" xfId="816" xr:uid="{00000000-0005-0000-0000-0000B0000000}"/>
    <cellStyle name="Normal GHG Numbers (0.00) 3 2 11 2" xfId="6496" xr:uid="{00000000-0005-0000-0000-0000B0000000}"/>
    <cellStyle name="Normal GHG Numbers (0.00) 3 2 11 2 2" xfId="16858" xr:uid="{00000000-0005-0000-0000-0000B0000000}"/>
    <cellStyle name="Normal GHG Numbers (0.00) 3 2 11 3" xfId="16201" xr:uid="{00000000-0005-0000-0000-0000B0000000}"/>
    <cellStyle name="Normal GHG Numbers (0.00) 3 2 12" xfId="9245" xr:uid="{00000000-0005-0000-0000-0000B0000000}"/>
    <cellStyle name="Normal GHG Numbers (0.00) 3 2 12 2" xfId="19606" xr:uid="{00000000-0005-0000-0000-0000B0000000}"/>
    <cellStyle name="Normal GHG Numbers (0.00) 3 2 13" xfId="5096" xr:uid="{00000000-0005-0000-0000-0000B0000000}"/>
    <cellStyle name="Normal GHG Numbers (0.00) 3 2 13 2" xfId="11934" xr:uid="{00000000-0005-0000-0000-0000B0000000}"/>
    <cellStyle name="Normal GHG Numbers (0.00) 3 2 14" xfId="14019" xr:uid="{00000000-0005-0000-0000-0000B0000000}"/>
    <cellStyle name="Normal GHG Numbers (0.00) 3 2 2" xfId="431" xr:uid="{00000000-0005-0000-0000-0000B0000000}"/>
    <cellStyle name="Normal GHG Numbers (0.00) 3 2 2 10" xfId="15080" xr:uid="{00000000-0005-0000-0000-0000B0000000}"/>
    <cellStyle name="Normal GHG Numbers (0.00) 3 2 2 2" xfId="2184" xr:uid="{00000000-0005-0000-0000-0000B0000000}"/>
    <cellStyle name="Normal GHG Numbers (0.00) 3 2 2 2 2" xfId="3423" xr:uid="{00000000-0005-0000-0000-0000B0000000}"/>
    <cellStyle name="Normal GHG Numbers (0.00) 3 2 2 2 2 2" xfId="8973" xr:uid="{00000000-0005-0000-0000-0000B0000000}"/>
    <cellStyle name="Normal GHG Numbers (0.00) 3 2 2 2 2 2 2" xfId="19335" xr:uid="{00000000-0005-0000-0000-0000B0000000}"/>
    <cellStyle name="Normal GHG Numbers (0.00) 3 2 2 2 2 3" xfId="15399" xr:uid="{00000000-0005-0000-0000-0000B0000000}"/>
    <cellStyle name="Normal GHG Numbers (0.00) 3 2 2 2 3" xfId="4765" xr:uid="{00000000-0005-0000-0000-0000B0000000}"/>
    <cellStyle name="Normal GHG Numbers (0.00) 3 2 2 2 3 2" xfId="10327" xr:uid="{00000000-0005-0000-0000-0000B0000000}"/>
    <cellStyle name="Normal GHG Numbers (0.00) 3 2 2 2 3 2 2" xfId="20686" xr:uid="{00000000-0005-0000-0000-0000B0000000}"/>
    <cellStyle name="Normal GHG Numbers (0.00) 3 2 2 2 3 3" xfId="14874" xr:uid="{00000000-0005-0000-0000-0000B0000000}"/>
    <cellStyle name="Normal GHG Numbers (0.00) 3 2 2 2 4" xfId="7741" xr:uid="{00000000-0005-0000-0000-0000B0000000}"/>
    <cellStyle name="Normal GHG Numbers (0.00) 3 2 2 2 4 2" xfId="18103" xr:uid="{00000000-0005-0000-0000-0000B0000000}"/>
    <cellStyle name="Normal GHG Numbers (0.00) 3 2 2 2 5" xfId="6174" xr:uid="{00000000-0005-0000-0000-0000B0000000}"/>
    <cellStyle name="Normal GHG Numbers (0.00) 3 2 2 2 5 2" xfId="16537" xr:uid="{00000000-0005-0000-0000-0000B0000000}"/>
    <cellStyle name="Normal GHG Numbers (0.00) 3 2 2 2 6" xfId="15692" xr:uid="{00000000-0005-0000-0000-0000B0000000}"/>
    <cellStyle name="Normal GHG Numbers (0.00) 3 2 2 3" xfId="1572" xr:uid="{00000000-0005-0000-0000-0000B0000000}"/>
    <cellStyle name="Normal GHG Numbers (0.00) 3 2 2 3 2" xfId="2813" xr:uid="{00000000-0005-0000-0000-0000B0000000}"/>
    <cellStyle name="Normal GHG Numbers (0.00) 3 2 2 3 2 2" xfId="8363" xr:uid="{00000000-0005-0000-0000-0000B0000000}"/>
    <cellStyle name="Normal GHG Numbers (0.00) 3 2 2 3 2 2 2" xfId="18725" xr:uid="{00000000-0005-0000-0000-0000B0000000}"/>
    <cellStyle name="Normal GHG Numbers (0.00) 3 2 2 3 2 3" xfId="13180" xr:uid="{00000000-0005-0000-0000-0000B0000000}"/>
    <cellStyle name="Normal GHG Numbers (0.00) 3 2 2 3 3" xfId="4163" xr:uid="{00000000-0005-0000-0000-0000B0000000}"/>
    <cellStyle name="Normal GHG Numbers (0.00) 3 2 2 3 3 2" xfId="9760" xr:uid="{00000000-0005-0000-0000-0000B0000000}"/>
    <cellStyle name="Normal GHG Numbers (0.00) 3 2 2 3 3 2 2" xfId="20121" xr:uid="{00000000-0005-0000-0000-0000B0000000}"/>
    <cellStyle name="Normal GHG Numbers (0.00) 3 2 2 3 3 3" xfId="14711" xr:uid="{00000000-0005-0000-0000-0000B0000000}"/>
    <cellStyle name="Normal GHG Numbers (0.00) 3 2 2 3 4" xfId="7193" xr:uid="{00000000-0005-0000-0000-0000B0000000}"/>
    <cellStyle name="Normal GHG Numbers (0.00) 3 2 2 3 4 2" xfId="17555" xr:uid="{00000000-0005-0000-0000-0000B0000000}"/>
    <cellStyle name="Normal GHG Numbers (0.00) 3 2 2 3 5" xfId="5610" xr:uid="{00000000-0005-0000-0000-0000B0000000}"/>
    <cellStyle name="Normal GHG Numbers (0.00) 3 2 2 3 5 2" xfId="13357" xr:uid="{00000000-0005-0000-0000-0000B0000000}"/>
    <cellStyle name="Normal GHG Numbers (0.00) 3 2 2 3 6" xfId="16074" xr:uid="{00000000-0005-0000-0000-0000B0000000}"/>
    <cellStyle name="Normal GHG Numbers (0.00) 3 2 2 4" xfId="1869" xr:uid="{00000000-0005-0000-0000-0000B0000000}"/>
    <cellStyle name="Normal GHG Numbers (0.00) 3 2 2 4 2" xfId="3109" xr:uid="{00000000-0005-0000-0000-0000B0000000}"/>
    <cellStyle name="Normal GHG Numbers (0.00) 3 2 2 4 2 2" xfId="8659" xr:uid="{00000000-0005-0000-0000-0000B0000000}"/>
    <cellStyle name="Normal GHG Numbers (0.00) 3 2 2 4 2 2 2" xfId="19021" xr:uid="{00000000-0005-0000-0000-0000B0000000}"/>
    <cellStyle name="Normal GHG Numbers (0.00) 3 2 2 4 2 3" xfId="12743" xr:uid="{00000000-0005-0000-0000-0000B0000000}"/>
    <cellStyle name="Normal GHG Numbers (0.00) 3 2 2 4 3" xfId="4452" xr:uid="{00000000-0005-0000-0000-0000B0000000}"/>
    <cellStyle name="Normal GHG Numbers (0.00) 3 2 2 4 3 2" xfId="10031" xr:uid="{00000000-0005-0000-0000-0000B0000000}"/>
    <cellStyle name="Normal GHG Numbers (0.00) 3 2 2 4 3 2 2" xfId="20391" xr:uid="{00000000-0005-0000-0000-0000B0000000}"/>
    <cellStyle name="Normal GHG Numbers (0.00) 3 2 2 4 3 3" xfId="12811" xr:uid="{00000000-0005-0000-0000-0000B0000000}"/>
    <cellStyle name="Normal GHG Numbers (0.00) 3 2 2 4 4" xfId="7457" xr:uid="{00000000-0005-0000-0000-0000B0000000}"/>
    <cellStyle name="Normal GHG Numbers (0.00) 3 2 2 4 4 2" xfId="17819" xr:uid="{00000000-0005-0000-0000-0000B0000000}"/>
    <cellStyle name="Normal GHG Numbers (0.00) 3 2 2 4 5" xfId="5879" xr:uid="{00000000-0005-0000-0000-0000B0000000}"/>
    <cellStyle name="Normal GHG Numbers (0.00) 3 2 2 4 5 2" xfId="12487" xr:uid="{00000000-0005-0000-0000-0000B0000000}"/>
    <cellStyle name="Normal GHG Numbers (0.00) 3 2 2 4 6" xfId="14071" xr:uid="{00000000-0005-0000-0000-0000B0000000}"/>
    <cellStyle name="Normal GHG Numbers (0.00) 3 2 2 5" xfId="1258" xr:uid="{00000000-0005-0000-0000-0000B0000000}"/>
    <cellStyle name="Normal GHG Numbers (0.00) 3 2 2 5 2" xfId="3856" xr:uid="{00000000-0005-0000-0000-0000B0000000}"/>
    <cellStyle name="Normal GHG Numbers (0.00) 3 2 2 5 2 2" xfId="9470" xr:uid="{00000000-0005-0000-0000-0000B0000000}"/>
    <cellStyle name="Normal GHG Numbers (0.00) 3 2 2 5 2 2 2" xfId="19831" xr:uid="{00000000-0005-0000-0000-0000B0000000}"/>
    <cellStyle name="Normal GHG Numbers (0.00) 3 2 2 5 2 3" xfId="15699" xr:uid="{00000000-0005-0000-0000-0000B0000000}"/>
    <cellStyle name="Normal GHG Numbers (0.00) 3 2 2 5 3" xfId="6898" xr:uid="{00000000-0005-0000-0000-0000B0000000}"/>
    <cellStyle name="Normal GHG Numbers (0.00) 3 2 2 5 3 2" xfId="17260" xr:uid="{00000000-0005-0000-0000-0000B0000000}"/>
    <cellStyle name="Normal GHG Numbers (0.00) 3 2 2 5 4" xfId="5324" xr:uid="{00000000-0005-0000-0000-0000B0000000}"/>
    <cellStyle name="Normal GHG Numbers (0.00) 3 2 2 5 4 2" xfId="12021" xr:uid="{00000000-0005-0000-0000-0000B0000000}"/>
    <cellStyle name="Normal GHG Numbers (0.00) 3 2 2 5 5" xfId="14173" xr:uid="{00000000-0005-0000-0000-0000B0000000}"/>
    <cellStyle name="Normal GHG Numbers (0.00) 3 2 2 6" xfId="2501" xr:uid="{00000000-0005-0000-0000-0000B0000000}"/>
    <cellStyle name="Normal GHG Numbers (0.00) 3 2 2 6 2" xfId="8051" xr:uid="{00000000-0005-0000-0000-0000B0000000}"/>
    <cellStyle name="Normal GHG Numbers (0.00) 3 2 2 6 2 2" xfId="18413" xr:uid="{00000000-0005-0000-0000-0000B0000000}"/>
    <cellStyle name="Normal GHG Numbers (0.00) 3 2 2 6 3" xfId="14545" xr:uid="{00000000-0005-0000-0000-0000B0000000}"/>
    <cellStyle name="Normal GHG Numbers (0.00) 3 2 2 7" xfId="958" xr:uid="{00000000-0005-0000-0000-0000B0000000}"/>
    <cellStyle name="Normal GHG Numbers (0.00) 3 2 2 7 2" xfId="9332" xr:uid="{00000000-0005-0000-0000-0000B0000000}"/>
    <cellStyle name="Normal GHG Numbers (0.00) 3 2 2 7 2 2" xfId="19693" xr:uid="{00000000-0005-0000-0000-0000B0000000}"/>
    <cellStyle name="Normal GHG Numbers (0.00) 3 2 2 7 3" xfId="13151" xr:uid="{00000000-0005-0000-0000-0000B0000000}"/>
    <cellStyle name="Normal GHG Numbers (0.00) 3 2 2 8" xfId="3733" xr:uid="{00000000-0005-0000-0000-0000B0000000}"/>
    <cellStyle name="Normal GHG Numbers (0.00) 3 2 2 8 2" xfId="11089" xr:uid="{00000000-0005-0000-0000-0000B0000000}"/>
    <cellStyle name="Normal GHG Numbers (0.00) 3 2 2 8 3" xfId="13987" xr:uid="{00000000-0005-0000-0000-0000B0000000}"/>
    <cellStyle name="Normal GHG Numbers (0.00) 3 2 2 9" xfId="5189" xr:uid="{00000000-0005-0000-0000-0000B0000000}"/>
    <cellStyle name="Normal GHG Numbers (0.00) 3 2 2 9 2" xfId="13385" xr:uid="{00000000-0005-0000-0000-0000B0000000}"/>
    <cellStyle name="Normal GHG Numbers (0.00) 3 2 3" xfId="561" xr:uid="{00000000-0005-0000-0000-0000B0000000}"/>
    <cellStyle name="Normal GHG Numbers (0.00) 3 2 3 2" xfId="2248" xr:uid="{00000000-0005-0000-0000-0000B0000000}"/>
    <cellStyle name="Normal GHG Numbers (0.00) 3 2 3 2 2" xfId="3487" xr:uid="{00000000-0005-0000-0000-0000B0000000}"/>
    <cellStyle name="Normal GHG Numbers (0.00) 3 2 3 2 2 2" xfId="9037" xr:uid="{00000000-0005-0000-0000-0000B0000000}"/>
    <cellStyle name="Normal GHG Numbers (0.00) 3 2 3 2 2 2 2" xfId="19399" xr:uid="{00000000-0005-0000-0000-0000B0000000}"/>
    <cellStyle name="Normal GHG Numbers (0.00) 3 2 3 2 2 3" xfId="14103" xr:uid="{00000000-0005-0000-0000-0000B0000000}"/>
    <cellStyle name="Normal GHG Numbers (0.00) 3 2 3 2 3" xfId="4829" xr:uid="{00000000-0005-0000-0000-0000B0000000}"/>
    <cellStyle name="Normal GHG Numbers (0.00) 3 2 3 2 3 2" xfId="10387" xr:uid="{00000000-0005-0000-0000-0000B0000000}"/>
    <cellStyle name="Normal GHG Numbers (0.00) 3 2 3 2 3 2 2" xfId="20746" xr:uid="{00000000-0005-0000-0000-0000B0000000}"/>
    <cellStyle name="Normal GHG Numbers (0.00) 3 2 3 2 3 3" xfId="13712" xr:uid="{00000000-0005-0000-0000-0000B0000000}"/>
    <cellStyle name="Normal GHG Numbers (0.00) 3 2 3 2 4" xfId="7801" xr:uid="{00000000-0005-0000-0000-0000B0000000}"/>
    <cellStyle name="Normal GHG Numbers (0.00) 3 2 3 2 4 2" xfId="18163" xr:uid="{00000000-0005-0000-0000-0000B0000000}"/>
    <cellStyle name="Normal GHG Numbers (0.00) 3 2 3 2 5" xfId="6234" xr:uid="{00000000-0005-0000-0000-0000B0000000}"/>
    <cellStyle name="Normal GHG Numbers (0.00) 3 2 3 2 5 2" xfId="16597" xr:uid="{00000000-0005-0000-0000-0000B0000000}"/>
    <cellStyle name="Normal GHG Numbers (0.00) 3 2 3 2 6" xfId="14719" xr:uid="{00000000-0005-0000-0000-0000B0000000}"/>
    <cellStyle name="Normal GHG Numbers (0.00) 3 2 3 3" xfId="1930" xr:uid="{00000000-0005-0000-0000-0000B0000000}"/>
    <cellStyle name="Normal GHG Numbers (0.00) 3 2 3 3 2" xfId="3170" xr:uid="{00000000-0005-0000-0000-0000B0000000}"/>
    <cellStyle name="Normal GHG Numbers (0.00) 3 2 3 3 2 2" xfId="8720" xr:uid="{00000000-0005-0000-0000-0000B0000000}"/>
    <cellStyle name="Normal GHG Numbers (0.00) 3 2 3 3 2 2 2" xfId="19082" xr:uid="{00000000-0005-0000-0000-0000B0000000}"/>
    <cellStyle name="Normal GHG Numbers (0.00) 3 2 3 3 2 3" xfId="14053" xr:uid="{00000000-0005-0000-0000-0000B0000000}"/>
    <cellStyle name="Normal GHG Numbers (0.00) 3 2 3 3 3" xfId="4513" xr:uid="{00000000-0005-0000-0000-0000B0000000}"/>
    <cellStyle name="Normal GHG Numbers (0.00) 3 2 3 3 3 2" xfId="10090" xr:uid="{00000000-0005-0000-0000-0000B0000000}"/>
    <cellStyle name="Normal GHG Numbers (0.00) 3 2 3 3 3 2 2" xfId="20450" xr:uid="{00000000-0005-0000-0000-0000B0000000}"/>
    <cellStyle name="Normal GHG Numbers (0.00) 3 2 3 3 3 3" xfId="14092" xr:uid="{00000000-0005-0000-0000-0000B0000000}"/>
    <cellStyle name="Normal GHG Numbers (0.00) 3 2 3 3 4" xfId="7517" xr:uid="{00000000-0005-0000-0000-0000B0000000}"/>
    <cellStyle name="Normal GHG Numbers (0.00) 3 2 3 3 4 2" xfId="17879" xr:uid="{00000000-0005-0000-0000-0000B0000000}"/>
    <cellStyle name="Normal GHG Numbers (0.00) 3 2 3 3 5" xfId="5936" xr:uid="{00000000-0005-0000-0000-0000B0000000}"/>
    <cellStyle name="Normal GHG Numbers (0.00) 3 2 3 3 5 2" xfId="16301" xr:uid="{00000000-0005-0000-0000-0000B0000000}"/>
    <cellStyle name="Normal GHG Numbers (0.00) 3 2 3 3 6" xfId="16021" xr:uid="{00000000-0005-0000-0000-0000B0000000}"/>
    <cellStyle name="Normal GHG Numbers (0.00) 3 2 3 4" xfId="1322" xr:uid="{00000000-0005-0000-0000-0000B0000000}"/>
    <cellStyle name="Normal GHG Numbers (0.00) 3 2 3 4 2" xfId="6959" xr:uid="{00000000-0005-0000-0000-0000B0000000}"/>
    <cellStyle name="Normal GHG Numbers (0.00) 3 2 3 4 2 2" xfId="17321" xr:uid="{00000000-0005-0000-0000-0000B0000000}"/>
    <cellStyle name="Normal GHG Numbers (0.00) 3 2 3 4 3" xfId="11987" xr:uid="{00000000-0005-0000-0000-0000B0000000}"/>
    <cellStyle name="Normal GHG Numbers (0.00) 3 2 3 5" xfId="2565" xr:uid="{00000000-0005-0000-0000-0000B0000000}"/>
    <cellStyle name="Normal GHG Numbers (0.00) 3 2 3 5 2" xfId="8115" xr:uid="{00000000-0005-0000-0000-0000B0000000}"/>
    <cellStyle name="Normal GHG Numbers (0.00) 3 2 3 5 2 2" xfId="18477" xr:uid="{00000000-0005-0000-0000-0000B0000000}"/>
    <cellStyle name="Normal GHG Numbers (0.00) 3 2 3 5 3" xfId="12506" xr:uid="{00000000-0005-0000-0000-0000B0000000}"/>
    <cellStyle name="Normal GHG Numbers (0.00) 3 2 3 6" xfId="1022" xr:uid="{00000000-0005-0000-0000-0000B0000000}"/>
    <cellStyle name="Normal GHG Numbers (0.00) 3 2 3 6 2" xfId="9531" xr:uid="{00000000-0005-0000-0000-0000B0000000}"/>
    <cellStyle name="Normal GHG Numbers (0.00) 3 2 3 6 2 2" xfId="19892" xr:uid="{00000000-0005-0000-0000-0000B0000000}"/>
    <cellStyle name="Normal GHG Numbers (0.00) 3 2 3 6 3" xfId="14938" xr:uid="{00000000-0005-0000-0000-0000B0000000}"/>
    <cellStyle name="Normal GHG Numbers (0.00) 3 2 3 7" xfId="3920" xr:uid="{00000000-0005-0000-0000-0000B0000000}"/>
    <cellStyle name="Normal GHG Numbers (0.00) 3 2 3 7 2" xfId="6665" xr:uid="{00000000-0005-0000-0000-0000B0000000}"/>
    <cellStyle name="Normal GHG Numbers (0.00) 3 2 3 7 2 2" xfId="17027" xr:uid="{00000000-0005-0000-0000-0000B0000000}"/>
    <cellStyle name="Normal GHG Numbers (0.00) 3 2 3 7 3" xfId="13296" xr:uid="{00000000-0005-0000-0000-0000B0000000}"/>
    <cellStyle name="Normal GHG Numbers (0.00) 3 2 3 8" xfId="5384" xr:uid="{00000000-0005-0000-0000-0000B0000000}"/>
    <cellStyle name="Normal GHG Numbers (0.00) 3 2 3 8 2" xfId="12805" xr:uid="{00000000-0005-0000-0000-0000B0000000}"/>
    <cellStyle name="Normal GHG Numbers (0.00) 3 2 3 9" xfId="14616" xr:uid="{00000000-0005-0000-0000-0000B0000000}"/>
    <cellStyle name="Normal GHG Numbers (0.00) 3 2 4" xfId="623" xr:uid="{00000000-0005-0000-0000-0000B0000000}"/>
    <cellStyle name="Normal GHG Numbers (0.00) 3 2 4 2" xfId="2310" xr:uid="{00000000-0005-0000-0000-0000B0000000}"/>
    <cellStyle name="Normal GHG Numbers (0.00) 3 2 4 2 2" xfId="3549" xr:uid="{00000000-0005-0000-0000-0000B0000000}"/>
    <cellStyle name="Normal GHG Numbers (0.00) 3 2 4 2 2 2" xfId="9099" xr:uid="{00000000-0005-0000-0000-0000B0000000}"/>
    <cellStyle name="Normal GHG Numbers (0.00) 3 2 4 2 2 2 2" xfId="19461" xr:uid="{00000000-0005-0000-0000-0000B0000000}"/>
    <cellStyle name="Normal GHG Numbers (0.00) 3 2 4 2 2 3" xfId="13657" xr:uid="{00000000-0005-0000-0000-0000B0000000}"/>
    <cellStyle name="Normal GHG Numbers (0.00) 3 2 4 2 3" xfId="4891" xr:uid="{00000000-0005-0000-0000-0000B0000000}"/>
    <cellStyle name="Normal GHG Numbers (0.00) 3 2 4 2 3 2" xfId="10446" xr:uid="{00000000-0005-0000-0000-0000B0000000}"/>
    <cellStyle name="Normal GHG Numbers (0.00) 3 2 4 2 3 2 2" xfId="20805" xr:uid="{00000000-0005-0000-0000-0000B0000000}"/>
    <cellStyle name="Normal GHG Numbers (0.00) 3 2 4 2 3 3" xfId="15005" xr:uid="{00000000-0005-0000-0000-0000B0000000}"/>
    <cellStyle name="Normal GHG Numbers (0.00) 3 2 4 2 4" xfId="7860" xr:uid="{00000000-0005-0000-0000-0000B0000000}"/>
    <cellStyle name="Normal GHG Numbers (0.00) 3 2 4 2 4 2" xfId="18222" xr:uid="{00000000-0005-0000-0000-0000B0000000}"/>
    <cellStyle name="Normal GHG Numbers (0.00) 3 2 4 2 5" xfId="6293" xr:uid="{00000000-0005-0000-0000-0000B0000000}"/>
    <cellStyle name="Normal GHG Numbers (0.00) 3 2 4 2 5 2" xfId="16656" xr:uid="{00000000-0005-0000-0000-0000B0000000}"/>
    <cellStyle name="Normal GHG Numbers (0.00) 3 2 4 2 6" xfId="15423" xr:uid="{00000000-0005-0000-0000-0000B0000000}"/>
    <cellStyle name="Normal GHG Numbers (0.00) 3 2 4 3" xfId="1988" xr:uid="{00000000-0005-0000-0000-0000B0000000}"/>
    <cellStyle name="Normal GHG Numbers (0.00) 3 2 4 3 2" xfId="3227" xr:uid="{00000000-0005-0000-0000-0000B0000000}"/>
    <cellStyle name="Normal GHG Numbers (0.00) 3 2 4 3 2 2" xfId="8777" xr:uid="{00000000-0005-0000-0000-0000B0000000}"/>
    <cellStyle name="Normal GHG Numbers (0.00) 3 2 4 3 2 2 2" xfId="19139" xr:uid="{00000000-0005-0000-0000-0000B0000000}"/>
    <cellStyle name="Normal GHG Numbers (0.00) 3 2 4 3 2 3" xfId="15384" xr:uid="{00000000-0005-0000-0000-0000B0000000}"/>
    <cellStyle name="Normal GHG Numbers (0.00) 3 2 4 3 3" xfId="4569" xr:uid="{00000000-0005-0000-0000-0000B0000000}"/>
    <cellStyle name="Normal GHG Numbers (0.00) 3 2 4 3 3 2" xfId="10143" xr:uid="{00000000-0005-0000-0000-0000B0000000}"/>
    <cellStyle name="Normal GHG Numbers (0.00) 3 2 4 3 3 2 2" xfId="20503" xr:uid="{00000000-0005-0000-0000-0000B0000000}"/>
    <cellStyle name="Normal GHG Numbers (0.00) 3 2 4 3 3 3" xfId="10509" xr:uid="{00000000-0005-0000-0000-0000B0000000}"/>
    <cellStyle name="Normal GHG Numbers (0.00) 3 2 4 3 4" xfId="7571" xr:uid="{00000000-0005-0000-0000-0000B0000000}"/>
    <cellStyle name="Normal GHG Numbers (0.00) 3 2 4 3 4 2" xfId="17933" xr:uid="{00000000-0005-0000-0000-0000B0000000}"/>
    <cellStyle name="Normal GHG Numbers (0.00) 3 2 4 3 5" xfId="5989" xr:uid="{00000000-0005-0000-0000-0000B0000000}"/>
    <cellStyle name="Normal GHG Numbers (0.00) 3 2 4 3 5 2" xfId="16354" xr:uid="{00000000-0005-0000-0000-0000B0000000}"/>
    <cellStyle name="Normal GHG Numbers (0.00) 3 2 4 3 6" xfId="11274" xr:uid="{00000000-0005-0000-0000-0000B0000000}"/>
    <cellStyle name="Normal GHG Numbers (0.00) 3 2 4 4" xfId="1384" xr:uid="{00000000-0005-0000-0000-0000B0000000}"/>
    <cellStyle name="Normal GHG Numbers (0.00) 3 2 4 4 2" xfId="7021" xr:uid="{00000000-0005-0000-0000-0000B0000000}"/>
    <cellStyle name="Normal GHG Numbers (0.00) 3 2 4 4 2 2" xfId="17383" xr:uid="{00000000-0005-0000-0000-0000B0000000}"/>
    <cellStyle name="Normal GHG Numbers (0.00) 3 2 4 4 3" xfId="14613" xr:uid="{00000000-0005-0000-0000-0000B0000000}"/>
    <cellStyle name="Normal GHG Numbers (0.00) 3 2 4 5" xfId="2627" xr:uid="{00000000-0005-0000-0000-0000B0000000}"/>
    <cellStyle name="Normal GHG Numbers (0.00) 3 2 4 5 2" xfId="8177" xr:uid="{00000000-0005-0000-0000-0000B0000000}"/>
    <cellStyle name="Normal GHG Numbers (0.00) 3 2 4 5 2 2" xfId="18539" xr:uid="{00000000-0005-0000-0000-0000B0000000}"/>
    <cellStyle name="Normal GHG Numbers (0.00) 3 2 4 5 3" xfId="15875" xr:uid="{00000000-0005-0000-0000-0000B0000000}"/>
    <cellStyle name="Normal GHG Numbers (0.00) 3 2 4 6" xfId="1084" xr:uid="{00000000-0005-0000-0000-0000B0000000}"/>
    <cellStyle name="Normal GHG Numbers (0.00) 3 2 4 6 2" xfId="9593" xr:uid="{00000000-0005-0000-0000-0000B0000000}"/>
    <cellStyle name="Normal GHG Numbers (0.00) 3 2 4 6 2 2" xfId="19954" xr:uid="{00000000-0005-0000-0000-0000B0000000}"/>
    <cellStyle name="Normal GHG Numbers (0.00) 3 2 4 6 3" xfId="13963" xr:uid="{00000000-0005-0000-0000-0000B0000000}"/>
    <cellStyle name="Normal GHG Numbers (0.00) 3 2 4 7" xfId="3982" xr:uid="{00000000-0005-0000-0000-0000B0000000}"/>
    <cellStyle name="Normal GHG Numbers (0.00) 3 2 4 7 2" xfId="6724" xr:uid="{00000000-0005-0000-0000-0000B0000000}"/>
    <cellStyle name="Normal GHG Numbers (0.00) 3 2 4 7 2 2" xfId="17086" xr:uid="{00000000-0005-0000-0000-0000B0000000}"/>
    <cellStyle name="Normal GHG Numbers (0.00) 3 2 4 7 3" xfId="11127" xr:uid="{00000000-0005-0000-0000-0000B0000000}"/>
    <cellStyle name="Normal GHG Numbers (0.00) 3 2 4 8" xfId="5443" xr:uid="{00000000-0005-0000-0000-0000B0000000}"/>
    <cellStyle name="Normal GHG Numbers (0.00) 3 2 4 8 2" xfId="13986" xr:uid="{00000000-0005-0000-0000-0000B0000000}"/>
    <cellStyle name="Normal GHG Numbers (0.00) 3 2 4 9" xfId="15940" xr:uid="{00000000-0005-0000-0000-0000B0000000}"/>
    <cellStyle name="Normal GHG Numbers (0.00) 3 2 5" xfId="909" xr:uid="{00000000-0005-0000-0000-0000B0000000}"/>
    <cellStyle name="Normal GHG Numbers (0.00) 3 2 5 2" xfId="2147" xr:uid="{00000000-0005-0000-0000-0000B0000000}"/>
    <cellStyle name="Normal GHG Numbers (0.00) 3 2 5 2 2" xfId="3386" xr:uid="{00000000-0005-0000-0000-0000B0000000}"/>
    <cellStyle name="Normal GHG Numbers (0.00) 3 2 5 2 2 2" xfId="8936" xr:uid="{00000000-0005-0000-0000-0000B0000000}"/>
    <cellStyle name="Normal GHG Numbers (0.00) 3 2 5 2 2 2 2" xfId="19298" xr:uid="{00000000-0005-0000-0000-0000B0000000}"/>
    <cellStyle name="Normal GHG Numbers (0.00) 3 2 5 2 2 3" xfId="16154" xr:uid="{00000000-0005-0000-0000-0000B0000000}"/>
    <cellStyle name="Normal GHG Numbers (0.00) 3 2 5 2 3" xfId="4728" xr:uid="{00000000-0005-0000-0000-0000B0000000}"/>
    <cellStyle name="Normal GHG Numbers (0.00) 3 2 5 2 3 2" xfId="10291" xr:uid="{00000000-0005-0000-0000-0000B0000000}"/>
    <cellStyle name="Normal GHG Numbers (0.00) 3 2 5 2 3 2 2" xfId="20650" xr:uid="{00000000-0005-0000-0000-0000B0000000}"/>
    <cellStyle name="Normal GHG Numbers (0.00) 3 2 5 2 3 3" xfId="16097" xr:uid="{00000000-0005-0000-0000-0000B0000000}"/>
    <cellStyle name="Normal GHG Numbers (0.00) 3 2 5 2 4" xfId="7705" xr:uid="{00000000-0005-0000-0000-0000B0000000}"/>
    <cellStyle name="Normal GHG Numbers (0.00) 3 2 5 2 4 2" xfId="18067" xr:uid="{00000000-0005-0000-0000-0000B0000000}"/>
    <cellStyle name="Normal GHG Numbers (0.00) 3 2 5 2 5" xfId="6138" xr:uid="{00000000-0005-0000-0000-0000B0000000}"/>
    <cellStyle name="Normal GHG Numbers (0.00) 3 2 5 2 5 2" xfId="16501" xr:uid="{00000000-0005-0000-0000-0000B0000000}"/>
    <cellStyle name="Normal GHG Numbers (0.00) 3 2 5 2 6" xfId="15369" xr:uid="{00000000-0005-0000-0000-0000B0000000}"/>
    <cellStyle name="Normal GHG Numbers (0.00) 3 2 5 3" xfId="1831" xr:uid="{00000000-0005-0000-0000-0000B0000000}"/>
    <cellStyle name="Normal GHG Numbers (0.00) 3 2 5 3 2" xfId="7421" xr:uid="{00000000-0005-0000-0000-0000B0000000}"/>
    <cellStyle name="Normal GHG Numbers (0.00) 3 2 5 3 2 2" xfId="17783" xr:uid="{00000000-0005-0000-0000-0000B0000000}"/>
    <cellStyle name="Normal GHG Numbers (0.00) 3 2 5 3 3" xfId="16202" xr:uid="{00000000-0005-0000-0000-0000B0000000}"/>
    <cellStyle name="Normal GHG Numbers (0.00) 3 2 5 4" xfId="3071" xr:uid="{00000000-0005-0000-0000-0000B0000000}"/>
    <cellStyle name="Normal GHG Numbers (0.00) 3 2 5 4 2" xfId="8621" xr:uid="{00000000-0005-0000-0000-0000B0000000}"/>
    <cellStyle name="Normal GHG Numbers (0.00) 3 2 5 4 2 2" xfId="18983" xr:uid="{00000000-0005-0000-0000-0000B0000000}"/>
    <cellStyle name="Normal GHG Numbers (0.00) 3 2 5 4 3" xfId="15654" xr:uid="{00000000-0005-0000-0000-0000B0000000}"/>
    <cellStyle name="Normal GHG Numbers (0.00) 3 2 5 5" xfId="4415" xr:uid="{00000000-0005-0000-0000-0000B0000000}"/>
    <cellStyle name="Normal GHG Numbers (0.00) 3 2 5 5 2" xfId="9996" xr:uid="{00000000-0005-0000-0000-0000B0000000}"/>
    <cellStyle name="Normal GHG Numbers (0.00) 3 2 5 5 2 2" xfId="20356" xr:uid="{00000000-0005-0000-0000-0000B0000000}"/>
    <cellStyle name="Normal GHG Numbers (0.00) 3 2 5 5 3" xfId="12675" xr:uid="{00000000-0005-0000-0000-0000B0000000}"/>
    <cellStyle name="Normal GHG Numbers (0.00) 3 2 5 6" xfId="6583" xr:uid="{00000000-0005-0000-0000-0000B0000000}"/>
    <cellStyle name="Normal GHG Numbers (0.00) 3 2 5 6 2" xfId="16945" xr:uid="{00000000-0005-0000-0000-0000B0000000}"/>
    <cellStyle name="Normal GHG Numbers (0.00) 3 2 5 7" xfId="5844" xr:uid="{00000000-0005-0000-0000-0000B0000000}"/>
    <cellStyle name="Normal GHG Numbers (0.00) 3 2 5 7 2" xfId="12819" xr:uid="{00000000-0005-0000-0000-0000B0000000}"/>
    <cellStyle name="Normal GHG Numbers (0.00) 3 2 5 8" xfId="14786" xr:uid="{00000000-0005-0000-0000-0000B0000000}"/>
    <cellStyle name="Normal GHG Numbers (0.00) 3 2 6" xfId="1751" xr:uid="{00000000-0005-0000-0000-0000B0000000}"/>
    <cellStyle name="Normal GHG Numbers (0.00) 3 2 6 2" xfId="2991" xr:uid="{00000000-0005-0000-0000-0000B0000000}"/>
    <cellStyle name="Normal GHG Numbers (0.00) 3 2 6 2 2" xfId="8541" xr:uid="{00000000-0005-0000-0000-0000B0000000}"/>
    <cellStyle name="Normal GHG Numbers (0.00) 3 2 6 2 2 2" xfId="18903" xr:uid="{00000000-0005-0000-0000-0000B0000000}"/>
    <cellStyle name="Normal GHG Numbers (0.00) 3 2 6 2 3" xfId="14143" xr:uid="{00000000-0005-0000-0000-0000B0000000}"/>
    <cellStyle name="Normal GHG Numbers (0.00) 3 2 6 3" xfId="4337" xr:uid="{00000000-0005-0000-0000-0000B0000000}"/>
    <cellStyle name="Normal GHG Numbers (0.00) 3 2 6 3 2" xfId="9922" xr:uid="{00000000-0005-0000-0000-0000B0000000}"/>
    <cellStyle name="Normal GHG Numbers (0.00) 3 2 6 3 2 2" xfId="20283" xr:uid="{00000000-0005-0000-0000-0000B0000000}"/>
    <cellStyle name="Normal GHG Numbers (0.00) 3 2 6 3 3" xfId="11107" xr:uid="{00000000-0005-0000-0000-0000B0000000}"/>
    <cellStyle name="Normal GHG Numbers (0.00) 3 2 6 4" xfId="7354" xr:uid="{00000000-0005-0000-0000-0000B0000000}"/>
    <cellStyle name="Normal GHG Numbers (0.00) 3 2 6 4 2" xfId="17716" xr:uid="{00000000-0005-0000-0000-0000B0000000}"/>
    <cellStyle name="Normal GHG Numbers (0.00) 3 2 6 5" xfId="5771" xr:uid="{00000000-0005-0000-0000-0000B0000000}"/>
    <cellStyle name="Normal GHG Numbers (0.00) 3 2 6 5 2" xfId="15738" xr:uid="{00000000-0005-0000-0000-0000B0000000}"/>
    <cellStyle name="Normal GHG Numbers (0.00) 3 2 6 6" xfId="10845" xr:uid="{00000000-0005-0000-0000-0000B0000000}"/>
    <cellStyle name="Normal GHG Numbers (0.00) 3 2 7" xfId="1634" xr:uid="{00000000-0005-0000-0000-0000B0000000}"/>
    <cellStyle name="Normal GHG Numbers (0.00) 3 2 7 2" xfId="2875" xr:uid="{00000000-0005-0000-0000-0000B0000000}"/>
    <cellStyle name="Normal GHG Numbers (0.00) 3 2 7 2 2" xfId="8425" xr:uid="{00000000-0005-0000-0000-0000B0000000}"/>
    <cellStyle name="Normal GHG Numbers (0.00) 3 2 7 2 2 2" xfId="18787" xr:uid="{00000000-0005-0000-0000-0000B0000000}"/>
    <cellStyle name="Normal GHG Numbers (0.00) 3 2 7 2 3" xfId="12733" xr:uid="{00000000-0005-0000-0000-0000B0000000}"/>
    <cellStyle name="Normal GHG Numbers (0.00) 3 2 7 3" xfId="4225" xr:uid="{00000000-0005-0000-0000-0000B0000000}"/>
    <cellStyle name="Normal GHG Numbers (0.00) 3 2 7 3 2" xfId="9818" xr:uid="{00000000-0005-0000-0000-0000B0000000}"/>
    <cellStyle name="Normal GHG Numbers (0.00) 3 2 7 3 2 2" xfId="20179" xr:uid="{00000000-0005-0000-0000-0000B0000000}"/>
    <cellStyle name="Normal GHG Numbers (0.00) 3 2 7 3 3" xfId="13897" xr:uid="{00000000-0005-0000-0000-0000B0000000}"/>
    <cellStyle name="Normal GHG Numbers (0.00) 3 2 7 4" xfId="7250" xr:uid="{00000000-0005-0000-0000-0000B0000000}"/>
    <cellStyle name="Normal GHG Numbers (0.00) 3 2 7 4 2" xfId="17612" xr:uid="{00000000-0005-0000-0000-0000B0000000}"/>
    <cellStyle name="Normal GHG Numbers (0.00) 3 2 7 5" xfId="5668" xr:uid="{00000000-0005-0000-0000-0000B0000000}"/>
    <cellStyle name="Normal GHG Numbers (0.00) 3 2 7 5 2" xfId="11103" xr:uid="{00000000-0005-0000-0000-0000B0000000}"/>
    <cellStyle name="Normal GHG Numbers (0.00) 3 2 7 6" xfId="15537" xr:uid="{00000000-0005-0000-0000-0000B0000000}"/>
    <cellStyle name="Normal GHG Numbers (0.00) 3 2 8" xfId="1642" xr:uid="{00000000-0005-0000-0000-0000B0000000}"/>
    <cellStyle name="Normal GHG Numbers (0.00) 3 2 8 2" xfId="2883" xr:uid="{00000000-0005-0000-0000-0000B0000000}"/>
    <cellStyle name="Normal GHG Numbers (0.00) 3 2 8 2 2" xfId="8433" xr:uid="{00000000-0005-0000-0000-0000B0000000}"/>
    <cellStyle name="Normal GHG Numbers (0.00) 3 2 8 2 2 2" xfId="18795" xr:uid="{00000000-0005-0000-0000-0000B0000000}"/>
    <cellStyle name="Normal GHG Numbers (0.00) 3 2 8 2 3" xfId="13965" xr:uid="{00000000-0005-0000-0000-0000B0000000}"/>
    <cellStyle name="Normal GHG Numbers (0.00) 3 2 8 3" xfId="4233" xr:uid="{00000000-0005-0000-0000-0000B0000000}"/>
    <cellStyle name="Normal GHG Numbers (0.00) 3 2 8 3 2" xfId="9825" xr:uid="{00000000-0005-0000-0000-0000B0000000}"/>
    <cellStyle name="Normal GHG Numbers (0.00) 3 2 8 3 2 2" xfId="20186" xr:uid="{00000000-0005-0000-0000-0000B0000000}"/>
    <cellStyle name="Normal GHG Numbers (0.00) 3 2 8 3 3" xfId="10755" xr:uid="{00000000-0005-0000-0000-0000B0000000}"/>
    <cellStyle name="Normal GHG Numbers (0.00) 3 2 8 4" xfId="7257" xr:uid="{00000000-0005-0000-0000-0000B0000000}"/>
    <cellStyle name="Normal GHG Numbers (0.00) 3 2 8 4 2" xfId="17619" xr:uid="{00000000-0005-0000-0000-0000B0000000}"/>
    <cellStyle name="Normal GHG Numbers (0.00) 3 2 8 5" xfId="5675" xr:uid="{00000000-0005-0000-0000-0000B0000000}"/>
    <cellStyle name="Normal GHG Numbers (0.00) 3 2 8 5 2" xfId="15930" xr:uid="{00000000-0005-0000-0000-0000B0000000}"/>
    <cellStyle name="Normal GHG Numbers (0.00) 3 2 8 6" xfId="15762" xr:uid="{00000000-0005-0000-0000-0000B0000000}"/>
    <cellStyle name="Normal GHG Numbers (0.00) 3 2 9" xfId="1210" xr:uid="{00000000-0005-0000-0000-0000B0000000}"/>
    <cellStyle name="Normal GHG Numbers (0.00) 3 2 9 2" xfId="3808" xr:uid="{00000000-0005-0000-0000-0000B0000000}"/>
    <cellStyle name="Normal GHG Numbers (0.00) 3 2 9 2 2" xfId="9422" xr:uid="{00000000-0005-0000-0000-0000B0000000}"/>
    <cellStyle name="Normal GHG Numbers (0.00) 3 2 9 2 2 2" xfId="19783" xr:uid="{00000000-0005-0000-0000-0000B0000000}"/>
    <cellStyle name="Normal GHG Numbers (0.00) 3 2 9 2 3" xfId="15828" xr:uid="{00000000-0005-0000-0000-0000B0000000}"/>
    <cellStyle name="Normal GHG Numbers (0.00) 3 2 9 3" xfId="6850" xr:uid="{00000000-0005-0000-0000-0000B0000000}"/>
    <cellStyle name="Normal GHG Numbers (0.00) 3 2 9 3 2" xfId="17212" xr:uid="{00000000-0005-0000-0000-0000B0000000}"/>
    <cellStyle name="Normal GHG Numbers (0.00) 3 2 9 4" xfId="5277" xr:uid="{00000000-0005-0000-0000-0000B0000000}"/>
    <cellStyle name="Normal GHG Numbers (0.00) 3 2 9 4 2" xfId="11181" xr:uid="{00000000-0005-0000-0000-0000B0000000}"/>
    <cellStyle name="Normal GHG Numbers (0.00) 3 2 9 5" xfId="11583" xr:uid="{00000000-0005-0000-0000-0000B0000000}"/>
    <cellStyle name="Normal GHG Numbers (0.00) 3 3" xfId="445" xr:uid="{00000000-0005-0000-0000-0000B0000000}"/>
    <cellStyle name="Normal GHG Numbers (0.00) 3 3 2" xfId="2084" xr:uid="{00000000-0005-0000-0000-0000B0000000}"/>
    <cellStyle name="Normal GHG Numbers (0.00) 3 3 2 2" xfId="3323" xr:uid="{00000000-0005-0000-0000-0000B0000000}"/>
    <cellStyle name="Normal GHG Numbers (0.00) 3 3 2 2 2" xfId="4665" xr:uid="{00000000-0005-0000-0000-0000B0000000}"/>
    <cellStyle name="Normal GHG Numbers (0.00) 3 3 2 2 2 2" xfId="10234" xr:uid="{00000000-0005-0000-0000-0000B0000000}"/>
    <cellStyle name="Normal GHG Numbers (0.00) 3 3 2 2 2 2 2" xfId="20594" xr:uid="{00000000-0005-0000-0000-0000B0000000}"/>
    <cellStyle name="Normal GHG Numbers (0.00) 3 3 2 2 2 3" xfId="13818" xr:uid="{00000000-0005-0000-0000-0000B0000000}"/>
    <cellStyle name="Normal GHG Numbers (0.00) 3 3 2 2 3" xfId="8873" xr:uid="{00000000-0005-0000-0000-0000B0000000}"/>
    <cellStyle name="Normal GHG Numbers (0.00) 3 3 2 2 3 2" xfId="19235" xr:uid="{00000000-0005-0000-0000-0000B0000000}"/>
    <cellStyle name="Normal GHG Numbers (0.00) 3 3 2 2 4" xfId="6081" xr:uid="{00000000-0005-0000-0000-0000B0000000}"/>
    <cellStyle name="Normal GHG Numbers (0.00) 3 3 2 2 4 2" xfId="16445" xr:uid="{00000000-0005-0000-0000-0000B0000000}"/>
    <cellStyle name="Normal GHG Numbers (0.00) 3 3 2 2 5" xfId="12634" xr:uid="{00000000-0005-0000-0000-0000B0000000}"/>
    <cellStyle name="Normal GHG Numbers (0.00) 3 3 2 3" xfId="3709" xr:uid="{00000000-0005-0000-0000-0000B0000000}"/>
    <cellStyle name="Normal GHG Numbers (0.00) 3 3 2 3 2" xfId="9292" xr:uid="{00000000-0005-0000-0000-0000B0000000}"/>
    <cellStyle name="Normal GHG Numbers (0.00) 3 3 2 3 2 2" xfId="19653" xr:uid="{00000000-0005-0000-0000-0000B0000000}"/>
    <cellStyle name="Normal GHG Numbers (0.00) 3 3 2 3 3" xfId="14268" xr:uid="{00000000-0005-0000-0000-0000B0000000}"/>
    <cellStyle name="Normal GHG Numbers (0.00) 3 3 2 4" xfId="5149" xr:uid="{00000000-0005-0000-0000-0000B0000000}"/>
    <cellStyle name="Normal GHG Numbers (0.00) 3 3 2 4 2" xfId="15032" xr:uid="{00000000-0005-0000-0000-0000B0000000}"/>
    <cellStyle name="Normal GHG Numbers (0.00) 3 3 2 5" xfId="10910" xr:uid="{00000000-0005-0000-0000-0000B0000000}"/>
    <cellStyle name="Normal GHG Numbers (0.00) 3 3 3" xfId="1690" xr:uid="{00000000-0005-0000-0000-0000B0000000}"/>
    <cellStyle name="Normal GHG Numbers (0.00) 3 3 3 2" xfId="2931" xr:uid="{00000000-0005-0000-0000-0000B0000000}"/>
    <cellStyle name="Normal GHG Numbers (0.00) 3 3 3 2 2" xfId="8481" xr:uid="{00000000-0005-0000-0000-0000B0000000}"/>
    <cellStyle name="Normal GHG Numbers (0.00) 3 3 3 2 2 2" xfId="18843" xr:uid="{00000000-0005-0000-0000-0000B0000000}"/>
    <cellStyle name="Normal GHG Numbers (0.00) 3 3 3 2 3" xfId="16071" xr:uid="{00000000-0005-0000-0000-0000B0000000}"/>
    <cellStyle name="Normal GHG Numbers (0.00) 3 3 3 3" xfId="4281" xr:uid="{00000000-0005-0000-0000-0000B0000000}"/>
    <cellStyle name="Normal GHG Numbers (0.00) 3 3 3 3 2" xfId="9871" xr:uid="{00000000-0005-0000-0000-0000B0000000}"/>
    <cellStyle name="Normal GHG Numbers (0.00) 3 3 3 3 2 2" xfId="20232" xr:uid="{00000000-0005-0000-0000-0000B0000000}"/>
    <cellStyle name="Normal GHG Numbers (0.00) 3 3 3 3 3" xfId="16126" xr:uid="{00000000-0005-0000-0000-0000B0000000}"/>
    <cellStyle name="Normal GHG Numbers (0.00) 3 3 3 4" xfId="7303" xr:uid="{00000000-0005-0000-0000-0000B0000000}"/>
    <cellStyle name="Normal GHG Numbers (0.00) 3 3 3 4 2" xfId="17665" xr:uid="{00000000-0005-0000-0000-0000B0000000}"/>
    <cellStyle name="Normal GHG Numbers (0.00) 3 3 3 5" xfId="5721" xr:uid="{00000000-0005-0000-0000-0000B0000000}"/>
    <cellStyle name="Normal GHG Numbers (0.00) 3 3 3 5 2" xfId="14260" xr:uid="{00000000-0005-0000-0000-0000B0000000}"/>
    <cellStyle name="Normal GHG Numbers (0.00) 3 3 3 6" xfId="16150" xr:uid="{00000000-0005-0000-0000-0000B0000000}"/>
    <cellStyle name="Normal GHG Numbers (0.00) 3 3 4" xfId="834" xr:uid="{00000000-0005-0000-0000-0000B0000000}"/>
    <cellStyle name="Normal GHG Numbers (0.00) 3 3 4 2" xfId="3623" xr:uid="{00000000-0005-0000-0000-0000B0000000}"/>
    <cellStyle name="Normal GHG Numbers (0.00) 3 3 4 2 2" xfId="9167" xr:uid="{00000000-0005-0000-0000-0000B0000000}"/>
    <cellStyle name="Normal GHG Numbers (0.00) 3 3 4 2 2 2" xfId="19528" xr:uid="{00000000-0005-0000-0000-0000B0000000}"/>
    <cellStyle name="Normal GHG Numbers (0.00) 3 3 4 2 3" xfId="13405" xr:uid="{00000000-0005-0000-0000-0000B0000000}"/>
    <cellStyle name="Normal GHG Numbers (0.00) 3 3 4 3" xfId="6513" xr:uid="{00000000-0005-0000-0000-0000B0000000}"/>
    <cellStyle name="Normal GHG Numbers (0.00) 3 3 4 3 2" xfId="16875" xr:uid="{00000000-0005-0000-0000-0000B0000000}"/>
    <cellStyle name="Normal GHG Numbers (0.00) 3 3 4 4" xfId="5008" xr:uid="{00000000-0005-0000-0000-0000B0000000}"/>
    <cellStyle name="Normal GHG Numbers (0.00) 3 3 4 4 2" xfId="11083" xr:uid="{00000000-0005-0000-0000-0000B0000000}"/>
    <cellStyle name="Normal GHG Numbers (0.00) 3 3 4 5" xfId="14351" xr:uid="{00000000-0005-0000-0000-0000B0000000}"/>
    <cellStyle name="Normal GHG Numbers (0.00) 3 3 5" xfId="2345" xr:uid="{00000000-0005-0000-0000-0000B0000000}"/>
    <cellStyle name="Normal GHG Numbers (0.00) 3 3 5 2" xfId="7895" xr:uid="{00000000-0005-0000-0000-0000B0000000}"/>
    <cellStyle name="Normal GHG Numbers (0.00) 3 3 5 2 2" xfId="18257" xr:uid="{00000000-0005-0000-0000-0000B0000000}"/>
    <cellStyle name="Normal GHG Numbers (0.00) 3 3 5 3" xfId="15329" xr:uid="{00000000-0005-0000-0000-0000B0000000}"/>
    <cellStyle name="Normal GHG Numbers (0.00) 3 3 6" xfId="716" xr:uid="{00000000-0005-0000-0000-0000B0000000}"/>
    <cellStyle name="Normal GHG Numbers (0.00) 3 3 6 2" xfId="9218" xr:uid="{00000000-0005-0000-0000-0000B0000000}"/>
    <cellStyle name="Normal GHG Numbers (0.00) 3 3 6 2 2" xfId="19579" xr:uid="{00000000-0005-0000-0000-0000B0000000}"/>
    <cellStyle name="Normal GHG Numbers (0.00) 3 3 6 3" xfId="15386" xr:uid="{00000000-0005-0000-0000-0000B0000000}"/>
    <cellStyle name="Normal GHG Numbers (0.00) 3 3 7" xfId="3661" xr:uid="{00000000-0005-0000-0000-0000B0000000}"/>
    <cellStyle name="Normal GHG Numbers (0.00) 3 3 7 2" xfId="13491" xr:uid="{00000000-0005-0000-0000-0000B0000000}"/>
    <cellStyle name="Normal GHG Numbers (0.00) 3 3 7 3" xfId="13920" xr:uid="{00000000-0005-0000-0000-0000B0000000}"/>
    <cellStyle name="Normal GHG Numbers (0.00) 3 3 8" xfId="5058" xr:uid="{00000000-0005-0000-0000-0000B0000000}"/>
    <cellStyle name="Normal GHG Numbers (0.00) 3 3 8 2" xfId="13224" xr:uid="{00000000-0005-0000-0000-0000B0000000}"/>
    <cellStyle name="Normal GHG Numbers (0.00) 3 3 9" xfId="13763" xr:uid="{00000000-0005-0000-0000-0000B0000000}"/>
    <cellStyle name="Normal GHG Numbers (0.00) 3 4" xfId="501" xr:uid="{00000000-0005-0000-0000-0000B0000000}"/>
    <cellStyle name="Normal GHG Numbers (0.00) 3 4 2" xfId="3360" xr:uid="{00000000-0005-0000-0000-0000B0000000}"/>
    <cellStyle name="Normal GHG Numbers (0.00) 3 4 2 2" xfId="4702" xr:uid="{00000000-0005-0000-0000-0000B0000000}"/>
    <cellStyle name="Normal GHG Numbers (0.00) 3 4 2 2 2" xfId="10267" xr:uid="{00000000-0005-0000-0000-0000B0000000}"/>
    <cellStyle name="Normal GHG Numbers (0.00) 3 4 2 2 2 2" xfId="20626" xr:uid="{00000000-0005-0000-0000-0000B0000000}"/>
    <cellStyle name="Normal GHG Numbers (0.00) 3 4 2 2 3" xfId="10774" xr:uid="{00000000-0005-0000-0000-0000B0000000}"/>
    <cellStyle name="Normal GHG Numbers (0.00) 3 4 2 3" xfId="8910" xr:uid="{00000000-0005-0000-0000-0000B0000000}"/>
    <cellStyle name="Normal GHG Numbers (0.00) 3 4 2 3 2" xfId="19272" xr:uid="{00000000-0005-0000-0000-0000B0000000}"/>
    <cellStyle name="Normal GHG Numbers (0.00) 3 4 2 4" xfId="6114" xr:uid="{00000000-0005-0000-0000-0000B0000000}"/>
    <cellStyle name="Normal GHG Numbers (0.00) 3 4 2 4 2" xfId="16477" xr:uid="{00000000-0005-0000-0000-0000B0000000}"/>
    <cellStyle name="Normal GHG Numbers (0.00) 3 4 2 5" xfId="12099" xr:uid="{00000000-0005-0000-0000-0000B0000000}"/>
    <cellStyle name="Normal GHG Numbers (0.00) 3 4 3" xfId="2121" xr:uid="{00000000-0005-0000-0000-0000B0000000}"/>
    <cellStyle name="Normal GHG Numbers (0.00) 3 4 3 2" xfId="9179" xr:uid="{00000000-0005-0000-0000-0000B0000000}"/>
    <cellStyle name="Normal GHG Numbers (0.00) 3 4 3 2 2" xfId="19540" xr:uid="{00000000-0005-0000-0000-0000B0000000}"/>
    <cellStyle name="Normal GHG Numbers (0.00) 3 4 3 3" xfId="13455" xr:uid="{00000000-0005-0000-0000-0000B0000000}"/>
    <cellStyle name="Normal GHG Numbers (0.00) 3 4 4" xfId="7683" xr:uid="{00000000-0005-0000-0000-0000B0000000}"/>
    <cellStyle name="Normal GHG Numbers (0.00) 3 4 4 2" xfId="18045" xr:uid="{00000000-0005-0000-0000-0000B0000000}"/>
    <cellStyle name="Normal GHG Numbers (0.00) 3 4 5" xfId="5020" xr:uid="{00000000-0005-0000-0000-0000B0000000}"/>
    <cellStyle name="Normal GHG Numbers (0.00) 3 4 5 2" xfId="12609" xr:uid="{00000000-0005-0000-0000-0000B0000000}"/>
    <cellStyle name="Normal GHG Numbers (0.00) 3 4 6" xfId="14597" xr:uid="{00000000-0005-0000-0000-0000B0000000}"/>
    <cellStyle name="Normal GHG Numbers (0.00) 3 5" xfId="1702" xr:uid="{00000000-0005-0000-0000-0000B0000000}"/>
    <cellStyle name="Normal GHG Numbers (0.00) 3 5 2" xfId="2943" xr:uid="{00000000-0005-0000-0000-0000B0000000}"/>
    <cellStyle name="Normal GHG Numbers (0.00) 3 5 2 2" xfId="8493" xr:uid="{00000000-0005-0000-0000-0000B0000000}"/>
    <cellStyle name="Normal GHG Numbers (0.00) 3 5 2 2 2" xfId="18855" xr:uid="{00000000-0005-0000-0000-0000B0000000}"/>
    <cellStyle name="Normal GHG Numbers (0.00) 3 5 2 3" xfId="13193" xr:uid="{00000000-0005-0000-0000-0000B0000000}"/>
    <cellStyle name="Normal GHG Numbers (0.00) 3 5 3" xfId="3590" xr:uid="{00000000-0005-0000-0000-0000B0000000}"/>
    <cellStyle name="Normal GHG Numbers (0.00) 3 5 3 2" xfId="9135" xr:uid="{00000000-0005-0000-0000-0000B0000000}"/>
    <cellStyle name="Normal GHG Numbers (0.00) 3 5 3 2 2" xfId="19497" xr:uid="{00000000-0005-0000-0000-0000B0000000}"/>
    <cellStyle name="Normal GHG Numbers (0.00) 3 5 3 3" xfId="14228" xr:uid="{00000000-0005-0000-0000-0000B0000000}"/>
    <cellStyle name="Normal GHG Numbers (0.00) 3 5 4" xfId="7313" xr:uid="{00000000-0005-0000-0000-0000B0000000}"/>
    <cellStyle name="Normal GHG Numbers (0.00) 3 5 4 2" xfId="17675" xr:uid="{00000000-0005-0000-0000-0000B0000000}"/>
    <cellStyle name="Normal GHG Numbers (0.00) 3 5 5" xfId="4977" xr:uid="{00000000-0005-0000-0000-0000B0000000}"/>
    <cellStyle name="Normal GHG Numbers (0.00) 3 5 5 2" xfId="13205" xr:uid="{00000000-0005-0000-0000-0000B0000000}"/>
    <cellStyle name="Normal GHG Numbers (0.00) 3 5 6" xfId="12321" xr:uid="{00000000-0005-0000-0000-0000B0000000}"/>
    <cellStyle name="Normal GHG Numbers (0.00) 3 6" xfId="1488" xr:uid="{00000000-0005-0000-0000-0000B0000000}"/>
    <cellStyle name="Normal GHG Numbers (0.00) 3 6 2" xfId="2730" xr:uid="{00000000-0005-0000-0000-0000B0000000}"/>
    <cellStyle name="Normal GHG Numbers (0.00) 3 6 2 2" xfId="8280" xr:uid="{00000000-0005-0000-0000-0000B0000000}"/>
    <cellStyle name="Normal GHG Numbers (0.00) 3 6 2 2 2" xfId="18642" xr:uid="{00000000-0005-0000-0000-0000B0000000}"/>
    <cellStyle name="Normal GHG Numbers (0.00) 3 6 2 3" xfId="13221" xr:uid="{00000000-0005-0000-0000-0000B0000000}"/>
    <cellStyle name="Normal GHG Numbers (0.00) 3 6 3" xfId="4084" xr:uid="{00000000-0005-0000-0000-0000B0000000}"/>
    <cellStyle name="Normal GHG Numbers (0.00) 3 6 3 2" xfId="9690" xr:uid="{00000000-0005-0000-0000-0000B0000000}"/>
    <cellStyle name="Normal GHG Numbers (0.00) 3 6 3 2 2" xfId="20051" xr:uid="{00000000-0005-0000-0000-0000B0000000}"/>
    <cellStyle name="Normal GHG Numbers (0.00) 3 6 3 3" xfId="15035" xr:uid="{00000000-0005-0000-0000-0000B0000000}"/>
    <cellStyle name="Normal GHG Numbers (0.00) 3 6 4" xfId="7118" xr:uid="{00000000-0005-0000-0000-0000B0000000}"/>
    <cellStyle name="Normal GHG Numbers (0.00) 3 6 4 2" xfId="17480" xr:uid="{00000000-0005-0000-0000-0000B0000000}"/>
    <cellStyle name="Normal GHG Numbers (0.00) 3 6 5" xfId="5540" xr:uid="{00000000-0005-0000-0000-0000B0000000}"/>
    <cellStyle name="Normal GHG Numbers (0.00) 3 6 5 2" xfId="15343" xr:uid="{00000000-0005-0000-0000-0000B0000000}"/>
    <cellStyle name="Normal GHG Numbers (0.00) 3 6 6" xfId="10624" xr:uid="{00000000-0005-0000-0000-0000B0000000}"/>
    <cellStyle name="Normal GHG Numbers (0.00) 3 7" xfId="765" xr:uid="{00000000-0005-0000-0000-0000B0000000}"/>
    <cellStyle name="Normal GHG Numbers (0.00) 3 7 2" xfId="6482" xr:uid="{00000000-0005-0000-0000-0000B0000000}"/>
    <cellStyle name="Normal GHG Numbers (0.00) 3 7 2 2" xfId="16844" xr:uid="{00000000-0005-0000-0000-0000B0000000}"/>
    <cellStyle name="Normal GHG Numbers (0.00) 3 7 3" xfId="12880" xr:uid="{00000000-0005-0000-0000-0000B0000000}"/>
    <cellStyle name="Normal GHG Numbers (0.00) 3 8" xfId="2342" xr:uid="{00000000-0005-0000-0000-0000B0000000}"/>
    <cellStyle name="Normal GHG Numbers (0.00) 3 8 2" xfId="7892" xr:uid="{00000000-0005-0000-0000-0000B0000000}"/>
    <cellStyle name="Normal GHG Numbers (0.00) 3 8 2 2" xfId="18254" xr:uid="{00000000-0005-0000-0000-0000B0000000}"/>
    <cellStyle name="Normal GHG Numbers (0.00) 3 8 3" xfId="13306" xr:uid="{00000000-0005-0000-0000-0000B0000000}"/>
    <cellStyle name="Normal GHG Numbers (0.00) 3 9" xfId="322" xr:uid="{00000000-0005-0000-0000-0000B0000000}"/>
    <cellStyle name="Normal GHG Numbers (0.00) 3 9 2" xfId="6363" xr:uid="{00000000-0005-0000-0000-0000B0000000}"/>
    <cellStyle name="Normal GHG Numbers (0.00) 3 9 2 2" xfId="16726" xr:uid="{00000000-0005-0000-0000-0000B0000000}"/>
    <cellStyle name="Normal GHG Numbers (0.00) 3 9 2 3" xfId="15171" xr:uid="{00000000-0005-0000-0000-0000B0000000}"/>
    <cellStyle name="Normal GHG Numbers (0.00) 3 9 3" xfId="10782" xr:uid="{00000000-0005-0000-0000-0000B0000000}"/>
    <cellStyle name="Normal GHG Numbers (0.00) 3 9 4" xfId="10587" xr:uid="{00000000-0005-0000-0000-0000B0000000}"/>
    <cellStyle name="Normal GHG Numbers (0.00) 4" xfId="6369" xr:uid="{00000000-0005-0000-0000-000069000000}"/>
    <cellStyle name="Normal GHG Numbers (0.00) 4 2" xfId="15175" xr:uid="{00000000-0005-0000-0000-000069000000}"/>
    <cellStyle name="Normal GHG Numbers (0.00) 4 3" xfId="16732" xr:uid="{00000000-0005-0000-0000-000069000000}"/>
    <cellStyle name="Normal GHG Numbers (0.00) 5" xfId="6331" xr:uid="{00000000-0005-0000-0000-000069000000}"/>
    <cellStyle name="Normal GHG Numbers (0.00) 5 2" xfId="15142" xr:uid="{00000000-0005-0000-0000-000069000000}"/>
    <cellStyle name="Normal GHG Numbers (0.00) 5 3" xfId="16694" xr:uid="{00000000-0005-0000-0000-000069000000}"/>
    <cellStyle name="Normal GHG Numbers (0.00) 6" xfId="4931" xr:uid="{00000000-0005-0000-0000-000069000000}"/>
    <cellStyle name="Normal GHG Numbers (0.00) 6 2" xfId="13655" xr:uid="{00000000-0005-0000-0000-000069000000}"/>
    <cellStyle name="Normal GHG Numbers (0.00) 6 3" xfId="15112" xr:uid="{00000000-0005-0000-0000-000069000000}"/>
    <cellStyle name="Normal GHG Textfiels Bold" xfId="249" xr:uid="{00000000-0005-0000-0000-0000B2000000}"/>
    <cellStyle name="Normal GHG Textfiels Bold 10" xfId="720" xr:uid="{00000000-0005-0000-0000-0000B0000000}"/>
    <cellStyle name="Normal GHG Textfiels Bold 10 2" xfId="6444" xr:uid="{00000000-0005-0000-0000-0000B0000000}"/>
    <cellStyle name="Normal GHG Textfiels Bold 10 2 2" xfId="16806" xr:uid="{00000000-0005-0000-0000-0000B0000000}"/>
    <cellStyle name="Normal GHG Textfiels Bold 10 3" xfId="14413" xr:uid="{00000000-0005-0000-0000-0000B0000000}"/>
    <cellStyle name="Normal GHG Textfiels Bold 11" xfId="502" xr:uid="{00000000-0005-0000-0000-0000B2000000}"/>
    <cellStyle name="Normal GHG Textfiels Bold 11 2" xfId="6362" xr:uid="{00000000-0005-0000-0000-0000B2000000}"/>
    <cellStyle name="Normal GHG Textfiels Bold 11 2 2" xfId="16725" xr:uid="{00000000-0005-0000-0000-0000B2000000}"/>
    <cellStyle name="Normal GHG Textfiels Bold 11 3" xfId="13337" xr:uid="{00000000-0005-0000-0000-0000B2000000}"/>
    <cellStyle name="Normal GHG Textfiels Bold 12" xfId="4952" xr:uid="{00000000-0005-0000-0000-0000B2000000}"/>
    <cellStyle name="Normal GHG Textfiels Bold 12 2" xfId="12477" xr:uid="{00000000-0005-0000-0000-0000B2000000}"/>
    <cellStyle name="Normal GHG Textfiels Bold 13" xfId="14006" xr:uid="{00000000-0005-0000-0000-0000B2000000}"/>
    <cellStyle name="Normal GHG Textfiels Bold 2" xfId="351" xr:uid="{00000000-0005-0000-0000-0000B0000000}"/>
    <cellStyle name="Normal GHG Textfiels Bold 2 10" xfId="741" xr:uid="{00000000-0005-0000-0000-0000B0000000}"/>
    <cellStyle name="Normal GHG Textfiels Bold 2 10 2" xfId="6461" xr:uid="{00000000-0005-0000-0000-0000B0000000}"/>
    <cellStyle name="Normal GHG Textfiels Bold 2 10 2 2" xfId="16823" xr:uid="{00000000-0005-0000-0000-0000B0000000}"/>
    <cellStyle name="Normal GHG Textfiels Bold 2 10 3" xfId="15475" xr:uid="{00000000-0005-0000-0000-0000B0000000}"/>
    <cellStyle name="Normal GHG Textfiels Bold 2 11" xfId="9226" xr:uid="{00000000-0005-0000-0000-0000B0000000}"/>
    <cellStyle name="Normal GHG Textfiels Bold 2 11 2" xfId="19587" xr:uid="{00000000-0005-0000-0000-0000B0000000}"/>
    <cellStyle name="Normal GHG Textfiels Bold 2 12" xfId="5070" xr:uid="{00000000-0005-0000-0000-0000B0000000}"/>
    <cellStyle name="Normal GHG Textfiels Bold 2 12 2" xfId="15044" xr:uid="{00000000-0005-0000-0000-0000B0000000}"/>
    <cellStyle name="Normal GHG Textfiels Bold 2 13" xfId="15956" xr:uid="{00000000-0005-0000-0000-0000B0000000}"/>
    <cellStyle name="Normal GHG Textfiels Bold 2 2" xfId="407" xr:uid="{00000000-0005-0000-0000-0000B0000000}"/>
    <cellStyle name="Normal GHG Textfiels Bold 2 2 10" xfId="13904" xr:uid="{00000000-0005-0000-0000-0000B0000000}"/>
    <cellStyle name="Normal GHG Textfiels Bold 2 2 2" xfId="487" xr:uid="{00000000-0005-0000-0000-0000B0000000}"/>
    <cellStyle name="Normal GHG Textfiels Bold 2 2 2 2" xfId="2134" xr:uid="{00000000-0005-0000-0000-0000B0000000}"/>
    <cellStyle name="Normal GHG Textfiels Bold 2 2 2 2 2" xfId="3373" xr:uid="{00000000-0005-0000-0000-0000B0000000}"/>
    <cellStyle name="Normal GHG Textfiels Bold 2 2 2 2 2 2" xfId="8923" xr:uid="{00000000-0005-0000-0000-0000B0000000}"/>
    <cellStyle name="Normal GHG Textfiels Bold 2 2 2 2 2 2 2" xfId="19285" xr:uid="{00000000-0005-0000-0000-0000B0000000}"/>
    <cellStyle name="Normal GHG Textfiels Bold 2 2 2 2 2 3" xfId="15243" xr:uid="{00000000-0005-0000-0000-0000B0000000}"/>
    <cellStyle name="Normal GHG Textfiels Bold 2 2 2 2 3" xfId="4715" xr:uid="{00000000-0005-0000-0000-0000B0000000}"/>
    <cellStyle name="Normal GHG Textfiels Bold 2 2 2 2 3 2" xfId="10280" xr:uid="{00000000-0005-0000-0000-0000B0000000}"/>
    <cellStyle name="Normal GHG Textfiels Bold 2 2 2 2 3 2 2" xfId="20639" xr:uid="{00000000-0005-0000-0000-0000B0000000}"/>
    <cellStyle name="Normal GHG Textfiels Bold 2 2 2 2 3 3" xfId="15689" xr:uid="{00000000-0005-0000-0000-0000B0000000}"/>
    <cellStyle name="Normal GHG Textfiels Bold 2 2 2 2 4" xfId="7694" xr:uid="{00000000-0005-0000-0000-0000B0000000}"/>
    <cellStyle name="Normal GHG Textfiels Bold 2 2 2 2 4 2" xfId="18056" xr:uid="{00000000-0005-0000-0000-0000B0000000}"/>
    <cellStyle name="Normal GHG Textfiels Bold 2 2 2 2 5" xfId="6127" xr:uid="{00000000-0005-0000-0000-0000B0000000}"/>
    <cellStyle name="Normal GHG Textfiels Bold 2 2 2 2 5 2" xfId="16490" xr:uid="{00000000-0005-0000-0000-0000B0000000}"/>
    <cellStyle name="Normal GHG Textfiels Bold 2 2 2 2 6" xfId="13178" xr:uid="{00000000-0005-0000-0000-0000B0000000}"/>
    <cellStyle name="Normal GHG Textfiels Bold 2 2 2 3" xfId="1815" xr:uid="{00000000-0005-0000-0000-0000B0000000}"/>
    <cellStyle name="Normal GHG Textfiels Bold 2 2 2 3 2" xfId="7405" xr:uid="{00000000-0005-0000-0000-0000B0000000}"/>
    <cellStyle name="Normal GHG Textfiels Bold 2 2 2 3 2 2" xfId="17767" xr:uid="{00000000-0005-0000-0000-0000B0000000}"/>
    <cellStyle name="Normal GHG Textfiels Bold 2 2 2 3 3" xfId="13109" xr:uid="{00000000-0005-0000-0000-0000B0000000}"/>
    <cellStyle name="Normal GHG Textfiels Bold 2 2 2 4" xfId="3055" xr:uid="{00000000-0005-0000-0000-0000B0000000}"/>
    <cellStyle name="Normal GHG Textfiels Bold 2 2 2 4 2" xfId="8605" xr:uid="{00000000-0005-0000-0000-0000B0000000}"/>
    <cellStyle name="Normal GHG Textfiels Bold 2 2 2 4 2 2" xfId="18967" xr:uid="{00000000-0005-0000-0000-0000B0000000}"/>
    <cellStyle name="Normal GHG Textfiels Bold 2 2 2 4 3" xfId="11468" xr:uid="{00000000-0005-0000-0000-0000B0000000}"/>
    <cellStyle name="Normal GHG Textfiels Bold 2 2 2 5" xfId="893" xr:uid="{00000000-0005-0000-0000-0000B0000000}"/>
    <cellStyle name="Normal GHG Textfiels Bold 2 2 2 5 2" xfId="9981" xr:uid="{00000000-0005-0000-0000-0000B0000000}"/>
    <cellStyle name="Normal GHG Textfiels Bold 2 2 2 5 2 2" xfId="20341" xr:uid="{00000000-0005-0000-0000-0000B0000000}"/>
    <cellStyle name="Normal GHG Textfiels Bold 2 2 2 5 3" xfId="12993" xr:uid="{00000000-0005-0000-0000-0000B0000000}"/>
    <cellStyle name="Normal GHG Textfiels Bold 2 2 2 6" xfId="4399" xr:uid="{00000000-0005-0000-0000-0000B0000000}"/>
    <cellStyle name="Normal GHG Textfiels Bold 2 2 2 6 2" xfId="6568" xr:uid="{00000000-0005-0000-0000-0000B0000000}"/>
    <cellStyle name="Normal GHG Textfiels Bold 2 2 2 6 2 2" xfId="16930" xr:uid="{00000000-0005-0000-0000-0000B0000000}"/>
    <cellStyle name="Normal GHG Textfiels Bold 2 2 2 6 3" xfId="15237" xr:uid="{00000000-0005-0000-0000-0000B0000000}"/>
    <cellStyle name="Normal GHG Textfiels Bold 2 2 2 7" xfId="5829" xr:uid="{00000000-0005-0000-0000-0000B0000000}"/>
    <cellStyle name="Normal GHG Textfiels Bold 2 2 2 7 2" xfId="14148" xr:uid="{00000000-0005-0000-0000-0000B0000000}"/>
    <cellStyle name="Normal GHG Textfiels Bold 2 2 2 8" xfId="10771" xr:uid="{00000000-0005-0000-0000-0000B0000000}"/>
    <cellStyle name="Normal GHG Textfiels Bold 2 2 3" xfId="1732" xr:uid="{00000000-0005-0000-0000-0000B0000000}"/>
    <cellStyle name="Normal GHG Textfiels Bold 2 2 3 2" xfId="2972" xr:uid="{00000000-0005-0000-0000-0000B0000000}"/>
    <cellStyle name="Normal GHG Textfiels Bold 2 2 3 2 2" xfId="8522" xr:uid="{00000000-0005-0000-0000-0000B0000000}"/>
    <cellStyle name="Normal GHG Textfiels Bold 2 2 3 2 2 2" xfId="18884" xr:uid="{00000000-0005-0000-0000-0000B0000000}"/>
    <cellStyle name="Normal GHG Textfiels Bold 2 2 3 2 3" xfId="13245" xr:uid="{00000000-0005-0000-0000-0000B0000000}"/>
    <cellStyle name="Normal GHG Textfiels Bold 2 2 3 3" xfId="4318" xr:uid="{00000000-0005-0000-0000-0000B0000000}"/>
    <cellStyle name="Normal GHG Textfiels Bold 2 2 3 3 2" xfId="9905" xr:uid="{00000000-0005-0000-0000-0000B0000000}"/>
    <cellStyle name="Normal GHG Textfiels Bold 2 2 3 3 2 2" xfId="20266" xr:uid="{00000000-0005-0000-0000-0000B0000000}"/>
    <cellStyle name="Normal GHG Textfiels Bold 2 2 3 3 3" xfId="11246" xr:uid="{00000000-0005-0000-0000-0000B0000000}"/>
    <cellStyle name="Normal GHG Textfiels Bold 2 2 3 4" xfId="7337" xr:uid="{00000000-0005-0000-0000-0000B0000000}"/>
    <cellStyle name="Normal GHG Textfiels Bold 2 2 3 4 2" xfId="17699" xr:uid="{00000000-0005-0000-0000-0000B0000000}"/>
    <cellStyle name="Normal GHG Textfiels Bold 2 2 3 5" xfId="5754" xr:uid="{00000000-0005-0000-0000-0000B0000000}"/>
    <cellStyle name="Normal GHG Textfiels Bold 2 2 3 5 2" xfId="16077" xr:uid="{00000000-0005-0000-0000-0000B0000000}"/>
    <cellStyle name="Normal GHG Textfiels Bold 2 2 3 6" xfId="13158" xr:uid="{00000000-0005-0000-0000-0000B0000000}"/>
    <cellStyle name="Normal GHG Textfiels Bold 2 2 4" xfId="1586" xr:uid="{00000000-0005-0000-0000-0000B0000000}"/>
    <cellStyle name="Normal GHG Textfiels Bold 2 2 4 2" xfId="2827" xr:uid="{00000000-0005-0000-0000-0000B0000000}"/>
    <cellStyle name="Normal GHG Textfiels Bold 2 2 4 2 2" xfId="8377" xr:uid="{00000000-0005-0000-0000-0000B0000000}"/>
    <cellStyle name="Normal GHG Textfiels Bold 2 2 4 2 2 2" xfId="18739" xr:uid="{00000000-0005-0000-0000-0000B0000000}"/>
    <cellStyle name="Normal GHG Textfiels Bold 2 2 4 2 3" xfId="14057" xr:uid="{00000000-0005-0000-0000-0000B0000000}"/>
    <cellStyle name="Normal GHG Textfiels Bold 2 2 4 3" xfId="4177" xr:uid="{00000000-0005-0000-0000-0000B0000000}"/>
    <cellStyle name="Normal GHG Textfiels Bold 2 2 4 3 2" xfId="9774" xr:uid="{00000000-0005-0000-0000-0000B0000000}"/>
    <cellStyle name="Normal GHG Textfiels Bold 2 2 4 3 2 2" xfId="20135" xr:uid="{00000000-0005-0000-0000-0000B0000000}"/>
    <cellStyle name="Normal GHG Textfiels Bold 2 2 4 3 3" xfId="13175" xr:uid="{00000000-0005-0000-0000-0000B0000000}"/>
    <cellStyle name="Normal GHG Textfiels Bold 2 2 4 4" xfId="7207" xr:uid="{00000000-0005-0000-0000-0000B0000000}"/>
    <cellStyle name="Normal GHG Textfiels Bold 2 2 4 4 2" xfId="17569" xr:uid="{00000000-0005-0000-0000-0000B0000000}"/>
    <cellStyle name="Normal GHG Textfiels Bold 2 2 4 5" xfId="5624" xr:uid="{00000000-0005-0000-0000-0000B0000000}"/>
    <cellStyle name="Normal GHG Textfiels Bold 2 2 4 5 2" xfId="10503" xr:uid="{00000000-0005-0000-0000-0000B0000000}"/>
    <cellStyle name="Normal GHG Textfiels Bold 2 2 4 6" xfId="15878" xr:uid="{00000000-0005-0000-0000-0000B0000000}"/>
    <cellStyle name="Normal GHG Textfiels Bold 2 2 5" xfId="1554" xr:uid="{00000000-0005-0000-0000-0000B0000000}"/>
    <cellStyle name="Normal GHG Textfiels Bold 2 2 5 2" xfId="2795" xr:uid="{00000000-0005-0000-0000-0000B0000000}"/>
    <cellStyle name="Normal GHG Textfiels Bold 2 2 5 2 2" xfId="8345" xr:uid="{00000000-0005-0000-0000-0000B0000000}"/>
    <cellStyle name="Normal GHG Textfiels Bold 2 2 5 2 2 2" xfId="18707" xr:uid="{00000000-0005-0000-0000-0000B0000000}"/>
    <cellStyle name="Normal GHG Textfiels Bold 2 2 5 2 3" xfId="11442" xr:uid="{00000000-0005-0000-0000-0000B0000000}"/>
    <cellStyle name="Normal GHG Textfiels Bold 2 2 5 3" xfId="4145" xr:uid="{00000000-0005-0000-0000-0000B0000000}"/>
    <cellStyle name="Normal GHG Textfiels Bold 2 2 5 3 2" xfId="9744" xr:uid="{00000000-0005-0000-0000-0000B0000000}"/>
    <cellStyle name="Normal GHG Textfiels Bold 2 2 5 3 2 2" xfId="20105" xr:uid="{00000000-0005-0000-0000-0000B0000000}"/>
    <cellStyle name="Normal GHG Textfiels Bold 2 2 5 3 3" xfId="14218" xr:uid="{00000000-0005-0000-0000-0000B0000000}"/>
    <cellStyle name="Normal GHG Textfiels Bold 2 2 5 4" xfId="7177" xr:uid="{00000000-0005-0000-0000-0000B0000000}"/>
    <cellStyle name="Normal GHG Textfiels Bold 2 2 5 4 2" xfId="17539" xr:uid="{00000000-0005-0000-0000-0000B0000000}"/>
    <cellStyle name="Normal GHG Textfiels Bold 2 2 5 5" xfId="5594" xr:uid="{00000000-0005-0000-0000-0000B0000000}"/>
    <cellStyle name="Normal GHG Textfiels Bold 2 2 5 5 2" xfId="14050" xr:uid="{00000000-0005-0000-0000-0000B0000000}"/>
    <cellStyle name="Normal GHG Textfiels Bold 2 2 5 6" xfId="11797" xr:uid="{00000000-0005-0000-0000-0000B0000000}"/>
    <cellStyle name="Normal GHG Textfiels Bold 2 2 6" xfId="1194" xr:uid="{00000000-0005-0000-0000-0000B0000000}"/>
    <cellStyle name="Normal GHG Textfiels Bold 2 2 6 2" xfId="3792" xr:uid="{00000000-0005-0000-0000-0000B0000000}"/>
    <cellStyle name="Normal GHG Textfiels Bold 2 2 6 2 2" xfId="9406" xr:uid="{00000000-0005-0000-0000-0000B0000000}"/>
    <cellStyle name="Normal GHG Textfiels Bold 2 2 6 2 2 2" xfId="19767" xr:uid="{00000000-0005-0000-0000-0000B0000000}"/>
    <cellStyle name="Normal GHG Textfiels Bold 2 2 6 2 3" xfId="15340" xr:uid="{00000000-0005-0000-0000-0000B0000000}"/>
    <cellStyle name="Normal GHG Textfiels Bold 2 2 6 3" xfId="6834" xr:uid="{00000000-0005-0000-0000-0000B0000000}"/>
    <cellStyle name="Normal GHG Textfiels Bold 2 2 6 3 2" xfId="17196" xr:uid="{00000000-0005-0000-0000-0000B0000000}"/>
    <cellStyle name="Normal GHG Textfiels Bold 2 2 6 4" xfId="5262" xr:uid="{00000000-0005-0000-0000-0000B0000000}"/>
    <cellStyle name="Normal GHG Textfiels Bold 2 2 6 4 2" xfId="15700" xr:uid="{00000000-0005-0000-0000-0000B0000000}"/>
    <cellStyle name="Normal GHG Textfiels Bold 2 2 6 5" xfId="15354" xr:uid="{00000000-0005-0000-0000-0000B0000000}"/>
    <cellStyle name="Normal GHG Textfiels Bold 2 2 7" xfId="2437" xr:uid="{00000000-0005-0000-0000-0000B0000000}"/>
    <cellStyle name="Normal GHG Textfiels Bold 2 2 7 2" xfId="7987" xr:uid="{00000000-0005-0000-0000-0000B0000000}"/>
    <cellStyle name="Normal GHG Textfiels Bold 2 2 7 2 2" xfId="18349" xr:uid="{00000000-0005-0000-0000-0000B0000000}"/>
    <cellStyle name="Normal GHG Textfiels Bold 2 2 7 3" xfId="13056" xr:uid="{00000000-0005-0000-0000-0000B0000000}"/>
    <cellStyle name="Normal GHG Textfiels Bold 2 2 8" xfId="796" xr:uid="{00000000-0005-0000-0000-0000B0000000}"/>
    <cellStyle name="Normal GHG Textfiels Bold 2 2 8 2" xfId="9304" xr:uid="{00000000-0005-0000-0000-0000B0000000}"/>
    <cellStyle name="Normal GHG Textfiels Bold 2 2 8 2 2" xfId="19665" xr:uid="{00000000-0005-0000-0000-0000B0000000}"/>
    <cellStyle name="Normal GHG Textfiels Bold 2 2 8 3" xfId="13108" xr:uid="{00000000-0005-0000-0000-0000B0000000}"/>
    <cellStyle name="Normal GHG Textfiels Bold 2 2 9" xfId="5161" xr:uid="{00000000-0005-0000-0000-0000B0000000}"/>
    <cellStyle name="Normal GHG Textfiels Bold 2 2 9 2" xfId="15918" xr:uid="{00000000-0005-0000-0000-0000B0000000}"/>
    <cellStyle name="Normal GHG Textfiels Bold 2 3" xfId="337" xr:uid="{00000000-0005-0000-0000-0000B0000000}"/>
    <cellStyle name="Normal GHG Textfiels Bold 2 3 2" xfId="2168" xr:uid="{00000000-0005-0000-0000-0000B0000000}"/>
    <cellStyle name="Normal GHG Textfiels Bold 2 3 2 2" xfId="3407" xr:uid="{00000000-0005-0000-0000-0000B0000000}"/>
    <cellStyle name="Normal GHG Textfiels Bold 2 3 2 2 2" xfId="8957" xr:uid="{00000000-0005-0000-0000-0000B0000000}"/>
    <cellStyle name="Normal GHG Textfiels Bold 2 3 2 2 2 2" xfId="19319" xr:uid="{00000000-0005-0000-0000-0000B0000000}"/>
    <cellStyle name="Normal GHG Textfiels Bold 2 3 2 2 3" xfId="11699" xr:uid="{00000000-0005-0000-0000-0000B0000000}"/>
    <cellStyle name="Normal GHG Textfiels Bold 2 3 2 3" xfId="4749" xr:uid="{00000000-0005-0000-0000-0000B0000000}"/>
    <cellStyle name="Normal GHG Textfiels Bold 2 3 2 3 2" xfId="10312" xr:uid="{00000000-0005-0000-0000-0000B0000000}"/>
    <cellStyle name="Normal GHG Textfiels Bold 2 3 2 3 2 2" xfId="20671" xr:uid="{00000000-0005-0000-0000-0000B0000000}"/>
    <cellStyle name="Normal GHG Textfiels Bold 2 3 2 3 3" xfId="15299" xr:uid="{00000000-0005-0000-0000-0000B0000000}"/>
    <cellStyle name="Normal GHG Textfiels Bold 2 3 2 4" xfId="7726" xr:uid="{00000000-0005-0000-0000-0000B0000000}"/>
    <cellStyle name="Normal GHG Textfiels Bold 2 3 2 4 2" xfId="18088" xr:uid="{00000000-0005-0000-0000-0000B0000000}"/>
    <cellStyle name="Normal GHG Textfiels Bold 2 3 2 5" xfId="6159" xr:uid="{00000000-0005-0000-0000-0000B0000000}"/>
    <cellStyle name="Normal GHG Textfiels Bold 2 3 2 5 2" xfId="16522" xr:uid="{00000000-0005-0000-0000-0000B0000000}"/>
    <cellStyle name="Normal GHG Textfiels Bold 2 3 2 6" xfId="16214" xr:uid="{00000000-0005-0000-0000-0000B0000000}"/>
    <cellStyle name="Normal GHG Textfiels Bold 2 3 3" xfId="1616" xr:uid="{00000000-0005-0000-0000-0000B0000000}"/>
    <cellStyle name="Normal GHG Textfiels Bold 2 3 3 2" xfId="2857" xr:uid="{00000000-0005-0000-0000-0000B0000000}"/>
    <cellStyle name="Normal GHG Textfiels Bold 2 3 3 2 2" xfId="8407" xr:uid="{00000000-0005-0000-0000-0000B0000000}"/>
    <cellStyle name="Normal GHG Textfiels Bold 2 3 3 2 2 2" xfId="18769" xr:uid="{00000000-0005-0000-0000-0000B0000000}"/>
    <cellStyle name="Normal GHG Textfiels Bold 2 3 3 2 3" xfId="11821" xr:uid="{00000000-0005-0000-0000-0000B0000000}"/>
    <cellStyle name="Normal GHG Textfiels Bold 2 3 3 3" xfId="4207" xr:uid="{00000000-0005-0000-0000-0000B0000000}"/>
    <cellStyle name="Normal GHG Textfiels Bold 2 3 3 3 2" xfId="9801" xr:uid="{00000000-0005-0000-0000-0000B0000000}"/>
    <cellStyle name="Normal GHG Textfiels Bold 2 3 3 3 2 2" xfId="20162" xr:uid="{00000000-0005-0000-0000-0000B0000000}"/>
    <cellStyle name="Normal GHG Textfiels Bold 2 3 3 3 3" xfId="13656" xr:uid="{00000000-0005-0000-0000-0000B0000000}"/>
    <cellStyle name="Normal GHG Textfiels Bold 2 3 3 4" xfId="7233" xr:uid="{00000000-0005-0000-0000-0000B0000000}"/>
    <cellStyle name="Normal GHG Textfiels Bold 2 3 3 4 2" xfId="17595" xr:uid="{00000000-0005-0000-0000-0000B0000000}"/>
    <cellStyle name="Normal GHG Textfiels Bold 2 3 3 5" xfId="5651" xr:uid="{00000000-0005-0000-0000-0000B0000000}"/>
    <cellStyle name="Normal GHG Textfiels Bold 2 3 3 5 2" xfId="15224" xr:uid="{00000000-0005-0000-0000-0000B0000000}"/>
    <cellStyle name="Normal GHG Textfiels Bold 2 3 3 6" xfId="14201" xr:uid="{00000000-0005-0000-0000-0000B0000000}"/>
    <cellStyle name="Normal GHG Textfiels Bold 2 3 4" xfId="1242" xr:uid="{00000000-0005-0000-0000-0000B0000000}"/>
    <cellStyle name="Normal GHG Textfiels Bold 2 3 4 2" xfId="6882" xr:uid="{00000000-0005-0000-0000-0000B0000000}"/>
    <cellStyle name="Normal GHG Textfiels Bold 2 3 4 2 2" xfId="17244" xr:uid="{00000000-0005-0000-0000-0000B0000000}"/>
    <cellStyle name="Normal GHG Textfiels Bold 2 3 4 3" xfId="13265" xr:uid="{00000000-0005-0000-0000-0000B0000000}"/>
    <cellStyle name="Normal GHG Textfiels Bold 2 3 5" xfId="2485" xr:uid="{00000000-0005-0000-0000-0000B0000000}"/>
    <cellStyle name="Normal GHG Textfiels Bold 2 3 5 2" xfId="8035" xr:uid="{00000000-0005-0000-0000-0000B0000000}"/>
    <cellStyle name="Normal GHG Textfiels Bold 2 3 5 2 2" xfId="18397" xr:uid="{00000000-0005-0000-0000-0000B0000000}"/>
    <cellStyle name="Normal GHG Textfiels Bold 2 3 5 3" xfId="12530" xr:uid="{00000000-0005-0000-0000-0000B0000000}"/>
    <cellStyle name="Normal GHG Textfiels Bold 2 3 6" xfId="942" xr:uid="{00000000-0005-0000-0000-0000B0000000}"/>
    <cellStyle name="Normal GHG Textfiels Bold 2 3 6 2" xfId="9454" xr:uid="{00000000-0005-0000-0000-0000B0000000}"/>
    <cellStyle name="Normal GHG Textfiels Bold 2 3 6 2 2" xfId="19815" xr:uid="{00000000-0005-0000-0000-0000B0000000}"/>
    <cellStyle name="Normal GHG Textfiels Bold 2 3 6 3" xfId="15745" xr:uid="{00000000-0005-0000-0000-0000B0000000}"/>
    <cellStyle name="Normal GHG Textfiels Bold 2 3 7" xfId="3840" xr:uid="{00000000-0005-0000-0000-0000B0000000}"/>
    <cellStyle name="Normal GHG Textfiels Bold 2 3 7 2" xfId="6616" xr:uid="{00000000-0005-0000-0000-0000B0000000}"/>
    <cellStyle name="Normal GHG Textfiels Bold 2 3 7 2 2" xfId="16978" xr:uid="{00000000-0005-0000-0000-0000B0000000}"/>
    <cellStyle name="Normal GHG Textfiels Bold 2 3 7 3" xfId="13683" xr:uid="{00000000-0005-0000-0000-0000B0000000}"/>
    <cellStyle name="Normal GHG Textfiels Bold 2 3 8" xfId="5309" xr:uid="{00000000-0005-0000-0000-0000B0000000}"/>
    <cellStyle name="Normal GHG Textfiels Bold 2 3 8 2" xfId="16197" xr:uid="{00000000-0005-0000-0000-0000B0000000}"/>
    <cellStyle name="Normal GHG Textfiels Bold 2 3 9" xfId="10526" xr:uid="{00000000-0005-0000-0000-0000B0000000}"/>
    <cellStyle name="Normal GHG Textfiels Bold 2 4" xfId="545" xr:uid="{00000000-0005-0000-0000-0000B0000000}"/>
    <cellStyle name="Normal GHG Textfiels Bold 2 4 2" xfId="2232" xr:uid="{00000000-0005-0000-0000-0000B0000000}"/>
    <cellStyle name="Normal GHG Textfiels Bold 2 4 2 2" xfId="3471" xr:uid="{00000000-0005-0000-0000-0000B0000000}"/>
    <cellStyle name="Normal GHG Textfiels Bold 2 4 2 2 2" xfId="9021" xr:uid="{00000000-0005-0000-0000-0000B0000000}"/>
    <cellStyle name="Normal GHG Textfiels Bold 2 4 2 2 2 2" xfId="19383" xr:uid="{00000000-0005-0000-0000-0000B0000000}"/>
    <cellStyle name="Normal GHG Textfiels Bold 2 4 2 2 3" xfId="13811" xr:uid="{00000000-0005-0000-0000-0000B0000000}"/>
    <cellStyle name="Normal GHG Textfiels Bold 2 4 2 3" xfId="4813" xr:uid="{00000000-0005-0000-0000-0000B0000000}"/>
    <cellStyle name="Normal GHG Textfiels Bold 2 4 2 3 2" xfId="10372" xr:uid="{00000000-0005-0000-0000-0000B0000000}"/>
    <cellStyle name="Normal GHG Textfiels Bold 2 4 2 3 2 2" xfId="20731" xr:uid="{00000000-0005-0000-0000-0000B0000000}"/>
    <cellStyle name="Normal GHG Textfiels Bold 2 4 2 3 3" xfId="11401" xr:uid="{00000000-0005-0000-0000-0000B0000000}"/>
    <cellStyle name="Normal GHG Textfiels Bold 2 4 2 4" xfId="7786" xr:uid="{00000000-0005-0000-0000-0000B0000000}"/>
    <cellStyle name="Normal GHG Textfiels Bold 2 4 2 4 2" xfId="18148" xr:uid="{00000000-0005-0000-0000-0000B0000000}"/>
    <cellStyle name="Normal GHG Textfiels Bold 2 4 2 5" xfId="6219" xr:uid="{00000000-0005-0000-0000-0000B0000000}"/>
    <cellStyle name="Normal GHG Textfiels Bold 2 4 2 5 2" xfId="16582" xr:uid="{00000000-0005-0000-0000-0000B0000000}"/>
    <cellStyle name="Normal GHG Textfiels Bold 2 4 2 6" xfId="12957" xr:uid="{00000000-0005-0000-0000-0000B0000000}"/>
    <cellStyle name="Normal GHG Textfiels Bold 2 4 3" xfId="1914" xr:uid="{00000000-0005-0000-0000-0000B0000000}"/>
    <cellStyle name="Normal GHG Textfiels Bold 2 4 3 2" xfId="3154" xr:uid="{00000000-0005-0000-0000-0000B0000000}"/>
    <cellStyle name="Normal GHG Textfiels Bold 2 4 3 2 2" xfId="8704" xr:uid="{00000000-0005-0000-0000-0000B0000000}"/>
    <cellStyle name="Normal GHG Textfiels Bold 2 4 3 2 2 2" xfId="19066" xr:uid="{00000000-0005-0000-0000-0000B0000000}"/>
    <cellStyle name="Normal GHG Textfiels Bold 2 4 3 2 3" xfId="15613" xr:uid="{00000000-0005-0000-0000-0000B0000000}"/>
    <cellStyle name="Normal GHG Textfiels Bold 2 4 3 3" xfId="4497" xr:uid="{00000000-0005-0000-0000-0000B0000000}"/>
    <cellStyle name="Normal GHG Textfiels Bold 2 4 3 3 2" xfId="10075" xr:uid="{00000000-0005-0000-0000-0000B0000000}"/>
    <cellStyle name="Normal GHG Textfiels Bold 2 4 3 3 2 2" xfId="20435" xr:uid="{00000000-0005-0000-0000-0000B0000000}"/>
    <cellStyle name="Normal GHG Textfiels Bold 2 4 3 3 3" xfId="13800" xr:uid="{00000000-0005-0000-0000-0000B0000000}"/>
    <cellStyle name="Normal GHG Textfiels Bold 2 4 3 4" xfId="7502" xr:uid="{00000000-0005-0000-0000-0000B0000000}"/>
    <cellStyle name="Normal GHG Textfiels Bold 2 4 3 4 2" xfId="17864" xr:uid="{00000000-0005-0000-0000-0000B0000000}"/>
    <cellStyle name="Normal GHG Textfiels Bold 2 4 3 5" xfId="5921" xr:uid="{00000000-0005-0000-0000-0000B0000000}"/>
    <cellStyle name="Normal GHG Textfiels Bold 2 4 3 5 2" xfId="16286" xr:uid="{00000000-0005-0000-0000-0000B0000000}"/>
    <cellStyle name="Normal GHG Textfiels Bold 2 4 3 6" xfId="11396" xr:uid="{00000000-0005-0000-0000-0000B0000000}"/>
    <cellStyle name="Normal GHG Textfiels Bold 2 4 4" xfId="1306" xr:uid="{00000000-0005-0000-0000-0000B0000000}"/>
    <cellStyle name="Normal GHG Textfiels Bold 2 4 4 2" xfId="6943" xr:uid="{00000000-0005-0000-0000-0000B0000000}"/>
    <cellStyle name="Normal GHG Textfiels Bold 2 4 4 2 2" xfId="17305" xr:uid="{00000000-0005-0000-0000-0000B0000000}"/>
    <cellStyle name="Normal GHG Textfiels Bold 2 4 4 3" xfId="14633" xr:uid="{00000000-0005-0000-0000-0000B0000000}"/>
    <cellStyle name="Normal GHG Textfiels Bold 2 4 5" xfId="2549" xr:uid="{00000000-0005-0000-0000-0000B0000000}"/>
    <cellStyle name="Normal GHG Textfiels Bold 2 4 5 2" xfId="8099" xr:uid="{00000000-0005-0000-0000-0000B0000000}"/>
    <cellStyle name="Normal GHG Textfiels Bold 2 4 5 2 2" xfId="18461" xr:uid="{00000000-0005-0000-0000-0000B0000000}"/>
    <cellStyle name="Normal GHG Textfiels Bold 2 4 5 3" xfId="11635" xr:uid="{00000000-0005-0000-0000-0000B0000000}"/>
    <cellStyle name="Normal GHG Textfiels Bold 2 4 6" xfId="1006" xr:uid="{00000000-0005-0000-0000-0000B0000000}"/>
    <cellStyle name="Normal GHG Textfiels Bold 2 4 6 2" xfId="9515" xr:uid="{00000000-0005-0000-0000-0000B0000000}"/>
    <cellStyle name="Normal GHG Textfiels Bold 2 4 6 2 2" xfId="19876" xr:uid="{00000000-0005-0000-0000-0000B0000000}"/>
    <cellStyle name="Normal GHG Textfiels Bold 2 4 6 3" xfId="13444" xr:uid="{00000000-0005-0000-0000-0000B0000000}"/>
    <cellStyle name="Normal GHG Textfiels Bold 2 4 7" xfId="3904" xr:uid="{00000000-0005-0000-0000-0000B0000000}"/>
    <cellStyle name="Normal GHG Textfiels Bold 2 4 7 2" xfId="6650" xr:uid="{00000000-0005-0000-0000-0000B0000000}"/>
    <cellStyle name="Normal GHG Textfiels Bold 2 4 7 2 2" xfId="17012" xr:uid="{00000000-0005-0000-0000-0000B0000000}"/>
    <cellStyle name="Normal GHG Textfiels Bold 2 4 7 3" xfId="13610" xr:uid="{00000000-0005-0000-0000-0000B0000000}"/>
    <cellStyle name="Normal GHG Textfiels Bold 2 4 8" xfId="5369" xr:uid="{00000000-0005-0000-0000-0000B0000000}"/>
    <cellStyle name="Normal GHG Textfiels Bold 2 4 8 2" xfId="15744" xr:uid="{00000000-0005-0000-0000-0000B0000000}"/>
    <cellStyle name="Normal GHG Textfiels Bold 2 4 9" xfId="12780" xr:uid="{00000000-0005-0000-0000-0000B0000000}"/>
    <cellStyle name="Normal GHG Textfiels Bold 2 5" xfId="607" xr:uid="{00000000-0005-0000-0000-0000B0000000}"/>
    <cellStyle name="Normal GHG Textfiels Bold 2 5 2" xfId="2294" xr:uid="{00000000-0005-0000-0000-0000B0000000}"/>
    <cellStyle name="Normal GHG Textfiels Bold 2 5 2 2" xfId="3533" xr:uid="{00000000-0005-0000-0000-0000B0000000}"/>
    <cellStyle name="Normal GHG Textfiels Bold 2 5 2 2 2" xfId="9083" xr:uid="{00000000-0005-0000-0000-0000B0000000}"/>
    <cellStyle name="Normal GHG Textfiels Bold 2 5 2 2 2 2" xfId="19445" xr:uid="{00000000-0005-0000-0000-0000B0000000}"/>
    <cellStyle name="Normal GHG Textfiels Bold 2 5 2 2 3" xfId="10514" xr:uid="{00000000-0005-0000-0000-0000B0000000}"/>
    <cellStyle name="Normal GHG Textfiels Bold 2 5 2 3" xfId="4875" xr:uid="{00000000-0005-0000-0000-0000B0000000}"/>
    <cellStyle name="Normal GHG Textfiels Bold 2 5 2 3 2" xfId="10431" xr:uid="{00000000-0005-0000-0000-0000B0000000}"/>
    <cellStyle name="Normal GHG Textfiels Bold 2 5 2 3 2 2" xfId="20790" xr:uid="{00000000-0005-0000-0000-0000B0000000}"/>
    <cellStyle name="Normal GHG Textfiels Bold 2 5 2 3 3" xfId="13505" xr:uid="{00000000-0005-0000-0000-0000B0000000}"/>
    <cellStyle name="Normal GHG Textfiels Bold 2 5 2 4" xfId="7845" xr:uid="{00000000-0005-0000-0000-0000B0000000}"/>
    <cellStyle name="Normal GHG Textfiels Bold 2 5 2 4 2" xfId="18207" xr:uid="{00000000-0005-0000-0000-0000B0000000}"/>
    <cellStyle name="Normal GHG Textfiels Bold 2 5 2 5" xfId="6278" xr:uid="{00000000-0005-0000-0000-0000B0000000}"/>
    <cellStyle name="Normal GHG Textfiels Bold 2 5 2 5 2" xfId="16641" xr:uid="{00000000-0005-0000-0000-0000B0000000}"/>
    <cellStyle name="Normal GHG Textfiels Bold 2 5 2 6" xfId="11244" xr:uid="{00000000-0005-0000-0000-0000B0000000}"/>
    <cellStyle name="Normal GHG Textfiels Bold 2 5 3" xfId="1972" xr:uid="{00000000-0005-0000-0000-0000B0000000}"/>
    <cellStyle name="Normal GHG Textfiels Bold 2 5 3 2" xfId="3211" xr:uid="{00000000-0005-0000-0000-0000B0000000}"/>
    <cellStyle name="Normal GHG Textfiels Bold 2 5 3 2 2" xfId="8761" xr:uid="{00000000-0005-0000-0000-0000B0000000}"/>
    <cellStyle name="Normal GHG Textfiels Bold 2 5 3 2 2 2" xfId="19123" xr:uid="{00000000-0005-0000-0000-0000B0000000}"/>
    <cellStyle name="Normal GHG Textfiels Bold 2 5 3 2 3" xfId="11159" xr:uid="{00000000-0005-0000-0000-0000B0000000}"/>
    <cellStyle name="Normal GHG Textfiels Bold 2 5 3 3" xfId="4553" xr:uid="{00000000-0005-0000-0000-0000B0000000}"/>
    <cellStyle name="Normal GHG Textfiels Bold 2 5 3 3 2" xfId="10128" xr:uid="{00000000-0005-0000-0000-0000B0000000}"/>
    <cellStyle name="Normal GHG Textfiels Bold 2 5 3 3 2 2" xfId="20488" xr:uid="{00000000-0005-0000-0000-0000B0000000}"/>
    <cellStyle name="Normal GHG Textfiels Bold 2 5 3 3 3" xfId="16204" xr:uid="{00000000-0005-0000-0000-0000B0000000}"/>
    <cellStyle name="Normal GHG Textfiels Bold 2 5 3 4" xfId="7556" xr:uid="{00000000-0005-0000-0000-0000B0000000}"/>
    <cellStyle name="Normal GHG Textfiels Bold 2 5 3 4 2" xfId="17918" xr:uid="{00000000-0005-0000-0000-0000B0000000}"/>
    <cellStyle name="Normal GHG Textfiels Bold 2 5 3 5" xfId="5974" xr:uid="{00000000-0005-0000-0000-0000B0000000}"/>
    <cellStyle name="Normal GHG Textfiels Bold 2 5 3 5 2" xfId="16339" xr:uid="{00000000-0005-0000-0000-0000B0000000}"/>
    <cellStyle name="Normal GHG Textfiels Bold 2 5 3 6" xfId="14369" xr:uid="{00000000-0005-0000-0000-0000B0000000}"/>
    <cellStyle name="Normal GHG Textfiels Bold 2 5 4" xfId="1368" xr:uid="{00000000-0005-0000-0000-0000B0000000}"/>
    <cellStyle name="Normal GHG Textfiels Bold 2 5 4 2" xfId="7005" xr:uid="{00000000-0005-0000-0000-0000B0000000}"/>
    <cellStyle name="Normal GHG Textfiels Bold 2 5 4 2 2" xfId="17367" xr:uid="{00000000-0005-0000-0000-0000B0000000}"/>
    <cellStyle name="Normal GHG Textfiels Bold 2 5 4 3" xfId="12777" xr:uid="{00000000-0005-0000-0000-0000B0000000}"/>
    <cellStyle name="Normal GHG Textfiels Bold 2 5 5" xfId="2611" xr:uid="{00000000-0005-0000-0000-0000B0000000}"/>
    <cellStyle name="Normal GHG Textfiels Bold 2 5 5 2" xfId="8161" xr:uid="{00000000-0005-0000-0000-0000B0000000}"/>
    <cellStyle name="Normal GHG Textfiels Bold 2 5 5 2 2" xfId="18523" xr:uid="{00000000-0005-0000-0000-0000B0000000}"/>
    <cellStyle name="Normal GHG Textfiels Bold 2 5 5 3" xfId="13705" xr:uid="{00000000-0005-0000-0000-0000B0000000}"/>
    <cellStyle name="Normal GHG Textfiels Bold 2 5 6" xfId="1068" xr:uid="{00000000-0005-0000-0000-0000B0000000}"/>
    <cellStyle name="Normal GHG Textfiels Bold 2 5 6 2" xfId="9577" xr:uid="{00000000-0005-0000-0000-0000B0000000}"/>
    <cellStyle name="Normal GHG Textfiels Bold 2 5 6 2 2" xfId="19938" xr:uid="{00000000-0005-0000-0000-0000B0000000}"/>
    <cellStyle name="Normal GHG Textfiels Bold 2 5 6 3" xfId="12087" xr:uid="{00000000-0005-0000-0000-0000B0000000}"/>
    <cellStyle name="Normal GHG Textfiels Bold 2 5 7" xfId="3966" xr:uid="{00000000-0005-0000-0000-0000B0000000}"/>
    <cellStyle name="Normal GHG Textfiels Bold 2 5 7 2" xfId="6709" xr:uid="{00000000-0005-0000-0000-0000B0000000}"/>
    <cellStyle name="Normal GHG Textfiels Bold 2 5 7 2 2" xfId="17071" xr:uid="{00000000-0005-0000-0000-0000B0000000}"/>
    <cellStyle name="Normal GHG Textfiels Bold 2 5 7 3" xfId="15881" xr:uid="{00000000-0005-0000-0000-0000B0000000}"/>
    <cellStyle name="Normal GHG Textfiels Bold 2 5 8" xfId="5428" xr:uid="{00000000-0005-0000-0000-0000B0000000}"/>
    <cellStyle name="Normal GHG Textfiels Bold 2 5 8 2" xfId="12566" xr:uid="{00000000-0005-0000-0000-0000B0000000}"/>
    <cellStyle name="Normal GHG Textfiels Bold 2 5 9" xfId="13313" xr:uid="{00000000-0005-0000-0000-0000B0000000}"/>
    <cellStyle name="Normal GHG Textfiels Bold 2 6" xfId="873" xr:uid="{00000000-0005-0000-0000-0000B0000000}"/>
    <cellStyle name="Normal GHG Textfiels Bold 2 6 2" xfId="1796" xr:uid="{00000000-0005-0000-0000-0000B0000000}"/>
    <cellStyle name="Normal GHG Textfiels Bold 2 6 2 2" xfId="7386" xr:uid="{00000000-0005-0000-0000-0000B0000000}"/>
    <cellStyle name="Normal GHG Textfiels Bold 2 6 2 2 2" xfId="17748" xr:uid="{00000000-0005-0000-0000-0000B0000000}"/>
    <cellStyle name="Normal GHG Textfiels Bold 2 6 2 3" xfId="14431" xr:uid="{00000000-0005-0000-0000-0000B0000000}"/>
    <cellStyle name="Normal GHG Textfiels Bold 2 6 3" xfId="3036" xr:uid="{00000000-0005-0000-0000-0000B0000000}"/>
    <cellStyle name="Normal GHG Textfiels Bold 2 6 3 2" xfId="8586" xr:uid="{00000000-0005-0000-0000-0000B0000000}"/>
    <cellStyle name="Normal GHG Textfiels Bold 2 6 3 2 2" xfId="18948" xr:uid="{00000000-0005-0000-0000-0000B0000000}"/>
    <cellStyle name="Normal GHG Textfiels Bold 2 6 3 3" xfId="15240" xr:uid="{00000000-0005-0000-0000-0000B0000000}"/>
    <cellStyle name="Normal GHG Textfiels Bold 2 6 4" xfId="4380" xr:uid="{00000000-0005-0000-0000-0000B0000000}"/>
    <cellStyle name="Normal GHG Textfiels Bold 2 6 4 2" xfId="9962" xr:uid="{00000000-0005-0000-0000-0000B0000000}"/>
    <cellStyle name="Normal GHG Textfiels Bold 2 6 4 2 2" xfId="20322" xr:uid="{00000000-0005-0000-0000-0000B0000000}"/>
    <cellStyle name="Normal GHG Textfiels Bold 2 6 4 3" xfId="14575" xr:uid="{00000000-0005-0000-0000-0000B0000000}"/>
    <cellStyle name="Normal GHG Textfiels Bold 2 6 5" xfId="6549" xr:uid="{00000000-0005-0000-0000-0000B0000000}"/>
    <cellStyle name="Normal GHG Textfiels Bold 2 6 5 2" xfId="16911" xr:uid="{00000000-0005-0000-0000-0000B0000000}"/>
    <cellStyle name="Normal GHG Textfiels Bold 2 6 6" xfId="5810" xr:uid="{00000000-0005-0000-0000-0000B0000000}"/>
    <cellStyle name="Normal GHG Textfiels Bold 2 6 6 2" xfId="11876" xr:uid="{00000000-0005-0000-0000-0000B0000000}"/>
    <cellStyle name="Normal GHG Textfiels Bold 2 6 7" xfId="11855" xr:uid="{00000000-0005-0000-0000-0000B0000000}"/>
    <cellStyle name="Normal GHG Textfiels Bold 2 7" xfId="1571" xr:uid="{00000000-0005-0000-0000-0000B0000000}"/>
    <cellStyle name="Normal GHG Textfiels Bold 2 7 2" xfId="2812" xr:uid="{00000000-0005-0000-0000-0000B0000000}"/>
    <cellStyle name="Normal GHG Textfiels Bold 2 7 2 2" xfId="8362" xr:uid="{00000000-0005-0000-0000-0000B0000000}"/>
    <cellStyle name="Normal GHG Textfiels Bold 2 7 2 2 2" xfId="18724" xr:uid="{00000000-0005-0000-0000-0000B0000000}"/>
    <cellStyle name="Normal GHG Textfiels Bold 2 7 2 3" xfId="14445" xr:uid="{00000000-0005-0000-0000-0000B0000000}"/>
    <cellStyle name="Normal GHG Textfiels Bold 2 7 3" xfId="4162" xr:uid="{00000000-0005-0000-0000-0000B0000000}"/>
    <cellStyle name="Normal GHG Textfiels Bold 2 7 3 2" xfId="9759" xr:uid="{00000000-0005-0000-0000-0000B0000000}"/>
    <cellStyle name="Normal GHG Textfiels Bold 2 7 3 2 2" xfId="20120" xr:uid="{00000000-0005-0000-0000-0000B0000000}"/>
    <cellStyle name="Normal GHG Textfiels Bold 2 7 3 3" xfId="15779" xr:uid="{00000000-0005-0000-0000-0000B0000000}"/>
    <cellStyle name="Normal GHG Textfiels Bold 2 7 4" xfId="7192" xr:uid="{00000000-0005-0000-0000-0000B0000000}"/>
    <cellStyle name="Normal GHG Textfiels Bold 2 7 4 2" xfId="17554" xr:uid="{00000000-0005-0000-0000-0000B0000000}"/>
    <cellStyle name="Normal GHG Textfiels Bold 2 7 5" xfId="5609" xr:uid="{00000000-0005-0000-0000-0000B0000000}"/>
    <cellStyle name="Normal GHG Textfiels Bold 2 7 5 2" xfId="11328" xr:uid="{00000000-0005-0000-0000-0000B0000000}"/>
    <cellStyle name="Normal GHG Textfiels Bold 2 7 6" xfId="12304" xr:uid="{00000000-0005-0000-0000-0000B0000000}"/>
    <cellStyle name="Normal GHG Textfiels Bold 2 8" xfId="1171" xr:uid="{00000000-0005-0000-0000-0000B0000000}"/>
    <cellStyle name="Normal GHG Textfiels Bold 2 8 2" xfId="3633" xr:uid="{00000000-0005-0000-0000-0000B0000000}"/>
    <cellStyle name="Normal GHG Textfiels Bold 2 8 2 2" xfId="9187" xr:uid="{00000000-0005-0000-0000-0000B0000000}"/>
    <cellStyle name="Normal GHG Textfiels Bold 2 8 2 2 2" xfId="19548" xr:uid="{00000000-0005-0000-0000-0000B0000000}"/>
    <cellStyle name="Normal GHG Textfiels Bold 2 8 2 3" xfId="10798" xr:uid="{00000000-0005-0000-0000-0000B0000000}"/>
    <cellStyle name="Normal GHG Textfiels Bold 2 8 3" xfId="6811" xr:uid="{00000000-0005-0000-0000-0000B0000000}"/>
    <cellStyle name="Normal GHG Textfiels Bold 2 8 3 2" xfId="17173" xr:uid="{00000000-0005-0000-0000-0000B0000000}"/>
    <cellStyle name="Normal GHG Textfiels Bold 2 8 4" xfId="5028" xr:uid="{00000000-0005-0000-0000-0000B0000000}"/>
    <cellStyle name="Normal GHG Textfiels Bold 2 8 4 2" xfId="14675" xr:uid="{00000000-0005-0000-0000-0000B0000000}"/>
    <cellStyle name="Normal GHG Textfiels Bold 2 8 5" xfId="14491" xr:uid="{00000000-0005-0000-0000-0000B0000000}"/>
    <cellStyle name="Normal GHG Textfiels Bold 2 9" xfId="2414" xr:uid="{00000000-0005-0000-0000-0000B0000000}"/>
    <cellStyle name="Normal GHG Textfiels Bold 2 9 2" xfId="7964" xr:uid="{00000000-0005-0000-0000-0000B0000000}"/>
    <cellStyle name="Normal GHG Textfiels Bold 2 9 2 2" xfId="18326" xr:uid="{00000000-0005-0000-0000-0000B0000000}"/>
    <cellStyle name="Normal GHG Textfiels Bold 2 9 3" xfId="14854" xr:uid="{00000000-0005-0000-0000-0000B0000000}"/>
    <cellStyle name="Normal GHG Textfiels Bold 3" xfId="334" xr:uid="{00000000-0005-0000-0000-0000B0000000}"/>
    <cellStyle name="Normal GHG Textfiels Bold 3 10" xfId="2383" xr:uid="{00000000-0005-0000-0000-0000B2000000}"/>
    <cellStyle name="Normal GHG Textfiels Bold 3 10 2" xfId="7933" xr:uid="{00000000-0005-0000-0000-0000B2000000}"/>
    <cellStyle name="Normal GHG Textfiels Bold 3 10 2 2" xfId="18295" xr:uid="{00000000-0005-0000-0000-0000B2000000}"/>
    <cellStyle name="Normal GHG Textfiels Bold 3 10 3" xfId="15038" xr:uid="{00000000-0005-0000-0000-0000B2000000}"/>
    <cellStyle name="Normal GHG Textfiels Bold 3 11" xfId="705" xr:uid="{00000000-0005-0000-0000-0000B2000000}"/>
    <cellStyle name="Normal GHG Textfiels Bold 3 11 2" xfId="6436" xr:uid="{00000000-0005-0000-0000-0000B2000000}"/>
    <cellStyle name="Normal GHG Textfiels Bold 3 11 2 2" xfId="16798" xr:uid="{00000000-0005-0000-0000-0000B2000000}"/>
    <cellStyle name="Normal GHG Textfiels Bold 3 11 3" xfId="15742" xr:uid="{00000000-0005-0000-0000-0000B2000000}"/>
    <cellStyle name="Normal GHG Textfiels Bold 3 12" xfId="9261" xr:uid="{00000000-0005-0000-0000-0000B2000000}"/>
    <cellStyle name="Normal GHG Textfiels Bold 3 12 2" xfId="19622" xr:uid="{00000000-0005-0000-0000-0000B2000000}"/>
    <cellStyle name="Normal GHG Textfiels Bold 3 13" xfId="5115" xr:uid="{00000000-0005-0000-0000-0000B2000000}"/>
    <cellStyle name="Normal GHG Textfiels Bold 3 13 2" xfId="14267" xr:uid="{00000000-0005-0000-0000-0000B2000000}"/>
    <cellStyle name="Normal GHG Textfiels Bold 3 14" xfId="10528" xr:uid="{00000000-0005-0000-0000-0000B0000000}"/>
    <cellStyle name="Normal GHG Textfiels Bold 3 2" xfId="403" xr:uid="{00000000-0005-0000-0000-0000B2000000}"/>
    <cellStyle name="Normal GHG Textfiels Bold 3 2 2" xfId="926" xr:uid="{00000000-0005-0000-0000-0000B2000000}"/>
    <cellStyle name="Normal GHG Textfiels Bold 3 2 2 2" xfId="1847" xr:uid="{00000000-0005-0000-0000-0000B2000000}"/>
    <cellStyle name="Normal GHG Textfiels Bold 3 2 2 2 2" xfId="7437" xr:uid="{00000000-0005-0000-0000-0000B2000000}"/>
    <cellStyle name="Normal GHG Textfiels Bold 3 2 2 2 2 2" xfId="17799" xr:uid="{00000000-0005-0000-0000-0000B2000000}"/>
    <cellStyle name="Normal GHG Textfiels Bold 3 2 2 2 3" xfId="12460" xr:uid="{00000000-0005-0000-0000-0000B2000000}"/>
    <cellStyle name="Normal GHG Textfiels Bold 3 2 2 3" xfId="3087" xr:uid="{00000000-0005-0000-0000-0000B2000000}"/>
    <cellStyle name="Normal GHG Textfiels Bold 3 2 2 3 2" xfId="8637" xr:uid="{00000000-0005-0000-0000-0000B2000000}"/>
    <cellStyle name="Normal GHG Textfiels Bold 3 2 2 3 2 2" xfId="18999" xr:uid="{00000000-0005-0000-0000-0000B2000000}"/>
    <cellStyle name="Normal GHG Textfiels Bold 3 2 2 3 3" xfId="14083" xr:uid="{00000000-0005-0000-0000-0000B2000000}"/>
    <cellStyle name="Normal GHG Textfiels Bold 3 2 2 4" xfId="4431" xr:uid="{00000000-0005-0000-0000-0000B2000000}"/>
    <cellStyle name="Normal GHG Textfiels Bold 3 2 2 4 2" xfId="10012" xr:uid="{00000000-0005-0000-0000-0000B2000000}"/>
    <cellStyle name="Normal GHG Textfiels Bold 3 2 2 4 2 2" xfId="20372" xr:uid="{00000000-0005-0000-0000-0000B2000000}"/>
    <cellStyle name="Normal GHG Textfiels Bold 3 2 2 4 3" xfId="11405" xr:uid="{00000000-0005-0000-0000-0000B2000000}"/>
    <cellStyle name="Normal GHG Textfiels Bold 3 2 2 5" xfId="6600" xr:uid="{00000000-0005-0000-0000-0000B2000000}"/>
    <cellStyle name="Normal GHG Textfiels Bold 3 2 2 5 2" xfId="16962" xr:uid="{00000000-0005-0000-0000-0000B2000000}"/>
    <cellStyle name="Normal GHG Textfiels Bold 3 2 2 6" xfId="5860" xr:uid="{00000000-0005-0000-0000-0000B2000000}"/>
    <cellStyle name="Normal GHG Textfiels Bold 3 2 2 6 2" xfId="15545" xr:uid="{00000000-0005-0000-0000-0000B2000000}"/>
    <cellStyle name="Normal GHG Textfiels Bold 3 2 2 7" xfId="15029" xr:uid="{00000000-0005-0000-0000-0000B2000000}"/>
    <cellStyle name="Normal GHG Textfiels Bold 3 2 3" xfId="2048" xr:uid="{00000000-0005-0000-0000-0000B2000000}"/>
    <cellStyle name="Normal GHG Textfiels Bold 3 2 3 2" xfId="3287" xr:uid="{00000000-0005-0000-0000-0000B2000000}"/>
    <cellStyle name="Normal GHG Textfiels Bold 3 2 3 2 2" xfId="8837" xr:uid="{00000000-0005-0000-0000-0000B2000000}"/>
    <cellStyle name="Normal GHG Textfiels Bold 3 2 3 2 2 2" xfId="19199" xr:uid="{00000000-0005-0000-0000-0000B2000000}"/>
    <cellStyle name="Normal GHG Textfiels Bold 3 2 3 2 3" xfId="14672" xr:uid="{00000000-0005-0000-0000-0000B2000000}"/>
    <cellStyle name="Normal GHG Textfiels Bold 3 2 3 3" xfId="4629" xr:uid="{00000000-0005-0000-0000-0000B2000000}"/>
    <cellStyle name="Normal GHG Textfiels Bold 3 2 3 3 2" xfId="10200" xr:uid="{00000000-0005-0000-0000-0000B2000000}"/>
    <cellStyle name="Normal GHG Textfiels Bold 3 2 3 3 2 2" xfId="20560" xr:uid="{00000000-0005-0000-0000-0000B2000000}"/>
    <cellStyle name="Normal GHG Textfiels Bold 3 2 3 3 3" xfId="12453" xr:uid="{00000000-0005-0000-0000-0000B2000000}"/>
    <cellStyle name="Normal GHG Textfiels Bold 3 2 3 4" xfId="7628" xr:uid="{00000000-0005-0000-0000-0000B2000000}"/>
    <cellStyle name="Normal GHG Textfiels Bold 3 2 3 4 2" xfId="17990" xr:uid="{00000000-0005-0000-0000-0000B2000000}"/>
    <cellStyle name="Normal GHG Textfiels Bold 3 2 3 5" xfId="6047" xr:uid="{00000000-0005-0000-0000-0000B2000000}"/>
    <cellStyle name="Normal GHG Textfiels Bold 3 2 3 5 2" xfId="16411" xr:uid="{00000000-0005-0000-0000-0000B2000000}"/>
    <cellStyle name="Normal GHG Textfiels Bold 3 2 3 6" xfId="11698" xr:uid="{00000000-0005-0000-0000-0000B2000000}"/>
    <cellStyle name="Normal GHG Textfiels Bold 3 2 4" xfId="1600" xr:uid="{00000000-0005-0000-0000-0000B2000000}"/>
    <cellStyle name="Normal GHG Textfiels Bold 3 2 4 2" xfId="2841" xr:uid="{00000000-0005-0000-0000-0000B2000000}"/>
    <cellStyle name="Normal GHG Textfiels Bold 3 2 4 2 2" xfId="8391" xr:uid="{00000000-0005-0000-0000-0000B2000000}"/>
    <cellStyle name="Normal GHG Textfiels Bold 3 2 4 2 2 2" xfId="18753" xr:uid="{00000000-0005-0000-0000-0000B2000000}"/>
    <cellStyle name="Normal GHG Textfiels Bold 3 2 4 2 3" xfId="14624" xr:uid="{00000000-0005-0000-0000-0000B2000000}"/>
    <cellStyle name="Normal GHG Textfiels Bold 3 2 4 3" xfId="4191" xr:uid="{00000000-0005-0000-0000-0000B2000000}"/>
    <cellStyle name="Normal GHG Textfiels Bold 3 2 4 3 2" xfId="9785" xr:uid="{00000000-0005-0000-0000-0000B2000000}"/>
    <cellStyle name="Normal GHG Textfiels Bold 3 2 4 3 2 2" xfId="20146" xr:uid="{00000000-0005-0000-0000-0000B2000000}"/>
    <cellStyle name="Normal GHG Textfiels Bold 3 2 4 3 3" xfId="13118" xr:uid="{00000000-0005-0000-0000-0000B2000000}"/>
    <cellStyle name="Normal GHG Textfiels Bold 3 2 4 4" xfId="7217" xr:uid="{00000000-0005-0000-0000-0000B2000000}"/>
    <cellStyle name="Normal GHG Textfiels Bold 3 2 4 4 2" xfId="17579" xr:uid="{00000000-0005-0000-0000-0000B2000000}"/>
    <cellStyle name="Normal GHG Textfiels Bold 3 2 4 5" xfId="5635" xr:uid="{00000000-0005-0000-0000-0000B2000000}"/>
    <cellStyle name="Normal GHG Textfiels Bold 3 2 4 5 2" xfId="10661" xr:uid="{00000000-0005-0000-0000-0000B2000000}"/>
    <cellStyle name="Normal GHG Textfiels Bold 3 2 4 6" xfId="11253" xr:uid="{00000000-0005-0000-0000-0000B2000000}"/>
    <cellStyle name="Normal GHG Textfiels Bold 3 2 5" xfId="1226" xr:uid="{00000000-0005-0000-0000-0000B2000000}"/>
    <cellStyle name="Normal GHG Textfiels Bold 3 2 5 2" xfId="3824" xr:uid="{00000000-0005-0000-0000-0000B2000000}"/>
    <cellStyle name="Normal GHG Textfiels Bold 3 2 5 2 2" xfId="9438" xr:uid="{00000000-0005-0000-0000-0000B2000000}"/>
    <cellStyle name="Normal GHG Textfiels Bold 3 2 5 2 2 2" xfId="19799" xr:uid="{00000000-0005-0000-0000-0000B2000000}"/>
    <cellStyle name="Normal GHG Textfiels Bold 3 2 5 2 3" xfId="12286" xr:uid="{00000000-0005-0000-0000-0000B2000000}"/>
    <cellStyle name="Normal GHG Textfiels Bold 3 2 5 3" xfId="6866" xr:uid="{00000000-0005-0000-0000-0000B2000000}"/>
    <cellStyle name="Normal GHG Textfiels Bold 3 2 5 3 2" xfId="17228" xr:uid="{00000000-0005-0000-0000-0000B2000000}"/>
    <cellStyle name="Normal GHG Textfiels Bold 3 2 5 4" xfId="5293" xr:uid="{00000000-0005-0000-0000-0000B2000000}"/>
    <cellStyle name="Normal GHG Textfiels Bold 3 2 5 4 2" xfId="15945" xr:uid="{00000000-0005-0000-0000-0000B2000000}"/>
    <cellStyle name="Normal GHG Textfiels Bold 3 2 5 5" xfId="12479" xr:uid="{00000000-0005-0000-0000-0000B2000000}"/>
    <cellStyle name="Normal GHG Textfiels Bold 3 2 6" xfId="2469" xr:uid="{00000000-0005-0000-0000-0000B2000000}"/>
    <cellStyle name="Normal GHG Textfiels Bold 3 2 6 2" xfId="8019" xr:uid="{00000000-0005-0000-0000-0000B2000000}"/>
    <cellStyle name="Normal GHG Textfiels Bold 3 2 6 2 2" xfId="18381" xr:uid="{00000000-0005-0000-0000-0000B2000000}"/>
    <cellStyle name="Normal GHG Textfiels Bold 3 2 6 3" xfId="11004" xr:uid="{00000000-0005-0000-0000-0000B2000000}"/>
    <cellStyle name="Normal GHG Textfiels Bold 3 2 7" xfId="780" xr:uid="{00000000-0005-0000-0000-0000B2000000}"/>
    <cellStyle name="Normal GHG Textfiels Bold 3 2 7 2" xfId="9350" xr:uid="{00000000-0005-0000-0000-0000B2000000}"/>
    <cellStyle name="Normal GHG Textfiels Bold 3 2 7 2 2" xfId="19711" xr:uid="{00000000-0005-0000-0000-0000B2000000}"/>
    <cellStyle name="Normal GHG Textfiels Bold 3 2 7 3" xfId="15602" xr:uid="{00000000-0005-0000-0000-0000B2000000}"/>
    <cellStyle name="Normal GHG Textfiels Bold 3 2 8" xfId="5207" xr:uid="{00000000-0005-0000-0000-0000B2000000}"/>
    <cellStyle name="Normal GHG Textfiels Bold 3 2 8 2" xfId="13336" xr:uid="{00000000-0005-0000-0000-0000B2000000}"/>
    <cellStyle name="Normal GHG Textfiels Bold 3 2 9" xfId="12468" xr:uid="{00000000-0005-0000-0000-0000B2000000}"/>
    <cellStyle name="Normal GHG Textfiels Bold 3 3" xfId="514" xr:uid="{00000000-0005-0000-0000-0000B2000000}"/>
    <cellStyle name="Normal GHG Textfiels Bold 3 3 10" xfId="15062" xr:uid="{00000000-0005-0000-0000-0000B2000000}"/>
    <cellStyle name="Normal GHG Textfiels Bold 3 3 2" xfId="1886" xr:uid="{00000000-0005-0000-0000-0000B2000000}"/>
    <cellStyle name="Normal GHG Textfiels Bold 3 3 2 2" xfId="2201" xr:uid="{00000000-0005-0000-0000-0000B2000000}"/>
    <cellStyle name="Normal GHG Textfiels Bold 3 3 2 2 2" xfId="3440" xr:uid="{00000000-0005-0000-0000-0000B2000000}"/>
    <cellStyle name="Normal GHG Textfiels Bold 3 3 2 2 2 2" xfId="8990" xr:uid="{00000000-0005-0000-0000-0000B2000000}"/>
    <cellStyle name="Normal GHG Textfiels Bold 3 3 2 2 2 2 2" xfId="19352" xr:uid="{00000000-0005-0000-0000-0000B2000000}"/>
    <cellStyle name="Normal GHG Textfiels Bold 3 3 2 2 2 3" xfId="13675" xr:uid="{00000000-0005-0000-0000-0000B2000000}"/>
    <cellStyle name="Normal GHG Textfiels Bold 3 3 2 2 3" xfId="4782" xr:uid="{00000000-0005-0000-0000-0000B2000000}"/>
    <cellStyle name="Normal GHG Textfiels Bold 3 3 2 2 3 2" xfId="10343" xr:uid="{00000000-0005-0000-0000-0000B2000000}"/>
    <cellStyle name="Normal GHG Textfiels Bold 3 3 2 2 3 2 2" xfId="20702" xr:uid="{00000000-0005-0000-0000-0000B2000000}"/>
    <cellStyle name="Normal GHG Textfiels Bold 3 3 2 2 3 3" xfId="14576" xr:uid="{00000000-0005-0000-0000-0000B2000000}"/>
    <cellStyle name="Normal GHG Textfiels Bold 3 3 2 2 4" xfId="7757" xr:uid="{00000000-0005-0000-0000-0000B2000000}"/>
    <cellStyle name="Normal GHG Textfiels Bold 3 3 2 2 4 2" xfId="18119" xr:uid="{00000000-0005-0000-0000-0000B2000000}"/>
    <cellStyle name="Normal GHG Textfiels Bold 3 3 2 2 5" xfId="6190" xr:uid="{00000000-0005-0000-0000-0000B2000000}"/>
    <cellStyle name="Normal GHG Textfiels Bold 3 3 2 2 5 2" xfId="16553" xr:uid="{00000000-0005-0000-0000-0000B2000000}"/>
    <cellStyle name="Normal GHG Textfiels Bold 3 3 2 2 6" xfId="13230" xr:uid="{00000000-0005-0000-0000-0000B2000000}"/>
    <cellStyle name="Normal GHG Textfiels Bold 3 3 2 3" xfId="3126" xr:uid="{00000000-0005-0000-0000-0000B2000000}"/>
    <cellStyle name="Normal GHG Textfiels Bold 3 3 2 3 2" xfId="8676" xr:uid="{00000000-0005-0000-0000-0000B2000000}"/>
    <cellStyle name="Normal GHG Textfiels Bold 3 3 2 3 2 2" xfId="19038" xr:uid="{00000000-0005-0000-0000-0000B2000000}"/>
    <cellStyle name="Normal GHG Textfiels Bold 3 3 2 3 3" xfId="12950" xr:uid="{00000000-0005-0000-0000-0000B2000000}"/>
    <cellStyle name="Normal GHG Textfiels Bold 3 3 2 4" xfId="4469" xr:uid="{00000000-0005-0000-0000-0000B2000000}"/>
    <cellStyle name="Normal GHG Textfiels Bold 3 3 2 4 2" xfId="10048" xr:uid="{00000000-0005-0000-0000-0000B2000000}"/>
    <cellStyle name="Normal GHG Textfiels Bold 3 3 2 4 2 2" xfId="20408" xr:uid="{00000000-0005-0000-0000-0000B2000000}"/>
    <cellStyle name="Normal GHG Textfiels Bold 3 3 2 4 3" xfId="10905" xr:uid="{00000000-0005-0000-0000-0000B2000000}"/>
    <cellStyle name="Normal GHG Textfiels Bold 3 3 2 5" xfId="7474" xr:uid="{00000000-0005-0000-0000-0000B2000000}"/>
    <cellStyle name="Normal GHG Textfiels Bold 3 3 2 5 2" xfId="17836" xr:uid="{00000000-0005-0000-0000-0000B2000000}"/>
    <cellStyle name="Normal GHG Textfiels Bold 3 3 2 6" xfId="5895" xr:uid="{00000000-0005-0000-0000-0000B2000000}"/>
    <cellStyle name="Normal GHG Textfiels Bold 3 3 2 6 2" xfId="16260" xr:uid="{00000000-0005-0000-0000-0000B2000000}"/>
    <cellStyle name="Normal GHG Textfiels Bold 3 3 2 7" xfId="12508" xr:uid="{00000000-0005-0000-0000-0000B2000000}"/>
    <cellStyle name="Normal GHG Textfiels Bold 3 3 3" xfId="2067" xr:uid="{00000000-0005-0000-0000-0000B2000000}"/>
    <cellStyle name="Normal GHG Textfiels Bold 3 3 3 2" xfId="3306" xr:uid="{00000000-0005-0000-0000-0000B2000000}"/>
    <cellStyle name="Normal GHG Textfiels Bold 3 3 3 2 2" xfId="8856" xr:uid="{00000000-0005-0000-0000-0000B2000000}"/>
    <cellStyle name="Normal GHG Textfiels Bold 3 3 3 2 2 2" xfId="19218" xr:uid="{00000000-0005-0000-0000-0000B2000000}"/>
    <cellStyle name="Normal GHG Textfiels Bold 3 3 3 2 3" xfId="12142" xr:uid="{00000000-0005-0000-0000-0000B2000000}"/>
    <cellStyle name="Normal GHG Textfiels Bold 3 3 3 3" xfId="4648" xr:uid="{00000000-0005-0000-0000-0000B2000000}"/>
    <cellStyle name="Normal GHG Textfiels Bold 3 3 3 3 2" xfId="10218" xr:uid="{00000000-0005-0000-0000-0000B2000000}"/>
    <cellStyle name="Normal GHG Textfiels Bold 3 3 3 3 2 2" xfId="20578" xr:uid="{00000000-0005-0000-0000-0000B2000000}"/>
    <cellStyle name="Normal GHG Textfiels Bold 3 3 3 3 3" xfId="13370" xr:uid="{00000000-0005-0000-0000-0000B2000000}"/>
    <cellStyle name="Normal GHG Textfiels Bold 3 3 3 4" xfId="7646" xr:uid="{00000000-0005-0000-0000-0000B2000000}"/>
    <cellStyle name="Normal GHG Textfiels Bold 3 3 3 4 2" xfId="18008" xr:uid="{00000000-0005-0000-0000-0000B2000000}"/>
    <cellStyle name="Normal GHG Textfiels Bold 3 3 3 5" xfId="6065" xr:uid="{00000000-0005-0000-0000-0000B2000000}"/>
    <cellStyle name="Normal GHG Textfiels Bold 3 3 3 5 2" xfId="16429" xr:uid="{00000000-0005-0000-0000-0000B2000000}"/>
    <cellStyle name="Normal GHG Textfiels Bold 3 3 3 6" xfId="15598" xr:uid="{00000000-0005-0000-0000-0000B2000000}"/>
    <cellStyle name="Normal GHG Textfiels Bold 3 3 4" xfId="1660" xr:uid="{00000000-0005-0000-0000-0000B2000000}"/>
    <cellStyle name="Normal GHG Textfiels Bold 3 3 4 2" xfId="2901" xr:uid="{00000000-0005-0000-0000-0000B2000000}"/>
    <cellStyle name="Normal GHG Textfiels Bold 3 3 4 2 2" xfId="8451" xr:uid="{00000000-0005-0000-0000-0000B2000000}"/>
    <cellStyle name="Normal GHG Textfiels Bold 3 3 4 2 2 2" xfId="18813" xr:uid="{00000000-0005-0000-0000-0000B2000000}"/>
    <cellStyle name="Normal GHG Textfiels Bold 3 3 4 2 3" xfId="15265" xr:uid="{00000000-0005-0000-0000-0000B2000000}"/>
    <cellStyle name="Normal GHG Textfiels Bold 3 3 4 3" xfId="4251" xr:uid="{00000000-0005-0000-0000-0000B2000000}"/>
    <cellStyle name="Normal GHG Textfiels Bold 3 3 4 3 2" xfId="9843" xr:uid="{00000000-0005-0000-0000-0000B2000000}"/>
    <cellStyle name="Normal GHG Textfiels Bold 3 3 4 3 2 2" xfId="20204" xr:uid="{00000000-0005-0000-0000-0000B2000000}"/>
    <cellStyle name="Normal GHG Textfiels Bold 3 3 4 3 3" xfId="11624" xr:uid="{00000000-0005-0000-0000-0000B2000000}"/>
    <cellStyle name="Normal GHG Textfiels Bold 3 3 4 4" xfId="7275" xr:uid="{00000000-0005-0000-0000-0000B2000000}"/>
    <cellStyle name="Normal GHG Textfiels Bold 3 3 4 4 2" xfId="17637" xr:uid="{00000000-0005-0000-0000-0000B2000000}"/>
    <cellStyle name="Normal GHG Textfiels Bold 3 3 4 5" xfId="5693" xr:uid="{00000000-0005-0000-0000-0000B2000000}"/>
    <cellStyle name="Normal GHG Textfiels Bold 3 3 4 5 2" xfId="10920" xr:uid="{00000000-0005-0000-0000-0000B2000000}"/>
    <cellStyle name="Normal GHG Textfiels Bold 3 3 4 6" xfId="13971" xr:uid="{00000000-0005-0000-0000-0000B2000000}"/>
    <cellStyle name="Normal GHG Textfiels Bold 3 3 5" xfId="1275" xr:uid="{00000000-0005-0000-0000-0000B2000000}"/>
    <cellStyle name="Normal GHG Textfiels Bold 3 3 5 2" xfId="6914" xr:uid="{00000000-0005-0000-0000-0000B2000000}"/>
    <cellStyle name="Normal GHG Textfiels Bold 3 3 5 2 2" xfId="17276" xr:uid="{00000000-0005-0000-0000-0000B2000000}"/>
    <cellStyle name="Normal GHG Textfiels Bold 3 3 5 3" xfId="15635" xr:uid="{00000000-0005-0000-0000-0000B2000000}"/>
    <cellStyle name="Normal GHG Textfiels Bold 3 3 6" xfId="2518" xr:uid="{00000000-0005-0000-0000-0000B2000000}"/>
    <cellStyle name="Normal GHG Textfiels Bold 3 3 6 2" xfId="8068" xr:uid="{00000000-0005-0000-0000-0000B2000000}"/>
    <cellStyle name="Normal GHG Textfiels Bold 3 3 6 2 2" xfId="18430" xr:uid="{00000000-0005-0000-0000-0000B2000000}"/>
    <cellStyle name="Normal GHG Textfiels Bold 3 3 6 3" xfId="11825" xr:uid="{00000000-0005-0000-0000-0000B2000000}"/>
    <cellStyle name="Normal GHG Textfiels Bold 3 3 7" xfId="975" xr:uid="{00000000-0005-0000-0000-0000B2000000}"/>
    <cellStyle name="Normal GHG Textfiels Bold 3 3 7 2" xfId="9486" xr:uid="{00000000-0005-0000-0000-0000B2000000}"/>
    <cellStyle name="Normal GHG Textfiels Bold 3 3 7 2 2" xfId="19847" xr:uid="{00000000-0005-0000-0000-0000B2000000}"/>
    <cellStyle name="Normal GHG Textfiels Bold 3 3 7 3" xfId="15337" xr:uid="{00000000-0005-0000-0000-0000B2000000}"/>
    <cellStyle name="Normal GHG Textfiels Bold 3 3 8" xfId="3873" xr:uid="{00000000-0005-0000-0000-0000B2000000}"/>
    <cellStyle name="Normal GHG Textfiels Bold 3 3 8 2" xfId="6634" xr:uid="{00000000-0005-0000-0000-0000B2000000}"/>
    <cellStyle name="Normal GHG Textfiels Bold 3 3 8 2 2" xfId="16996" xr:uid="{00000000-0005-0000-0000-0000B2000000}"/>
    <cellStyle name="Normal GHG Textfiels Bold 3 3 8 3" xfId="10931" xr:uid="{00000000-0005-0000-0000-0000B2000000}"/>
    <cellStyle name="Normal GHG Textfiels Bold 3 3 9" xfId="5340" xr:uid="{00000000-0005-0000-0000-0000B2000000}"/>
    <cellStyle name="Normal GHG Textfiels Bold 3 3 9 2" xfId="12971" xr:uid="{00000000-0005-0000-0000-0000B2000000}"/>
    <cellStyle name="Normal GHG Textfiels Bold 3 4" xfId="578" xr:uid="{00000000-0005-0000-0000-0000B2000000}"/>
    <cellStyle name="Normal GHG Textfiels Bold 3 4 2" xfId="2265" xr:uid="{00000000-0005-0000-0000-0000B2000000}"/>
    <cellStyle name="Normal GHG Textfiels Bold 3 4 2 2" xfId="3504" xr:uid="{00000000-0005-0000-0000-0000B2000000}"/>
    <cellStyle name="Normal GHG Textfiels Bold 3 4 2 2 2" xfId="9054" xr:uid="{00000000-0005-0000-0000-0000B2000000}"/>
    <cellStyle name="Normal GHG Textfiels Bold 3 4 2 2 2 2" xfId="19416" xr:uid="{00000000-0005-0000-0000-0000B2000000}"/>
    <cellStyle name="Normal GHG Textfiels Bold 3 4 2 2 3" xfId="11240" xr:uid="{00000000-0005-0000-0000-0000B2000000}"/>
    <cellStyle name="Normal GHG Textfiels Bold 3 4 2 3" xfId="4846" xr:uid="{00000000-0005-0000-0000-0000B2000000}"/>
    <cellStyle name="Normal GHG Textfiels Bold 3 4 2 3 2" xfId="10403" xr:uid="{00000000-0005-0000-0000-0000B2000000}"/>
    <cellStyle name="Normal GHG Textfiels Bold 3 4 2 3 2 2" xfId="20762" xr:uid="{00000000-0005-0000-0000-0000B2000000}"/>
    <cellStyle name="Normal GHG Textfiels Bold 3 4 2 3 3" xfId="15280" xr:uid="{00000000-0005-0000-0000-0000B2000000}"/>
    <cellStyle name="Normal GHG Textfiels Bold 3 4 2 4" xfId="7817" xr:uid="{00000000-0005-0000-0000-0000B2000000}"/>
    <cellStyle name="Normal GHG Textfiels Bold 3 4 2 4 2" xfId="18179" xr:uid="{00000000-0005-0000-0000-0000B2000000}"/>
    <cellStyle name="Normal GHG Textfiels Bold 3 4 2 5" xfId="6250" xr:uid="{00000000-0005-0000-0000-0000B2000000}"/>
    <cellStyle name="Normal GHG Textfiels Bold 3 4 2 5 2" xfId="16613" xr:uid="{00000000-0005-0000-0000-0000B2000000}"/>
    <cellStyle name="Normal GHG Textfiels Bold 3 4 2 6" xfId="15722" xr:uid="{00000000-0005-0000-0000-0000B2000000}"/>
    <cellStyle name="Normal GHG Textfiels Bold 3 4 3" xfId="1947" xr:uid="{00000000-0005-0000-0000-0000B2000000}"/>
    <cellStyle name="Normal GHG Textfiels Bold 3 4 3 2" xfId="3187" xr:uid="{00000000-0005-0000-0000-0000B2000000}"/>
    <cellStyle name="Normal GHG Textfiels Bold 3 4 3 2 2" xfId="8737" xr:uid="{00000000-0005-0000-0000-0000B2000000}"/>
    <cellStyle name="Normal GHG Textfiels Bold 3 4 3 2 2 2" xfId="19099" xr:uid="{00000000-0005-0000-0000-0000B2000000}"/>
    <cellStyle name="Normal GHG Textfiels Bold 3 4 3 2 3" xfId="12200" xr:uid="{00000000-0005-0000-0000-0000B2000000}"/>
    <cellStyle name="Normal GHG Textfiels Bold 3 4 3 3" xfId="4530" xr:uid="{00000000-0005-0000-0000-0000B2000000}"/>
    <cellStyle name="Normal GHG Textfiels Bold 3 4 3 3 2" xfId="10106" xr:uid="{00000000-0005-0000-0000-0000B2000000}"/>
    <cellStyle name="Normal GHG Textfiels Bold 3 4 3 3 2 2" xfId="20466" xr:uid="{00000000-0005-0000-0000-0000B2000000}"/>
    <cellStyle name="Normal GHG Textfiels Bold 3 4 3 3 3" xfId="11611" xr:uid="{00000000-0005-0000-0000-0000B2000000}"/>
    <cellStyle name="Normal GHG Textfiels Bold 3 4 3 4" xfId="7533" xr:uid="{00000000-0005-0000-0000-0000B2000000}"/>
    <cellStyle name="Normal GHG Textfiels Bold 3 4 3 4 2" xfId="17895" xr:uid="{00000000-0005-0000-0000-0000B2000000}"/>
    <cellStyle name="Normal GHG Textfiels Bold 3 4 3 5" xfId="5952" xr:uid="{00000000-0005-0000-0000-0000B2000000}"/>
    <cellStyle name="Normal GHG Textfiels Bold 3 4 3 5 2" xfId="16317" xr:uid="{00000000-0005-0000-0000-0000B2000000}"/>
    <cellStyle name="Normal GHG Textfiels Bold 3 4 3 6" xfId="11863" xr:uid="{00000000-0005-0000-0000-0000B2000000}"/>
    <cellStyle name="Normal GHG Textfiels Bold 3 4 4" xfId="1339" xr:uid="{00000000-0005-0000-0000-0000B2000000}"/>
    <cellStyle name="Normal GHG Textfiels Bold 3 4 4 2" xfId="6976" xr:uid="{00000000-0005-0000-0000-0000B2000000}"/>
    <cellStyle name="Normal GHG Textfiels Bold 3 4 4 2 2" xfId="17338" xr:uid="{00000000-0005-0000-0000-0000B2000000}"/>
    <cellStyle name="Normal GHG Textfiels Bold 3 4 4 3" xfId="12641" xr:uid="{00000000-0005-0000-0000-0000B2000000}"/>
    <cellStyle name="Normal GHG Textfiels Bold 3 4 5" xfId="2582" xr:uid="{00000000-0005-0000-0000-0000B2000000}"/>
    <cellStyle name="Normal GHG Textfiels Bold 3 4 5 2" xfId="8132" xr:uid="{00000000-0005-0000-0000-0000B2000000}"/>
    <cellStyle name="Normal GHG Textfiels Bold 3 4 5 2 2" xfId="18494" xr:uid="{00000000-0005-0000-0000-0000B2000000}"/>
    <cellStyle name="Normal GHG Textfiels Bold 3 4 5 3" xfId="12907" xr:uid="{00000000-0005-0000-0000-0000B2000000}"/>
    <cellStyle name="Normal GHG Textfiels Bold 3 4 6" xfId="1039" xr:uid="{00000000-0005-0000-0000-0000B2000000}"/>
    <cellStyle name="Normal GHG Textfiels Bold 3 4 6 2" xfId="9548" xr:uid="{00000000-0005-0000-0000-0000B2000000}"/>
    <cellStyle name="Normal GHG Textfiels Bold 3 4 6 2 2" xfId="19909" xr:uid="{00000000-0005-0000-0000-0000B2000000}"/>
    <cellStyle name="Normal GHG Textfiels Bold 3 4 6 3" xfId="15696" xr:uid="{00000000-0005-0000-0000-0000B2000000}"/>
    <cellStyle name="Normal GHG Textfiels Bold 3 4 7" xfId="3937" xr:uid="{00000000-0005-0000-0000-0000B2000000}"/>
    <cellStyle name="Normal GHG Textfiels Bold 3 4 7 2" xfId="6681" xr:uid="{00000000-0005-0000-0000-0000B2000000}"/>
    <cellStyle name="Normal GHG Textfiels Bold 3 4 7 2 2" xfId="17043" xr:uid="{00000000-0005-0000-0000-0000B2000000}"/>
    <cellStyle name="Normal GHG Textfiels Bold 3 4 7 3" xfId="13518" xr:uid="{00000000-0005-0000-0000-0000B2000000}"/>
    <cellStyle name="Normal GHG Textfiels Bold 3 4 8" xfId="5400" xr:uid="{00000000-0005-0000-0000-0000B2000000}"/>
    <cellStyle name="Normal GHG Textfiels Bold 3 4 8 2" xfId="13025" xr:uid="{00000000-0005-0000-0000-0000B2000000}"/>
    <cellStyle name="Normal GHG Textfiels Bold 3 4 9" xfId="16252" xr:uid="{00000000-0005-0000-0000-0000B2000000}"/>
    <cellStyle name="Normal GHG Textfiels Bold 3 5" xfId="639" xr:uid="{00000000-0005-0000-0000-0000B2000000}"/>
    <cellStyle name="Normal GHG Textfiels Bold 3 5 2" xfId="2326" xr:uid="{00000000-0005-0000-0000-0000B2000000}"/>
    <cellStyle name="Normal GHG Textfiels Bold 3 5 2 2" xfId="3565" xr:uid="{00000000-0005-0000-0000-0000B2000000}"/>
    <cellStyle name="Normal GHG Textfiels Bold 3 5 2 2 2" xfId="9115" xr:uid="{00000000-0005-0000-0000-0000B2000000}"/>
    <cellStyle name="Normal GHG Textfiels Bold 3 5 2 2 2 2" xfId="19477" xr:uid="{00000000-0005-0000-0000-0000B2000000}"/>
    <cellStyle name="Normal GHG Textfiels Bold 3 5 2 2 3" xfId="10904" xr:uid="{00000000-0005-0000-0000-0000B2000000}"/>
    <cellStyle name="Normal GHG Textfiels Bold 3 5 2 3" xfId="4907" xr:uid="{00000000-0005-0000-0000-0000B2000000}"/>
    <cellStyle name="Normal GHG Textfiels Bold 3 5 2 3 2" xfId="10462" xr:uid="{00000000-0005-0000-0000-0000B2000000}"/>
    <cellStyle name="Normal GHG Textfiels Bold 3 5 2 3 2 2" xfId="20821" xr:uid="{00000000-0005-0000-0000-0000B2000000}"/>
    <cellStyle name="Normal GHG Textfiels Bold 3 5 2 3 3" xfId="10835" xr:uid="{00000000-0005-0000-0000-0000B2000000}"/>
    <cellStyle name="Normal GHG Textfiels Bold 3 5 2 4" xfId="7876" xr:uid="{00000000-0005-0000-0000-0000B2000000}"/>
    <cellStyle name="Normal GHG Textfiels Bold 3 5 2 4 2" xfId="18238" xr:uid="{00000000-0005-0000-0000-0000B2000000}"/>
    <cellStyle name="Normal GHG Textfiels Bold 3 5 2 5" xfId="6309" xr:uid="{00000000-0005-0000-0000-0000B2000000}"/>
    <cellStyle name="Normal GHG Textfiels Bold 3 5 2 5 2" xfId="16672" xr:uid="{00000000-0005-0000-0000-0000B2000000}"/>
    <cellStyle name="Normal GHG Textfiels Bold 3 5 2 6" xfId="13733" xr:uid="{00000000-0005-0000-0000-0000B2000000}"/>
    <cellStyle name="Normal GHG Textfiels Bold 3 5 3" xfId="2004" xr:uid="{00000000-0005-0000-0000-0000B2000000}"/>
    <cellStyle name="Normal GHG Textfiels Bold 3 5 3 2" xfId="3243" xr:uid="{00000000-0005-0000-0000-0000B2000000}"/>
    <cellStyle name="Normal GHG Textfiels Bold 3 5 3 2 2" xfId="8793" xr:uid="{00000000-0005-0000-0000-0000B2000000}"/>
    <cellStyle name="Normal GHG Textfiels Bold 3 5 3 2 2 2" xfId="19155" xr:uid="{00000000-0005-0000-0000-0000B2000000}"/>
    <cellStyle name="Normal GHG Textfiels Bold 3 5 3 2 3" xfId="14925" xr:uid="{00000000-0005-0000-0000-0000B2000000}"/>
    <cellStyle name="Normal GHG Textfiels Bold 3 5 3 3" xfId="4585" xr:uid="{00000000-0005-0000-0000-0000B2000000}"/>
    <cellStyle name="Normal GHG Textfiels Bold 3 5 3 3 2" xfId="10159" xr:uid="{00000000-0005-0000-0000-0000B2000000}"/>
    <cellStyle name="Normal GHG Textfiels Bold 3 5 3 3 2 2" xfId="20519" xr:uid="{00000000-0005-0000-0000-0000B2000000}"/>
    <cellStyle name="Normal GHG Textfiels Bold 3 5 3 3 3" xfId="10499" xr:uid="{00000000-0005-0000-0000-0000B2000000}"/>
    <cellStyle name="Normal GHG Textfiels Bold 3 5 3 4" xfId="7587" xr:uid="{00000000-0005-0000-0000-0000B2000000}"/>
    <cellStyle name="Normal GHG Textfiels Bold 3 5 3 4 2" xfId="17949" xr:uid="{00000000-0005-0000-0000-0000B2000000}"/>
    <cellStyle name="Normal GHG Textfiels Bold 3 5 3 5" xfId="6005" xr:uid="{00000000-0005-0000-0000-0000B2000000}"/>
    <cellStyle name="Normal GHG Textfiels Bold 3 5 3 5 2" xfId="16370" xr:uid="{00000000-0005-0000-0000-0000B2000000}"/>
    <cellStyle name="Normal GHG Textfiels Bold 3 5 3 6" xfId="13909" xr:uid="{00000000-0005-0000-0000-0000B2000000}"/>
    <cellStyle name="Normal GHG Textfiels Bold 3 5 4" xfId="1400" xr:uid="{00000000-0005-0000-0000-0000B2000000}"/>
    <cellStyle name="Normal GHG Textfiels Bold 3 5 4 2" xfId="7037" xr:uid="{00000000-0005-0000-0000-0000B2000000}"/>
    <cellStyle name="Normal GHG Textfiels Bold 3 5 4 2 2" xfId="17399" xr:uid="{00000000-0005-0000-0000-0000B2000000}"/>
    <cellStyle name="Normal GHG Textfiels Bold 3 5 4 3" xfId="10523" xr:uid="{00000000-0005-0000-0000-0000B2000000}"/>
    <cellStyle name="Normal GHG Textfiels Bold 3 5 5" xfId="2643" xr:uid="{00000000-0005-0000-0000-0000B2000000}"/>
    <cellStyle name="Normal GHG Textfiels Bold 3 5 5 2" xfId="8193" xr:uid="{00000000-0005-0000-0000-0000B2000000}"/>
    <cellStyle name="Normal GHG Textfiels Bold 3 5 5 2 2" xfId="18555" xr:uid="{00000000-0005-0000-0000-0000B2000000}"/>
    <cellStyle name="Normal GHG Textfiels Bold 3 5 5 3" xfId="12635" xr:uid="{00000000-0005-0000-0000-0000B2000000}"/>
    <cellStyle name="Normal GHG Textfiels Bold 3 5 6" xfId="1100" xr:uid="{00000000-0005-0000-0000-0000B2000000}"/>
    <cellStyle name="Normal GHG Textfiels Bold 3 5 6 2" xfId="9609" xr:uid="{00000000-0005-0000-0000-0000B2000000}"/>
    <cellStyle name="Normal GHG Textfiels Bold 3 5 6 2 2" xfId="19970" xr:uid="{00000000-0005-0000-0000-0000B2000000}"/>
    <cellStyle name="Normal GHG Textfiels Bold 3 5 6 3" xfId="12023" xr:uid="{00000000-0005-0000-0000-0000B2000000}"/>
    <cellStyle name="Normal GHG Textfiels Bold 3 5 7" xfId="3998" xr:uid="{00000000-0005-0000-0000-0000B2000000}"/>
    <cellStyle name="Normal GHG Textfiels Bold 3 5 7 2" xfId="6740" xr:uid="{00000000-0005-0000-0000-0000B2000000}"/>
    <cellStyle name="Normal GHG Textfiels Bold 3 5 7 2 2" xfId="17102" xr:uid="{00000000-0005-0000-0000-0000B2000000}"/>
    <cellStyle name="Normal GHG Textfiels Bold 3 5 7 3" xfId="12931" xr:uid="{00000000-0005-0000-0000-0000B2000000}"/>
    <cellStyle name="Normal GHG Textfiels Bold 3 5 8" xfId="5459" xr:uid="{00000000-0005-0000-0000-0000B2000000}"/>
    <cellStyle name="Normal GHG Textfiels Bold 3 5 8 2" xfId="11832" xr:uid="{00000000-0005-0000-0000-0000B2000000}"/>
    <cellStyle name="Normal GHG Textfiels Bold 3 5 9" xfId="13229" xr:uid="{00000000-0005-0000-0000-0000B2000000}"/>
    <cellStyle name="Normal GHG Textfiels Bold 3 6" xfId="843" xr:uid="{00000000-0005-0000-0000-0000B2000000}"/>
    <cellStyle name="Normal GHG Textfiels Bold 3 6 2" xfId="1770" xr:uid="{00000000-0005-0000-0000-0000B2000000}"/>
    <cellStyle name="Normal GHG Textfiels Bold 3 6 2 2" xfId="7368" xr:uid="{00000000-0005-0000-0000-0000B2000000}"/>
    <cellStyle name="Normal GHG Textfiels Bold 3 6 2 2 2" xfId="17730" xr:uid="{00000000-0005-0000-0000-0000B2000000}"/>
    <cellStyle name="Normal GHG Textfiels Bold 3 6 2 3" xfId="14754" xr:uid="{00000000-0005-0000-0000-0000B2000000}"/>
    <cellStyle name="Normal GHG Textfiels Bold 3 6 3" xfId="3010" xr:uid="{00000000-0005-0000-0000-0000B2000000}"/>
    <cellStyle name="Normal GHG Textfiels Bold 3 6 3 2" xfId="8560" xr:uid="{00000000-0005-0000-0000-0000B2000000}"/>
    <cellStyle name="Normal GHG Textfiels Bold 3 6 3 2 2" xfId="18922" xr:uid="{00000000-0005-0000-0000-0000B2000000}"/>
    <cellStyle name="Normal GHG Textfiels Bold 3 6 3 3" xfId="11155" xr:uid="{00000000-0005-0000-0000-0000B2000000}"/>
    <cellStyle name="Normal GHG Textfiels Bold 3 6 4" xfId="4354" xr:uid="{00000000-0005-0000-0000-0000B2000000}"/>
    <cellStyle name="Normal GHG Textfiels Bold 3 6 4 2" xfId="9936" xr:uid="{00000000-0005-0000-0000-0000B2000000}"/>
    <cellStyle name="Normal GHG Textfiels Bold 3 6 4 2 2" xfId="20297" xr:uid="{00000000-0005-0000-0000-0000B2000000}"/>
    <cellStyle name="Normal GHG Textfiels Bold 3 6 4 3" xfId="14140" xr:uid="{00000000-0005-0000-0000-0000B2000000}"/>
    <cellStyle name="Normal GHG Textfiels Bold 3 6 5" xfId="6520" xr:uid="{00000000-0005-0000-0000-0000B2000000}"/>
    <cellStyle name="Normal GHG Textfiels Bold 3 6 5 2" xfId="16882" xr:uid="{00000000-0005-0000-0000-0000B2000000}"/>
    <cellStyle name="Normal GHG Textfiels Bold 3 6 6" xfId="5785" xr:uid="{00000000-0005-0000-0000-0000B2000000}"/>
    <cellStyle name="Normal GHG Textfiels Bold 3 6 6 2" xfId="15582" xr:uid="{00000000-0005-0000-0000-0000B2000000}"/>
    <cellStyle name="Normal GHG Textfiels Bold 3 6 7" xfId="14607" xr:uid="{00000000-0005-0000-0000-0000B2000000}"/>
    <cellStyle name="Normal GHG Textfiels Bold 3 7" xfId="1725" xr:uid="{00000000-0005-0000-0000-0000B0000000}"/>
    <cellStyle name="Normal GHG Textfiels Bold 3 7 2" xfId="2966" xr:uid="{00000000-0005-0000-0000-0000B0000000}"/>
    <cellStyle name="Normal GHG Textfiels Bold 3 7 2 2" xfId="8516" xr:uid="{00000000-0005-0000-0000-0000B0000000}"/>
    <cellStyle name="Normal GHG Textfiels Bold 3 7 2 2 2" xfId="18878" xr:uid="{00000000-0005-0000-0000-0000B0000000}"/>
    <cellStyle name="Normal GHG Textfiels Bold 3 7 2 3" xfId="15226" xr:uid="{00000000-0005-0000-0000-0000B0000000}"/>
    <cellStyle name="Normal GHG Textfiels Bold 3 7 3" xfId="4313" xr:uid="{00000000-0005-0000-0000-0000B0000000}"/>
    <cellStyle name="Normal GHG Textfiels Bold 3 7 3 2" xfId="9900" xr:uid="{00000000-0005-0000-0000-0000B0000000}"/>
    <cellStyle name="Normal GHG Textfiels Bold 3 7 3 2 2" xfId="20261" xr:uid="{00000000-0005-0000-0000-0000B0000000}"/>
    <cellStyle name="Normal GHG Textfiels Bold 3 7 3 3" xfId="14952" xr:uid="{00000000-0005-0000-0000-0000B0000000}"/>
    <cellStyle name="Normal GHG Textfiels Bold 3 7 4" xfId="7331" xr:uid="{00000000-0005-0000-0000-0000B0000000}"/>
    <cellStyle name="Normal GHG Textfiels Bold 3 7 4 2" xfId="17693" xr:uid="{00000000-0005-0000-0000-0000B0000000}"/>
    <cellStyle name="Normal GHG Textfiels Bold 3 7 5" xfId="5749" xr:uid="{00000000-0005-0000-0000-0000B0000000}"/>
    <cellStyle name="Normal GHG Textfiels Bold 3 7 5 2" xfId="11741" xr:uid="{00000000-0005-0000-0000-0000B0000000}"/>
    <cellStyle name="Normal GHG Textfiels Bold 3 7 6" xfId="11219" xr:uid="{00000000-0005-0000-0000-0000B0000000}"/>
    <cellStyle name="Normal GHG Textfiels Bold 3 8" xfId="1422" xr:uid="{00000000-0005-0000-0000-0000B2000000}"/>
    <cellStyle name="Normal GHG Textfiels Bold 3 8 2" xfId="2665" xr:uid="{00000000-0005-0000-0000-0000B2000000}"/>
    <cellStyle name="Normal GHG Textfiels Bold 3 8 2 2" xfId="8215" xr:uid="{00000000-0005-0000-0000-0000B2000000}"/>
    <cellStyle name="Normal GHG Textfiels Bold 3 8 2 2 2" xfId="18577" xr:uid="{00000000-0005-0000-0000-0000B2000000}"/>
    <cellStyle name="Normal GHG Textfiels Bold 3 8 2 3" xfId="12279" xr:uid="{00000000-0005-0000-0000-0000B2000000}"/>
    <cellStyle name="Normal GHG Textfiels Bold 3 8 3" xfId="4020" xr:uid="{00000000-0005-0000-0000-0000B2000000}"/>
    <cellStyle name="Normal GHG Textfiels Bold 3 8 3 2" xfId="9630" xr:uid="{00000000-0005-0000-0000-0000B2000000}"/>
    <cellStyle name="Normal GHG Textfiels Bold 3 8 3 2 2" xfId="19991" xr:uid="{00000000-0005-0000-0000-0000B2000000}"/>
    <cellStyle name="Normal GHG Textfiels Bold 3 8 3 3" xfId="13730" xr:uid="{00000000-0005-0000-0000-0000B2000000}"/>
    <cellStyle name="Normal GHG Textfiels Bold 3 8 4" xfId="7058" xr:uid="{00000000-0005-0000-0000-0000B2000000}"/>
    <cellStyle name="Normal GHG Textfiels Bold 3 8 4 2" xfId="17420" xr:uid="{00000000-0005-0000-0000-0000B2000000}"/>
    <cellStyle name="Normal GHG Textfiels Bold 3 8 5" xfId="5480" xr:uid="{00000000-0005-0000-0000-0000B2000000}"/>
    <cellStyle name="Normal GHG Textfiels Bold 3 8 5 2" xfId="12672" xr:uid="{00000000-0005-0000-0000-0000B2000000}"/>
    <cellStyle name="Normal GHG Textfiels Bold 3 8 6" xfId="10563" xr:uid="{00000000-0005-0000-0000-0000B2000000}"/>
    <cellStyle name="Normal GHG Textfiels Bold 3 9" xfId="1139" xr:uid="{00000000-0005-0000-0000-0000B2000000}"/>
    <cellStyle name="Normal GHG Textfiels Bold 3 9 2" xfId="3763" xr:uid="{00000000-0005-0000-0000-0000B2000000}"/>
    <cellStyle name="Normal GHG Textfiels Bold 3 9 2 2" xfId="9377" xr:uid="{00000000-0005-0000-0000-0000B2000000}"/>
    <cellStyle name="Normal GHG Textfiels Bold 3 9 2 2 2" xfId="19738" xr:uid="{00000000-0005-0000-0000-0000B2000000}"/>
    <cellStyle name="Normal GHG Textfiels Bold 3 9 2 3" xfId="14973" xr:uid="{00000000-0005-0000-0000-0000B2000000}"/>
    <cellStyle name="Normal GHG Textfiels Bold 3 9 3" xfId="6779" xr:uid="{00000000-0005-0000-0000-0000B2000000}"/>
    <cellStyle name="Normal GHG Textfiels Bold 3 9 3 2" xfId="17141" xr:uid="{00000000-0005-0000-0000-0000B2000000}"/>
    <cellStyle name="Normal GHG Textfiels Bold 3 9 4" xfId="5233" xr:uid="{00000000-0005-0000-0000-0000B2000000}"/>
    <cellStyle name="Normal GHG Textfiels Bold 3 9 4 2" xfId="13744" xr:uid="{00000000-0005-0000-0000-0000B2000000}"/>
    <cellStyle name="Normal GHG Textfiels Bold 3 9 5" xfId="11009" xr:uid="{00000000-0005-0000-0000-0000B2000000}"/>
    <cellStyle name="Normal GHG Textfiels Bold 4" xfId="296" xr:uid="{00000000-0005-0000-0000-0000B2000000}"/>
    <cellStyle name="Normal GHG Textfiels Bold 4 10" xfId="10609" xr:uid="{00000000-0005-0000-0000-0000B2000000}"/>
    <cellStyle name="Normal GHG Textfiels Bold 4 2" xfId="1774" xr:uid="{00000000-0005-0000-0000-0000B2000000}"/>
    <cellStyle name="Normal GHG Textfiels Bold 4 2 2" xfId="2111" xr:uid="{00000000-0005-0000-0000-0000B2000000}"/>
    <cellStyle name="Normal GHG Textfiels Bold 4 2 2 2" xfId="3350" xr:uid="{00000000-0005-0000-0000-0000B2000000}"/>
    <cellStyle name="Normal GHG Textfiels Bold 4 2 2 2 2" xfId="8900" xr:uid="{00000000-0005-0000-0000-0000B2000000}"/>
    <cellStyle name="Normal GHG Textfiels Bold 4 2 2 2 2 2" xfId="19262" xr:uid="{00000000-0005-0000-0000-0000B2000000}"/>
    <cellStyle name="Normal GHG Textfiels Bold 4 2 2 2 3" xfId="13872" xr:uid="{00000000-0005-0000-0000-0000B2000000}"/>
    <cellStyle name="Normal GHG Textfiels Bold 4 2 2 3" xfId="4692" xr:uid="{00000000-0005-0000-0000-0000B2000000}"/>
    <cellStyle name="Normal GHG Textfiels Bold 4 2 2 3 2" xfId="10257" xr:uid="{00000000-0005-0000-0000-0000B2000000}"/>
    <cellStyle name="Normal GHG Textfiels Bold 4 2 2 3 2 2" xfId="20617" xr:uid="{00000000-0005-0000-0000-0000B2000000}"/>
    <cellStyle name="Normal GHG Textfiels Bold 4 2 2 3 3" xfId="13552" xr:uid="{00000000-0005-0000-0000-0000B2000000}"/>
    <cellStyle name="Normal GHG Textfiels Bold 4 2 2 4" xfId="7678" xr:uid="{00000000-0005-0000-0000-0000B2000000}"/>
    <cellStyle name="Normal GHG Textfiels Bold 4 2 2 4 2" xfId="18040" xr:uid="{00000000-0005-0000-0000-0000B2000000}"/>
    <cellStyle name="Normal GHG Textfiels Bold 4 2 2 5" xfId="6104" xr:uid="{00000000-0005-0000-0000-0000B2000000}"/>
    <cellStyle name="Normal GHG Textfiels Bold 4 2 2 5 2" xfId="16468" xr:uid="{00000000-0005-0000-0000-0000B2000000}"/>
    <cellStyle name="Normal GHG Textfiels Bold 4 2 2 6" xfId="15068" xr:uid="{00000000-0005-0000-0000-0000B2000000}"/>
    <cellStyle name="Normal GHG Textfiels Bold 4 2 3" xfId="3014" xr:uid="{00000000-0005-0000-0000-0000B2000000}"/>
    <cellStyle name="Normal GHG Textfiels Bold 4 2 3 2" xfId="4358" xr:uid="{00000000-0005-0000-0000-0000B2000000}"/>
    <cellStyle name="Normal GHG Textfiels Bold 4 2 3 2 2" xfId="9940" xr:uid="{00000000-0005-0000-0000-0000B2000000}"/>
    <cellStyle name="Normal GHG Textfiels Bold 4 2 3 2 2 2" xfId="20301" xr:uid="{00000000-0005-0000-0000-0000B2000000}"/>
    <cellStyle name="Normal GHG Textfiels Bold 4 2 3 2 3" xfId="13131" xr:uid="{00000000-0005-0000-0000-0000B2000000}"/>
    <cellStyle name="Normal GHG Textfiels Bold 4 2 3 3" xfId="8564" xr:uid="{00000000-0005-0000-0000-0000B2000000}"/>
    <cellStyle name="Normal GHG Textfiels Bold 4 2 3 3 2" xfId="18926" xr:uid="{00000000-0005-0000-0000-0000B2000000}"/>
    <cellStyle name="Normal GHG Textfiels Bold 4 2 3 4" xfId="5789" xr:uid="{00000000-0005-0000-0000-0000B2000000}"/>
    <cellStyle name="Normal GHG Textfiels Bold 4 2 3 4 2" xfId="15894" xr:uid="{00000000-0005-0000-0000-0000B2000000}"/>
    <cellStyle name="Normal GHG Textfiels Bold 4 2 3 5" xfId="11118" xr:uid="{00000000-0005-0000-0000-0000B2000000}"/>
    <cellStyle name="Normal GHG Textfiels Bold 4 2 4" xfId="3727" xr:uid="{00000000-0005-0000-0000-0000B2000000}"/>
    <cellStyle name="Normal GHG Textfiels Bold 4 2 4 2" xfId="9326" xr:uid="{00000000-0005-0000-0000-0000B2000000}"/>
    <cellStyle name="Normal GHG Textfiels Bold 4 2 4 2 2" xfId="19687" xr:uid="{00000000-0005-0000-0000-0000B2000000}"/>
    <cellStyle name="Normal GHG Textfiels Bold 4 2 4 3" xfId="13533" xr:uid="{00000000-0005-0000-0000-0000B2000000}"/>
    <cellStyle name="Normal GHG Textfiels Bold 4 2 5" xfId="5183" xr:uid="{00000000-0005-0000-0000-0000B2000000}"/>
    <cellStyle name="Normal GHG Textfiels Bold 4 2 5 2" xfId="15903" xr:uid="{00000000-0005-0000-0000-0000B2000000}"/>
    <cellStyle name="Normal GHG Textfiels Bold 4 2 6" xfId="15056" xr:uid="{00000000-0005-0000-0000-0000B2000000}"/>
    <cellStyle name="Normal GHG Textfiels Bold 4 3" xfId="2021" xr:uid="{00000000-0005-0000-0000-0000B2000000}"/>
    <cellStyle name="Normal GHG Textfiels Bold 4 3 2" xfId="3260" xr:uid="{00000000-0005-0000-0000-0000B2000000}"/>
    <cellStyle name="Normal GHG Textfiels Bold 4 3 2 2" xfId="8810" xr:uid="{00000000-0005-0000-0000-0000B2000000}"/>
    <cellStyle name="Normal GHG Textfiels Bold 4 3 2 2 2" xfId="19172" xr:uid="{00000000-0005-0000-0000-0000B2000000}"/>
    <cellStyle name="Normal GHG Textfiels Bold 4 3 2 3" xfId="14177" xr:uid="{00000000-0005-0000-0000-0000B2000000}"/>
    <cellStyle name="Normal GHG Textfiels Bold 4 3 3" xfId="4602" xr:uid="{00000000-0005-0000-0000-0000B2000000}"/>
    <cellStyle name="Normal GHG Textfiels Bold 4 3 3 2" xfId="10176" xr:uid="{00000000-0005-0000-0000-0000B2000000}"/>
    <cellStyle name="Normal GHG Textfiels Bold 4 3 3 2 2" xfId="20536" xr:uid="{00000000-0005-0000-0000-0000B2000000}"/>
    <cellStyle name="Normal GHG Textfiels Bold 4 3 3 3" xfId="15525" xr:uid="{00000000-0005-0000-0000-0000B2000000}"/>
    <cellStyle name="Normal GHG Textfiels Bold 4 3 4" xfId="7604" xr:uid="{00000000-0005-0000-0000-0000B2000000}"/>
    <cellStyle name="Normal GHG Textfiels Bold 4 3 4 2" xfId="17966" xr:uid="{00000000-0005-0000-0000-0000B2000000}"/>
    <cellStyle name="Normal GHG Textfiels Bold 4 3 5" xfId="6022" xr:uid="{00000000-0005-0000-0000-0000B2000000}"/>
    <cellStyle name="Normal GHG Textfiels Bold 4 3 5 2" xfId="16387" xr:uid="{00000000-0005-0000-0000-0000B2000000}"/>
    <cellStyle name="Normal GHG Textfiels Bold 4 3 6" xfId="12982" xr:uid="{00000000-0005-0000-0000-0000B2000000}"/>
    <cellStyle name="Normal GHG Textfiels Bold 4 4" xfId="1450" xr:uid="{00000000-0005-0000-0000-0000B2000000}"/>
    <cellStyle name="Normal GHG Textfiels Bold 4 4 2" xfId="2693" xr:uid="{00000000-0005-0000-0000-0000B2000000}"/>
    <cellStyle name="Normal GHG Textfiels Bold 4 4 2 2" xfId="8243" xr:uid="{00000000-0005-0000-0000-0000B2000000}"/>
    <cellStyle name="Normal GHG Textfiels Bold 4 4 2 2 2" xfId="18605" xr:uid="{00000000-0005-0000-0000-0000B2000000}"/>
    <cellStyle name="Normal GHG Textfiels Bold 4 4 2 3" xfId="15244" xr:uid="{00000000-0005-0000-0000-0000B2000000}"/>
    <cellStyle name="Normal GHG Textfiels Bold 4 4 3" xfId="4048" xr:uid="{00000000-0005-0000-0000-0000B2000000}"/>
    <cellStyle name="Normal GHG Textfiels Bold 4 4 3 2" xfId="9657" xr:uid="{00000000-0005-0000-0000-0000B2000000}"/>
    <cellStyle name="Normal GHG Textfiels Bold 4 4 3 2 2" xfId="20018" xr:uid="{00000000-0005-0000-0000-0000B2000000}"/>
    <cellStyle name="Normal GHG Textfiels Bold 4 4 3 3" xfId="11576" xr:uid="{00000000-0005-0000-0000-0000B2000000}"/>
    <cellStyle name="Normal GHG Textfiels Bold 4 4 4" xfId="7085" xr:uid="{00000000-0005-0000-0000-0000B2000000}"/>
    <cellStyle name="Normal GHG Textfiels Bold 4 4 4 2" xfId="17447" xr:uid="{00000000-0005-0000-0000-0000B2000000}"/>
    <cellStyle name="Normal GHG Textfiels Bold 4 4 5" xfId="5507" xr:uid="{00000000-0005-0000-0000-0000B2000000}"/>
    <cellStyle name="Normal GHG Textfiels Bold 4 4 5 2" xfId="15747" xr:uid="{00000000-0005-0000-0000-0000B2000000}"/>
    <cellStyle name="Normal GHG Textfiels Bold 4 4 6" xfId="10521" xr:uid="{00000000-0005-0000-0000-0000B2000000}"/>
    <cellStyle name="Normal GHG Textfiels Bold 4 5" xfId="1144" xr:uid="{00000000-0005-0000-0000-0000B2000000}"/>
    <cellStyle name="Normal GHG Textfiels Bold 4 5 2" xfId="3584" xr:uid="{00000000-0005-0000-0000-0000B2000000}"/>
    <cellStyle name="Normal GHG Textfiels Bold 4 5 2 2" xfId="9130" xr:uid="{00000000-0005-0000-0000-0000B2000000}"/>
    <cellStyle name="Normal GHG Textfiels Bold 4 5 2 2 2" xfId="19492" xr:uid="{00000000-0005-0000-0000-0000B2000000}"/>
    <cellStyle name="Normal GHG Textfiels Bold 4 5 2 3" xfId="12209" xr:uid="{00000000-0005-0000-0000-0000B2000000}"/>
    <cellStyle name="Normal GHG Textfiels Bold 4 5 3" xfId="6784" xr:uid="{00000000-0005-0000-0000-0000B2000000}"/>
    <cellStyle name="Normal GHG Textfiels Bold 4 5 3 2" xfId="17146" xr:uid="{00000000-0005-0000-0000-0000B2000000}"/>
    <cellStyle name="Normal GHG Textfiels Bold 4 5 4" xfId="4972" xr:uid="{00000000-0005-0000-0000-0000B2000000}"/>
    <cellStyle name="Normal GHG Textfiels Bold 4 5 4 2" xfId="15387" xr:uid="{00000000-0005-0000-0000-0000B2000000}"/>
    <cellStyle name="Normal GHG Textfiels Bold 4 5 5" xfId="11672" xr:uid="{00000000-0005-0000-0000-0000B2000000}"/>
    <cellStyle name="Normal GHG Textfiels Bold 4 6" xfId="2388" xr:uid="{00000000-0005-0000-0000-0000B2000000}"/>
    <cellStyle name="Normal GHG Textfiels Bold 4 6 2" xfId="7938" xr:uid="{00000000-0005-0000-0000-0000B2000000}"/>
    <cellStyle name="Normal GHG Textfiels Bold 4 6 2 2" xfId="18300" xr:uid="{00000000-0005-0000-0000-0000B2000000}"/>
    <cellStyle name="Normal GHG Textfiels Bold 4 6 3" xfId="11409" xr:uid="{00000000-0005-0000-0000-0000B2000000}"/>
    <cellStyle name="Normal GHG Textfiels Bold 4 7" xfId="847" xr:uid="{00000000-0005-0000-0000-0000B2000000}"/>
    <cellStyle name="Normal GHG Textfiels Bold 4 7 2" xfId="6524" xr:uid="{00000000-0005-0000-0000-0000B2000000}"/>
    <cellStyle name="Normal GHG Textfiels Bold 4 7 2 2" xfId="16886" xr:uid="{00000000-0005-0000-0000-0000B2000000}"/>
    <cellStyle name="Normal GHG Textfiels Bold 4 7 3" xfId="14901" xr:uid="{00000000-0005-0000-0000-0000B2000000}"/>
    <cellStyle name="Normal GHG Textfiels Bold 4 8" xfId="3680" xr:uid="{00000000-0005-0000-0000-0000B2000000}"/>
    <cellStyle name="Normal GHG Textfiels Bold 4 8 2" xfId="12568" xr:uid="{00000000-0005-0000-0000-0000B2000000}"/>
    <cellStyle name="Normal GHG Textfiels Bold 4 8 3" xfId="13936" xr:uid="{00000000-0005-0000-0000-0000B2000000}"/>
    <cellStyle name="Normal GHG Textfiels Bold 4 9" xfId="5090" xr:uid="{00000000-0005-0000-0000-0000B2000000}"/>
    <cellStyle name="Normal GHG Textfiels Bold 4 9 2" xfId="15315" xr:uid="{00000000-0005-0000-0000-0000B2000000}"/>
    <cellStyle name="Normal GHG Textfiels Bold 5" xfId="468" xr:uid="{00000000-0005-0000-0000-0000B2000000}"/>
    <cellStyle name="Normal GHG Textfiels Bold 5 2" xfId="2093" xr:uid="{00000000-0005-0000-0000-0000B2000000}"/>
    <cellStyle name="Normal GHG Textfiels Bold 5 2 2" xfId="3332" xr:uid="{00000000-0005-0000-0000-0000B2000000}"/>
    <cellStyle name="Normal GHG Textfiels Bold 5 2 2 2" xfId="8882" xr:uid="{00000000-0005-0000-0000-0000B2000000}"/>
    <cellStyle name="Normal GHG Textfiels Bold 5 2 2 2 2" xfId="19244" xr:uid="{00000000-0005-0000-0000-0000B2000000}"/>
    <cellStyle name="Normal GHG Textfiels Bold 5 2 2 3" xfId="13103" xr:uid="{00000000-0005-0000-0000-0000B2000000}"/>
    <cellStyle name="Normal GHG Textfiels Bold 5 2 3" xfId="4674" xr:uid="{00000000-0005-0000-0000-0000B2000000}"/>
    <cellStyle name="Normal GHG Textfiels Bold 5 2 3 2" xfId="10240" xr:uid="{00000000-0005-0000-0000-0000B2000000}"/>
    <cellStyle name="Normal GHG Textfiels Bold 5 2 3 2 2" xfId="20600" xr:uid="{00000000-0005-0000-0000-0000B2000000}"/>
    <cellStyle name="Normal GHG Textfiels Bold 5 2 3 3" xfId="13463" xr:uid="{00000000-0005-0000-0000-0000B2000000}"/>
    <cellStyle name="Normal GHG Textfiels Bold 5 2 4" xfId="7666" xr:uid="{00000000-0005-0000-0000-0000B2000000}"/>
    <cellStyle name="Normal GHG Textfiels Bold 5 2 4 2" xfId="18028" xr:uid="{00000000-0005-0000-0000-0000B2000000}"/>
    <cellStyle name="Normal GHG Textfiels Bold 5 2 5" xfId="6087" xr:uid="{00000000-0005-0000-0000-0000B2000000}"/>
    <cellStyle name="Normal GHG Textfiels Bold 5 2 5 2" xfId="16451" xr:uid="{00000000-0005-0000-0000-0000B2000000}"/>
    <cellStyle name="Normal GHG Textfiels Bold 5 2 6" xfId="15518" xr:uid="{00000000-0005-0000-0000-0000B2000000}"/>
    <cellStyle name="Normal GHG Textfiels Bold 5 3" xfId="1531" xr:uid="{00000000-0005-0000-0000-0000B0000000}"/>
    <cellStyle name="Normal GHG Textfiels Bold 5 3 2" xfId="2772" xr:uid="{00000000-0005-0000-0000-0000B0000000}"/>
    <cellStyle name="Normal GHG Textfiels Bold 5 3 2 2" xfId="8322" xr:uid="{00000000-0005-0000-0000-0000B0000000}"/>
    <cellStyle name="Normal GHG Textfiels Bold 5 3 2 2 2" xfId="18684" xr:uid="{00000000-0005-0000-0000-0000B0000000}"/>
    <cellStyle name="Normal GHG Textfiels Bold 5 3 2 3" xfId="15466" xr:uid="{00000000-0005-0000-0000-0000B0000000}"/>
    <cellStyle name="Normal GHG Textfiels Bold 5 3 3" xfId="4123" xr:uid="{00000000-0005-0000-0000-0000B0000000}"/>
    <cellStyle name="Normal GHG Textfiels Bold 5 3 3 2" xfId="9725" xr:uid="{00000000-0005-0000-0000-0000B0000000}"/>
    <cellStyle name="Normal GHG Textfiels Bold 5 3 3 2 2" xfId="20086" xr:uid="{00000000-0005-0000-0000-0000B0000000}"/>
    <cellStyle name="Normal GHG Textfiels Bold 5 3 3 3" xfId="14648" xr:uid="{00000000-0005-0000-0000-0000B0000000}"/>
    <cellStyle name="Normal GHG Textfiels Bold 5 3 4" xfId="7157" xr:uid="{00000000-0005-0000-0000-0000B0000000}"/>
    <cellStyle name="Normal GHG Textfiels Bold 5 3 4 2" xfId="17519" xr:uid="{00000000-0005-0000-0000-0000B0000000}"/>
    <cellStyle name="Normal GHG Textfiels Bold 5 3 5" xfId="5575" xr:uid="{00000000-0005-0000-0000-0000B0000000}"/>
    <cellStyle name="Normal GHG Textfiels Bold 5 3 5 2" xfId="13746" xr:uid="{00000000-0005-0000-0000-0000B0000000}"/>
    <cellStyle name="Normal GHG Textfiels Bold 5 3 6" xfId="15379" xr:uid="{00000000-0005-0000-0000-0000B0000000}"/>
    <cellStyle name="Normal GHG Textfiels Bold 5 4" xfId="758" xr:uid="{00000000-0005-0000-0000-0000B2000000}"/>
    <cellStyle name="Normal GHG Textfiels Bold 5 4 2" xfId="3599" xr:uid="{00000000-0005-0000-0000-0000B2000000}"/>
    <cellStyle name="Normal GHG Textfiels Bold 5 4 2 2" xfId="9144" xr:uid="{00000000-0005-0000-0000-0000B2000000}"/>
    <cellStyle name="Normal GHG Textfiels Bold 5 4 2 2 2" xfId="19506" xr:uid="{00000000-0005-0000-0000-0000B2000000}"/>
    <cellStyle name="Normal GHG Textfiels Bold 5 4 2 3" xfId="15075" xr:uid="{00000000-0005-0000-0000-0000B2000000}"/>
    <cellStyle name="Normal GHG Textfiels Bold 5 4 3" xfId="6477" xr:uid="{00000000-0005-0000-0000-0000B2000000}"/>
    <cellStyle name="Normal GHG Textfiels Bold 5 4 3 2" xfId="16839" xr:uid="{00000000-0005-0000-0000-0000B2000000}"/>
    <cellStyle name="Normal GHG Textfiels Bold 5 4 4" xfId="4985" xr:uid="{00000000-0005-0000-0000-0000B2000000}"/>
    <cellStyle name="Normal GHG Textfiels Bold 5 4 4 2" xfId="13298" xr:uid="{00000000-0005-0000-0000-0000B2000000}"/>
    <cellStyle name="Normal GHG Textfiels Bold 5 4 5" xfId="16110" xr:uid="{00000000-0005-0000-0000-0000B2000000}"/>
    <cellStyle name="Normal GHG Textfiels Bold 5 5" xfId="2356" xr:uid="{00000000-0005-0000-0000-0000B2000000}"/>
    <cellStyle name="Normal GHG Textfiels Bold 5 5 2" xfId="7906" xr:uid="{00000000-0005-0000-0000-0000B2000000}"/>
    <cellStyle name="Normal GHG Textfiels Bold 5 5 2 2" xfId="18268" xr:uid="{00000000-0005-0000-0000-0000B2000000}"/>
    <cellStyle name="Normal GHG Textfiels Bold 5 5 3" xfId="15241" xr:uid="{00000000-0005-0000-0000-0000B2000000}"/>
    <cellStyle name="Normal GHG Textfiels Bold 5 6" xfId="757" xr:uid="{00000000-0005-0000-0000-0000B2000000}"/>
    <cellStyle name="Normal GHG Textfiels Bold 5 6 2" xfId="9165" xr:uid="{00000000-0005-0000-0000-0000B2000000}"/>
    <cellStyle name="Normal GHG Textfiels Bold 5 6 2 2" xfId="19526" xr:uid="{00000000-0005-0000-0000-0000B2000000}"/>
    <cellStyle name="Normal GHG Textfiels Bold 5 6 3" xfId="12336" xr:uid="{00000000-0005-0000-0000-0000B2000000}"/>
    <cellStyle name="Normal GHG Textfiels Bold 5 7" xfId="3621" xr:uid="{00000000-0005-0000-0000-0000B2000000}"/>
    <cellStyle name="Normal GHG Textfiels Bold 5 7 2" xfId="15732" xr:uid="{00000000-0005-0000-0000-0000B2000000}"/>
    <cellStyle name="Normal GHG Textfiels Bold 5 7 3" xfId="13882" xr:uid="{00000000-0005-0000-0000-0000B2000000}"/>
    <cellStyle name="Normal GHG Textfiels Bold 5 8" xfId="5006" xr:uid="{00000000-0005-0000-0000-0000B2000000}"/>
    <cellStyle name="Normal GHG Textfiels Bold 5 8 2" xfId="13828" xr:uid="{00000000-0005-0000-0000-0000B2000000}"/>
    <cellStyle name="Normal GHG Textfiels Bold 5 9" xfId="10960" xr:uid="{00000000-0005-0000-0000-0000B2000000}"/>
    <cellStyle name="Normal GHG Textfiels Bold 6" xfId="482" xr:uid="{00000000-0005-0000-0000-0000B2000000}"/>
    <cellStyle name="Normal GHG Textfiels Bold 6 2" xfId="2129" xr:uid="{00000000-0005-0000-0000-0000B2000000}"/>
    <cellStyle name="Normal GHG Textfiels Bold 6 2 2" xfId="3368" xr:uid="{00000000-0005-0000-0000-0000B2000000}"/>
    <cellStyle name="Normal GHG Textfiels Bold 6 2 2 2" xfId="8918" xr:uid="{00000000-0005-0000-0000-0000B2000000}"/>
    <cellStyle name="Normal GHG Textfiels Bold 6 2 2 2 2" xfId="19280" xr:uid="{00000000-0005-0000-0000-0000B2000000}"/>
    <cellStyle name="Normal GHG Textfiels Bold 6 2 2 3" xfId="11841" xr:uid="{00000000-0005-0000-0000-0000B2000000}"/>
    <cellStyle name="Normal GHG Textfiels Bold 6 2 3" xfId="4710" xr:uid="{00000000-0005-0000-0000-0000B2000000}"/>
    <cellStyle name="Normal GHG Textfiels Bold 6 2 3 2" xfId="10275" xr:uid="{00000000-0005-0000-0000-0000B2000000}"/>
    <cellStyle name="Normal GHG Textfiels Bold 6 2 3 2 2" xfId="20634" xr:uid="{00000000-0005-0000-0000-0000B2000000}"/>
    <cellStyle name="Normal GHG Textfiels Bold 6 2 3 3" xfId="11895" xr:uid="{00000000-0005-0000-0000-0000B2000000}"/>
    <cellStyle name="Normal GHG Textfiels Bold 6 2 4" xfId="7690" xr:uid="{00000000-0005-0000-0000-0000B2000000}"/>
    <cellStyle name="Normal GHG Textfiels Bold 6 2 4 2" xfId="18052" xr:uid="{00000000-0005-0000-0000-0000B2000000}"/>
    <cellStyle name="Normal GHG Textfiels Bold 6 2 5" xfId="6122" xr:uid="{00000000-0005-0000-0000-0000B2000000}"/>
    <cellStyle name="Normal GHG Textfiels Bold 6 2 5 2" xfId="16485" xr:uid="{00000000-0005-0000-0000-0000B2000000}"/>
    <cellStyle name="Normal GHG Textfiels Bold 6 2 6" xfId="11380" xr:uid="{00000000-0005-0000-0000-0000B2000000}"/>
    <cellStyle name="Normal GHG Textfiels Bold 6 3" xfId="1811" xr:uid="{00000000-0005-0000-0000-0000B2000000}"/>
    <cellStyle name="Normal GHG Textfiels Bold 6 3 2" xfId="3051" xr:uid="{00000000-0005-0000-0000-0000B2000000}"/>
    <cellStyle name="Normal GHG Textfiels Bold 6 3 2 2" xfId="8601" xr:uid="{00000000-0005-0000-0000-0000B2000000}"/>
    <cellStyle name="Normal GHG Textfiels Bold 6 3 2 2 2" xfId="18963" xr:uid="{00000000-0005-0000-0000-0000B2000000}"/>
    <cellStyle name="Normal GHG Textfiels Bold 6 3 2 3" xfId="13838" xr:uid="{00000000-0005-0000-0000-0000B2000000}"/>
    <cellStyle name="Normal GHG Textfiels Bold 6 3 3" xfId="4395" xr:uid="{00000000-0005-0000-0000-0000B2000000}"/>
    <cellStyle name="Normal GHG Textfiels Bold 6 3 3 2" xfId="9977" xr:uid="{00000000-0005-0000-0000-0000B2000000}"/>
    <cellStyle name="Normal GHG Textfiels Bold 6 3 3 2 2" xfId="20337" xr:uid="{00000000-0005-0000-0000-0000B2000000}"/>
    <cellStyle name="Normal GHG Textfiels Bold 6 3 3 3" xfId="15471" xr:uid="{00000000-0005-0000-0000-0000B2000000}"/>
    <cellStyle name="Normal GHG Textfiels Bold 6 3 4" xfId="7401" xr:uid="{00000000-0005-0000-0000-0000B2000000}"/>
    <cellStyle name="Normal GHG Textfiels Bold 6 3 4 2" xfId="17763" xr:uid="{00000000-0005-0000-0000-0000B2000000}"/>
    <cellStyle name="Normal GHG Textfiels Bold 6 3 5" xfId="5825" xr:uid="{00000000-0005-0000-0000-0000B2000000}"/>
    <cellStyle name="Normal GHG Textfiels Bold 6 3 5 2" xfId="15054" xr:uid="{00000000-0005-0000-0000-0000B2000000}"/>
    <cellStyle name="Normal GHG Textfiels Bold 6 3 6" xfId="14043" xr:uid="{00000000-0005-0000-0000-0000B2000000}"/>
    <cellStyle name="Normal GHG Textfiels Bold 6 4" xfId="1188" xr:uid="{00000000-0005-0000-0000-0000B2000000}"/>
    <cellStyle name="Normal GHG Textfiels Bold 6 4 2" xfId="6828" xr:uid="{00000000-0005-0000-0000-0000B2000000}"/>
    <cellStyle name="Normal GHG Textfiels Bold 6 4 2 2" xfId="17190" xr:uid="{00000000-0005-0000-0000-0000B2000000}"/>
    <cellStyle name="Normal GHG Textfiels Bold 6 4 3" xfId="14900" xr:uid="{00000000-0005-0000-0000-0000B2000000}"/>
    <cellStyle name="Normal GHG Textfiels Bold 6 5" xfId="2431" xr:uid="{00000000-0005-0000-0000-0000B2000000}"/>
    <cellStyle name="Normal GHG Textfiels Bold 6 5 2" xfId="7981" xr:uid="{00000000-0005-0000-0000-0000B2000000}"/>
    <cellStyle name="Normal GHG Textfiels Bold 6 5 2 2" xfId="18343" xr:uid="{00000000-0005-0000-0000-0000B2000000}"/>
    <cellStyle name="Normal GHG Textfiels Bold 6 5 3" xfId="12762" xr:uid="{00000000-0005-0000-0000-0000B2000000}"/>
    <cellStyle name="Normal GHG Textfiels Bold 6 6" xfId="888" xr:uid="{00000000-0005-0000-0000-0000B2000000}"/>
    <cellStyle name="Normal GHG Textfiels Bold 6 6 2" xfId="9400" xr:uid="{00000000-0005-0000-0000-0000B2000000}"/>
    <cellStyle name="Normal GHG Textfiels Bold 6 6 2 2" xfId="19761" xr:uid="{00000000-0005-0000-0000-0000B2000000}"/>
    <cellStyle name="Normal GHG Textfiels Bold 6 6 3" xfId="15308" xr:uid="{00000000-0005-0000-0000-0000B2000000}"/>
    <cellStyle name="Normal GHG Textfiels Bold 6 7" xfId="3786" xr:uid="{00000000-0005-0000-0000-0000B2000000}"/>
    <cellStyle name="Normal GHG Textfiels Bold 6 7 2" xfId="6564" xr:uid="{00000000-0005-0000-0000-0000B2000000}"/>
    <cellStyle name="Normal GHG Textfiels Bold 6 7 2 2" xfId="16926" xr:uid="{00000000-0005-0000-0000-0000B2000000}"/>
    <cellStyle name="Normal GHG Textfiels Bold 6 7 3" xfId="10754" xr:uid="{00000000-0005-0000-0000-0000B2000000}"/>
    <cellStyle name="Normal GHG Textfiels Bold 6 8" xfId="5256" xr:uid="{00000000-0005-0000-0000-0000B2000000}"/>
    <cellStyle name="Normal GHG Textfiels Bold 6 8 2" xfId="13114" xr:uid="{00000000-0005-0000-0000-0000B2000000}"/>
    <cellStyle name="Normal GHG Textfiels Bold 6 9" xfId="15271" xr:uid="{00000000-0005-0000-0000-0000B2000000}"/>
    <cellStyle name="Normal GHG Textfiels Bold 7" xfId="696" xr:uid="{00000000-0005-0000-0000-0000B0000000}"/>
    <cellStyle name="Normal GHG Textfiels Bold 7 2" xfId="1524" xr:uid="{00000000-0005-0000-0000-0000B2000000}"/>
    <cellStyle name="Normal GHG Textfiels Bold 7 2 2" xfId="2765" xr:uid="{00000000-0005-0000-0000-0000B2000000}"/>
    <cellStyle name="Normal GHG Textfiels Bold 7 2 2 2" xfId="8315" xr:uid="{00000000-0005-0000-0000-0000B2000000}"/>
    <cellStyle name="Normal GHG Textfiels Bold 7 2 2 2 2" xfId="18677" xr:uid="{00000000-0005-0000-0000-0000B2000000}"/>
    <cellStyle name="Normal GHG Textfiels Bold 7 2 2 3" xfId="11172" xr:uid="{00000000-0005-0000-0000-0000B2000000}"/>
    <cellStyle name="Normal GHG Textfiels Bold 7 2 3" xfId="4116" xr:uid="{00000000-0005-0000-0000-0000B2000000}"/>
    <cellStyle name="Normal GHG Textfiels Bold 7 2 3 2" xfId="9719" xr:uid="{00000000-0005-0000-0000-0000B2000000}"/>
    <cellStyle name="Normal GHG Textfiels Bold 7 2 3 2 2" xfId="20080" xr:uid="{00000000-0005-0000-0000-0000B2000000}"/>
    <cellStyle name="Normal GHG Textfiels Bold 7 2 3 3" xfId="13157" xr:uid="{00000000-0005-0000-0000-0000B2000000}"/>
    <cellStyle name="Normal GHG Textfiels Bold 7 2 4" xfId="7151" xr:uid="{00000000-0005-0000-0000-0000B2000000}"/>
    <cellStyle name="Normal GHG Textfiels Bold 7 2 4 2" xfId="17513" xr:uid="{00000000-0005-0000-0000-0000B2000000}"/>
    <cellStyle name="Normal GHG Textfiels Bold 7 2 5" xfId="5569" xr:uid="{00000000-0005-0000-0000-0000B2000000}"/>
    <cellStyle name="Normal GHG Textfiels Bold 7 2 5 2" xfId="15777" xr:uid="{00000000-0005-0000-0000-0000B2000000}"/>
    <cellStyle name="Normal GHG Textfiels Bold 7 2 6" xfId="13964" xr:uid="{00000000-0005-0000-0000-0000B2000000}"/>
    <cellStyle name="Normal GHG Textfiels Bold 7 3" xfId="1676" xr:uid="{00000000-0005-0000-0000-0000B0000000}"/>
    <cellStyle name="Normal GHG Textfiels Bold 7 3 2" xfId="7291" xr:uid="{00000000-0005-0000-0000-0000B0000000}"/>
    <cellStyle name="Normal GHG Textfiels Bold 7 3 2 2" xfId="17653" xr:uid="{00000000-0005-0000-0000-0000B0000000}"/>
    <cellStyle name="Normal GHG Textfiels Bold 7 3 3" xfId="11930" xr:uid="{00000000-0005-0000-0000-0000B0000000}"/>
    <cellStyle name="Normal GHG Textfiels Bold 7 4" xfId="2917" xr:uid="{00000000-0005-0000-0000-0000B0000000}"/>
    <cellStyle name="Normal GHG Textfiels Bold 7 4 2" xfId="8467" xr:uid="{00000000-0005-0000-0000-0000B0000000}"/>
    <cellStyle name="Normal GHG Textfiels Bold 7 4 2 2" xfId="18829" xr:uid="{00000000-0005-0000-0000-0000B0000000}"/>
    <cellStyle name="Normal GHG Textfiels Bold 7 4 3" xfId="12355" xr:uid="{00000000-0005-0000-0000-0000B0000000}"/>
    <cellStyle name="Normal GHG Textfiels Bold 7 5" xfId="4267" xr:uid="{00000000-0005-0000-0000-0000B0000000}"/>
    <cellStyle name="Normal GHG Textfiels Bold 7 5 2" xfId="9859" xr:uid="{00000000-0005-0000-0000-0000B0000000}"/>
    <cellStyle name="Normal GHG Textfiels Bold 7 5 2 2" xfId="20220" xr:uid="{00000000-0005-0000-0000-0000B0000000}"/>
    <cellStyle name="Normal GHG Textfiels Bold 7 5 3" xfId="12205" xr:uid="{00000000-0005-0000-0000-0000B0000000}"/>
    <cellStyle name="Normal GHG Textfiels Bold 7 6" xfId="6429" xr:uid="{00000000-0005-0000-0000-0000B0000000}"/>
    <cellStyle name="Normal GHG Textfiels Bold 7 6 2" xfId="16791" xr:uid="{00000000-0005-0000-0000-0000B0000000}"/>
    <cellStyle name="Normal GHG Textfiels Bold 7 7" xfId="5709" xr:uid="{00000000-0005-0000-0000-0000B0000000}"/>
    <cellStyle name="Normal GHG Textfiels Bold 7 7 2" xfId="14524" xr:uid="{00000000-0005-0000-0000-0000B0000000}"/>
    <cellStyle name="Normal GHG Textfiels Bold 7 8" xfId="11685" xr:uid="{00000000-0005-0000-0000-0000B0000000}"/>
    <cellStyle name="Normal GHG Textfiels Bold 8" xfId="1471" xr:uid="{00000000-0005-0000-0000-0000B2000000}"/>
    <cellStyle name="Normal GHG Textfiels Bold 8 2" xfId="2713" xr:uid="{00000000-0005-0000-0000-0000B2000000}"/>
    <cellStyle name="Normal GHG Textfiels Bold 8 2 2" xfId="8263" xr:uid="{00000000-0005-0000-0000-0000B2000000}"/>
    <cellStyle name="Normal GHG Textfiels Bold 8 2 2 2" xfId="18625" xr:uid="{00000000-0005-0000-0000-0000B2000000}"/>
    <cellStyle name="Normal GHG Textfiels Bold 8 2 3" xfId="12925" xr:uid="{00000000-0005-0000-0000-0000B2000000}"/>
    <cellStyle name="Normal GHG Textfiels Bold 8 3" xfId="4067" xr:uid="{00000000-0005-0000-0000-0000B2000000}"/>
    <cellStyle name="Normal GHG Textfiels Bold 8 3 2" xfId="9675" xr:uid="{00000000-0005-0000-0000-0000B2000000}"/>
    <cellStyle name="Normal GHG Textfiels Bold 8 3 2 2" xfId="20036" xr:uid="{00000000-0005-0000-0000-0000B2000000}"/>
    <cellStyle name="Normal GHG Textfiels Bold 8 3 3" xfId="14792" xr:uid="{00000000-0005-0000-0000-0000B2000000}"/>
    <cellStyle name="Normal GHG Textfiels Bold 8 4" xfId="7104" xr:uid="{00000000-0005-0000-0000-0000B2000000}"/>
    <cellStyle name="Normal GHG Textfiels Bold 8 4 2" xfId="17466" xr:uid="{00000000-0005-0000-0000-0000B2000000}"/>
    <cellStyle name="Normal GHG Textfiels Bold 8 5" xfId="5525" xr:uid="{00000000-0005-0000-0000-0000B2000000}"/>
    <cellStyle name="Normal GHG Textfiels Bold 8 5 2" xfId="15902" xr:uid="{00000000-0005-0000-0000-0000B2000000}"/>
    <cellStyle name="Normal GHG Textfiels Bold 8 6" xfId="10742" xr:uid="{00000000-0005-0000-0000-0000B2000000}"/>
    <cellStyle name="Normal GHG Textfiels Bold 9" xfId="656" xr:uid="{00000000-0005-0000-0000-0000B0000000}"/>
    <cellStyle name="Normal GHG Textfiels Bold 9 2" xfId="3771" xr:uid="{00000000-0005-0000-0000-0000B0000000}"/>
    <cellStyle name="Normal GHG Textfiels Bold 9 2 2" xfId="9385" xr:uid="{00000000-0005-0000-0000-0000B0000000}"/>
    <cellStyle name="Normal GHG Textfiels Bold 9 2 2 2" xfId="19746" xr:uid="{00000000-0005-0000-0000-0000B0000000}"/>
    <cellStyle name="Normal GHG Textfiels Bold 9 2 3" xfId="14079" xr:uid="{00000000-0005-0000-0000-0000B0000000}"/>
    <cellStyle name="Normal GHG Textfiels Bold 9 3" xfId="6395" xr:uid="{00000000-0005-0000-0000-0000B0000000}"/>
    <cellStyle name="Normal GHG Textfiels Bold 9 3 2" xfId="16757" xr:uid="{00000000-0005-0000-0000-0000B0000000}"/>
    <cellStyle name="Normal GHG Textfiels Bold 9 4" xfId="5241" xr:uid="{00000000-0005-0000-0000-0000B0000000}"/>
    <cellStyle name="Normal GHG Textfiels Bold 9 4 2" xfId="14436" xr:uid="{00000000-0005-0000-0000-0000B0000000}"/>
    <cellStyle name="Normal GHG Textfiels Bold 9 5" xfId="12994" xr:uid="{00000000-0005-0000-0000-0000B0000000}"/>
    <cellStyle name="Normal GHG whole table" xfId="250" xr:uid="{00000000-0005-0000-0000-0000B3000000}"/>
    <cellStyle name="Normal GHG whole table 10" xfId="707" xr:uid="{00000000-0005-0000-0000-0000B1000000}"/>
    <cellStyle name="Normal GHG whole table 10 2" xfId="6437" xr:uid="{00000000-0005-0000-0000-0000B1000000}"/>
    <cellStyle name="Normal GHG whole table 10 2 2" xfId="16799" xr:uid="{00000000-0005-0000-0000-0000B1000000}"/>
    <cellStyle name="Normal GHG whole table 10 3" xfId="13415" xr:uid="{00000000-0005-0000-0000-0000B1000000}"/>
    <cellStyle name="Normal GHG whole table 11" xfId="472" xr:uid="{00000000-0005-0000-0000-0000B3000000}"/>
    <cellStyle name="Normal GHG whole table 11 2" xfId="6368" xr:uid="{00000000-0005-0000-0000-0000B3000000}"/>
    <cellStyle name="Normal GHG whole table 11 2 2" xfId="16731" xr:uid="{00000000-0005-0000-0000-0000B3000000}"/>
    <cellStyle name="Normal GHG whole table 11 3" xfId="14067" xr:uid="{00000000-0005-0000-0000-0000B3000000}"/>
    <cellStyle name="Normal GHG whole table 12" xfId="4953" xr:uid="{00000000-0005-0000-0000-0000B3000000}"/>
    <cellStyle name="Normal GHG whole table 12 2" xfId="16193" xr:uid="{00000000-0005-0000-0000-0000B3000000}"/>
    <cellStyle name="Normal GHG whole table 13" xfId="12866" xr:uid="{00000000-0005-0000-0000-0000B3000000}"/>
    <cellStyle name="Normal GHG whole table 2" xfId="352" xr:uid="{00000000-0005-0000-0000-0000B1000000}"/>
    <cellStyle name="Normal GHG whole table 2 10" xfId="739" xr:uid="{00000000-0005-0000-0000-0000B1000000}"/>
    <cellStyle name="Normal GHG whole table 2 10 2" xfId="6459" xr:uid="{00000000-0005-0000-0000-0000B1000000}"/>
    <cellStyle name="Normal GHG whole table 2 10 2 2" xfId="16821" xr:uid="{00000000-0005-0000-0000-0000B1000000}"/>
    <cellStyle name="Normal GHG whole table 2 10 3" xfId="13895" xr:uid="{00000000-0005-0000-0000-0000B1000000}"/>
    <cellStyle name="Normal GHG whole table 2 11" xfId="9224" xr:uid="{00000000-0005-0000-0000-0000B1000000}"/>
    <cellStyle name="Normal GHG whole table 2 11 2" xfId="19585" xr:uid="{00000000-0005-0000-0000-0000B1000000}"/>
    <cellStyle name="Normal GHG whole table 2 12" xfId="5068" xr:uid="{00000000-0005-0000-0000-0000B1000000}"/>
    <cellStyle name="Normal GHG whole table 2 12 2" xfId="12329" xr:uid="{00000000-0005-0000-0000-0000B1000000}"/>
    <cellStyle name="Normal GHG whole table 2 13" xfId="14897" xr:uid="{00000000-0005-0000-0000-0000B1000000}"/>
    <cellStyle name="Normal GHG whole table 2 2" xfId="405" xr:uid="{00000000-0005-0000-0000-0000B1000000}"/>
    <cellStyle name="Normal GHG whole table 2 2 10" xfId="10773" xr:uid="{00000000-0005-0000-0000-0000B1000000}"/>
    <cellStyle name="Normal GHG whole table 2 2 2" xfId="485" xr:uid="{00000000-0005-0000-0000-0000B1000000}"/>
    <cellStyle name="Normal GHG whole table 2 2 2 2" xfId="2133" xr:uid="{00000000-0005-0000-0000-0000B1000000}"/>
    <cellStyle name="Normal GHG whole table 2 2 2 2 2" xfId="3372" xr:uid="{00000000-0005-0000-0000-0000B1000000}"/>
    <cellStyle name="Normal GHG whole table 2 2 2 2 2 2" xfId="8922" xr:uid="{00000000-0005-0000-0000-0000B1000000}"/>
    <cellStyle name="Normal GHG whole table 2 2 2 2 2 2 2" xfId="19284" xr:uid="{00000000-0005-0000-0000-0000B1000000}"/>
    <cellStyle name="Normal GHG whole table 2 2 2 2 2 3" xfId="12020" xr:uid="{00000000-0005-0000-0000-0000B1000000}"/>
    <cellStyle name="Normal GHG whole table 2 2 2 2 3" xfId="4714" xr:uid="{00000000-0005-0000-0000-0000B1000000}"/>
    <cellStyle name="Normal GHG whole table 2 2 2 2 3 2" xfId="10279" xr:uid="{00000000-0005-0000-0000-0000B1000000}"/>
    <cellStyle name="Normal GHG whole table 2 2 2 2 3 2 2" xfId="20638" xr:uid="{00000000-0005-0000-0000-0000B1000000}"/>
    <cellStyle name="Normal GHG whole table 2 2 2 2 3 3" xfId="12139" xr:uid="{00000000-0005-0000-0000-0000B1000000}"/>
    <cellStyle name="Normal GHG whole table 2 2 2 2 4" xfId="7693" xr:uid="{00000000-0005-0000-0000-0000B1000000}"/>
    <cellStyle name="Normal GHG whole table 2 2 2 2 4 2" xfId="18055" xr:uid="{00000000-0005-0000-0000-0000B1000000}"/>
    <cellStyle name="Normal GHG whole table 2 2 2 2 5" xfId="6126" xr:uid="{00000000-0005-0000-0000-0000B1000000}"/>
    <cellStyle name="Normal GHG whole table 2 2 2 2 5 2" xfId="16489" xr:uid="{00000000-0005-0000-0000-0000B1000000}"/>
    <cellStyle name="Normal GHG whole table 2 2 2 2 6" xfId="14443" xr:uid="{00000000-0005-0000-0000-0000B1000000}"/>
    <cellStyle name="Normal GHG whole table 2 2 2 3" xfId="1813" xr:uid="{00000000-0005-0000-0000-0000B1000000}"/>
    <cellStyle name="Normal GHG whole table 2 2 2 3 2" xfId="7403" xr:uid="{00000000-0005-0000-0000-0000B1000000}"/>
    <cellStyle name="Normal GHG whole table 2 2 2 3 2 2" xfId="17765" xr:uid="{00000000-0005-0000-0000-0000B1000000}"/>
    <cellStyle name="Normal GHG whole table 2 2 2 3 3" xfId="15547" xr:uid="{00000000-0005-0000-0000-0000B1000000}"/>
    <cellStyle name="Normal GHG whole table 2 2 2 4" xfId="3053" xr:uid="{00000000-0005-0000-0000-0000B1000000}"/>
    <cellStyle name="Normal GHG whole table 2 2 2 4 2" xfId="8603" xr:uid="{00000000-0005-0000-0000-0000B1000000}"/>
    <cellStyle name="Normal GHG whole table 2 2 2 4 2 2" xfId="18965" xr:uid="{00000000-0005-0000-0000-0000B1000000}"/>
    <cellStyle name="Normal GHG whole table 2 2 2 4 3" xfId="11093" xr:uid="{00000000-0005-0000-0000-0000B1000000}"/>
    <cellStyle name="Normal GHG whole table 2 2 2 5" xfId="891" xr:uid="{00000000-0005-0000-0000-0000B1000000}"/>
    <cellStyle name="Normal GHG whole table 2 2 2 5 2" xfId="9979" xr:uid="{00000000-0005-0000-0000-0000B1000000}"/>
    <cellStyle name="Normal GHG whole table 2 2 2 5 2 2" xfId="20339" xr:uid="{00000000-0005-0000-0000-0000B1000000}"/>
    <cellStyle name="Normal GHG whole table 2 2 2 5 3" xfId="15435" xr:uid="{00000000-0005-0000-0000-0000B1000000}"/>
    <cellStyle name="Normal GHG whole table 2 2 2 6" xfId="4397" xr:uid="{00000000-0005-0000-0000-0000B1000000}"/>
    <cellStyle name="Normal GHG whole table 2 2 2 6 2" xfId="6566" xr:uid="{00000000-0005-0000-0000-0000B1000000}"/>
    <cellStyle name="Normal GHG whole table 2 2 2 6 2 2" xfId="16928" xr:uid="{00000000-0005-0000-0000-0000B1000000}"/>
    <cellStyle name="Normal GHG whole table 2 2 2 6 3" xfId="13030" xr:uid="{00000000-0005-0000-0000-0000B1000000}"/>
    <cellStyle name="Normal GHG whole table 2 2 2 7" xfId="5827" xr:uid="{00000000-0005-0000-0000-0000B1000000}"/>
    <cellStyle name="Normal GHG whole table 2 2 2 7 2" xfId="12636" xr:uid="{00000000-0005-0000-0000-0000B1000000}"/>
    <cellStyle name="Normal GHG whole table 2 2 2 8" xfId="12214" xr:uid="{00000000-0005-0000-0000-0000B1000000}"/>
    <cellStyle name="Normal GHG whole table 2 2 3" xfId="1730" xr:uid="{00000000-0005-0000-0000-0000B1000000}"/>
    <cellStyle name="Normal GHG whole table 2 2 3 2" xfId="2970" xr:uid="{00000000-0005-0000-0000-0000B1000000}"/>
    <cellStyle name="Normal GHG whole table 2 2 3 2 2" xfId="8520" xr:uid="{00000000-0005-0000-0000-0000B1000000}"/>
    <cellStyle name="Normal GHG whole table 2 2 3 2 2 2" xfId="18882" xr:uid="{00000000-0005-0000-0000-0000B1000000}"/>
    <cellStyle name="Normal GHG whole table 2 2 3 2 3" xfId="15676" xr:uid="{00000000-0005-0000-0000-0000B1000000}"/>
    <cellStyle name="Normal GHG whole table 2 2 3 3" xfId="4316" xr:uid="{00000000-0005-0000-0000-0000B1000000}"/>
    <cellStyle name="Normal GHG whole table 2 2 3 3 2" xfId="9903" xr:uid="{00000000-0005-0000-0000-0000B1000000}"/>
    <cellStyle name="Normal GHG whole table 2 2 3 3 2 2" xfId="20264" xr:uid="{00000000-0005-0000-0000-0000B1000000}"/>
    <cellStyle name="Normal GHG whole table 2 2 3 3 3" xfId="10833" xr:uid="{00000000-0005-0000-0000-0000B1000000}"/>
    <cellStyle name="Normal GHG whole table 2 2 3 4" xfId="7335" xr:uid="{00000000-0005-0000-0000-0000B1000000}"/>
    <cellStyle name="Normal GHG whole table 2 2 3 4 2" xfId="17697" xr:uid="{00000000-0005-0000-0000-0000B1000000}"/>
    <cellStyle name="Normal GHG whole table 2 2 3 5" xfId="5752" xr:uid="{00000000-0005-0000-0000-0000B1000000}"/>
    <cellStyle name="Normal GHG whole table 2 2 3 5 2" xfId="13468" xr:uid="{00000000-0005-0000-0000-0000B1000000}"/>
    <cellStyle name="Normal GHG whole table 2 2 3 6" xfId="15595" xr:uid="{00000000-0005-0000-0000-0000B1000000}"/>
    <cellStyle name="Normal GHG whole table 2 2 4" xfId="1636" xr:uid="{00000000-0005-0000-0000-0000B1000000}"/>
    <cellStyle name="Normal GHG whole table 2 2 4 2" xfId="2877" xr:uid="{00000000-0005-0000-0000-0000B1000000}"/>
    <cellStyle name="Normal GHG whole table 2 2 4 2 2" xfId="8427" xr:uid="{00000000-0005-0000-0000-0000B1000000}"/>
    <cellStyle name="Normal GHG whole table 2 2 4 2 2 2" xfId="18789" xr:uid="{00000000-0005-0000-0000-0000B1000000}"/>
    <cellStyle name="Normal GHG whole table 2 2 4 2 3" xfId="13862" xr:uid="{00000000-0005-0000-0000-0000B1000000}"/>
    <cellStyle name="Normal GHG whole table 2 2 4 3" xfId="4227" xr:uid="{00000000-0005-0000-0000-0000B1000000}"/>
    <cellStyle name="Normal GHG whole table 2 2 4 3 2" xfId="9820" xr:uid="{00000000-0005-0000-0000-0000B1000000}"/>
    <cellStyle name="Normal GHG whole table 2 2 4 3 2 2" xfId="20181" xr:uid="{00000000-0005-0000-0000-0000B1000000}"/>
    <cellStyle name="Normal GHG whole table 2 2 4 3 3" xfId="11945" xr:uid="{00000000-0005-0000-0000-0000B1000000}"/>
    <cellStyle name="Normal GHG whole table 2 2 4 4" xfId="7252" xr:uid="{00000000-0005-0000-0000-0000B1000000}"/>
    <cellStyle name="Normal GHG whole table 2 2 4 4 2" xfId="17614" xr:uid="{00000000-0005-0000-0000-0000B1000000}"/>
    <cellStyle name="Normal GHG whole table 2 2 4 5" xfId="5670" xr:uid="{00000000-0005-0000-0000-0000B1000000}"/>
    <cellStyle name="Normal GHG whole table 2 2 4 5 2" xfId="11101" xr:uid="{00000000-0005-0000-0000-0000B1000000}"/>
    <cellStyle name="Normal GHG whole table 2 2 4 6" xfId="13099" xr:uid="{00000000-0005-0000-0000-0000B1000000}"/>
    <cellStyle name="Normal GHG whole table 2 2 5" xfId="1552" xr:uid="{00000000-0005-0000-0000-0000B1000000}"/>
    <cellStyle name="Normal GHG whole table 2 2 5 2" xfId="2793" xr:uid="{00000000-0005-0000-0000-0000B1000000}"/>
    <cellStyle name="Normal GHG whole table 2 2 5 2 2" xfId="8343" xr:uid="{00000000-0005-0000-0000-0000B1000000}"/>
    <cellStyle name="Normal GHG whole table 2 2 5 2 2 2" xfId="18705" xr:uid="{00000000-0005-0000-0000-0000B1000000}"/>
    <cellStyle name="Normal GHG whole table 2 2 5 2 3" xfId="11067" xr:uid="{00000000-0005-0000-0000-0000B1000000}"/>
    <cellStyle name="Normal GHG whole table 2 2 5 3" xfId="4143" xr:uid="{00000000-0005-0000-0000-0000B1000000}"/>
    <cellStyle name="Normal GHG whole table 2 2 5 3 2" xfId="9742" xr:uid="{00000000-0005-0000-0000-0000B1000000}"/>
    <cellStyle name="Normal GHG whole table 2 2 5 3 2 2" xfId="20103" xr:uid="{00000000-0005-0000-0000-0000B1000000}"/>
    <cellStyle name="Normal GHG whole table 2 2 5 3 3" xfId="12180" xr:uid="{00000000-0005-0000-0000-0000B1000000}"/>
    <cellStyle name="Normal GHG whole table 2 2 5 4" xfId="7175" xr:uid="{00000000-0005-0000-0000-0000B1000000}"/>
    <cellStyle name="Normal GHG whole table 2 2 5 4 2" xfId="17537" xr:uid="{00000000-0005-0000-0000-0000B1000000}"/>
    <cellStyle name="Normal GHG whole table 2 2 5 5" xfId="5592" xr:uid="{00000000-0005-0000-0000-0000B1000000}"/>
    <cellStyle name="Normal GHG whole table 2 2 5 5 2" xfId="12781" xr:uid="{00000000-0005-0000-0000-0000B1000000}"/>
    <cellStyle name="Normal GHG whole table 2 2 5 6" xfId="11510" xr:uid="{00000000-0005-0000-0000-0000B1000000}"/>
    <cellStyle name="Normal GHG whole table 2 2 6" xfId="1192" xr:uid="{00000000-0005-0000-0000-0000B1000000}"/>
    <cellStyle name="Normal GHG whole table 2 2 6 2" xfId="3790" xr:uid="{00000000-0005-0000-0000-0000B1000000}"/>
    <cellStyle name="Normal GHG whole table 2 2 6 2 2" xfId="9404" xr:uid="{00000000-0005-0000-0000-0000B1000000}"/>
    <cellStyle name="Normal GHG whole table 2 2 6 2 2 2" xfId="19765" xr:uid="{00000000-0005-0000-0000-0000B1000000}"/>
    <cellStyle name="Normal GHG whole table 2 2 6 2 3" xfId="10842" xr:uid="{00000000-0005-0000-0000-0000B1000000}"/>
    <cellStyle name="Normal GHG whole table 2 2 6 3" xfId="6832" xr:uid="{00000000-0005-0000-0000-0000B1000000}"/>
    <cellStyle name="Normal GHG whole table 2 2 6 3 2" xfId="17194" xr:uid="{00000000-0005-0000-0000-0000B1000000}"/>
    <cellStyle name="Normal GHG whole table 2 2 6 4" xfId="5260" xr:uid="{00000000-0005-0000-0000-0000B1000000}"/>
    <cellStyle name="Normal GHG whole table 2 2 6 4 2" xfId="13227" xr:uid="{00000000-0005-0000-0000-0000B1000000}"/>
    <cellStyle name="Normal GHG whole table 2 2 6 5" xfId="11318" xr:uid="{00000000-0005-0000-0000-0000B1000000}"/>
    <cellStyle name="Normal GHG whole table 2 2 7" xfId="2435" xr:uid="{00000000-0005-0000-0000-0000B1000000}"/>
    <cellStyle name="Normal GHG whole table 2 2 7 2" xfId="7985" xr:uid="{00000000-0005-0000-0000-0000B1000000}"/>
    <cellStyle name="Normal GHG whole table 2 2 7 2 2" xfId="18347" xr:uid="{00000000-0005-0000-0000-0000B1000000}"/>
    <cellStyle name="Normal GHG whole table 2 2 7 3" xfId="15494" xr:uid="{00000000-0005-0000-0000-0000B1000000}"/>
    <cellStyle name="Normal GHG whole table 2 2 8" xfId="794" xr:uid="{00000000-0005-0000-0000-0000B1000000}"/>
    <cellStyle name="Normal GHG whole table 2 2 8 2" xfId="9302" xr:uid="{00000000-0005-0000-0000-0000B1000000}"/>
    <cellStyle name="Normal GHG whole table 2 2 8 2 2" xfId="19663" xr:uid="{00000000-0005-0000-0000-0000B1000000}"/>
    <cellStyle name="Normal GHG whole table 2 2 8 3" xfId="15546" xr:uid="{00000000-0005-0000-0000-0000B1000000}"/>
    <cellStyle name="Normal GHG whole table 2 2 9" xfId="5159" xr:uid="{00000000-0005-0000-0000-0000B1000000}"/>
    <cellStyle name="Normal GHG whole table 2 2 9 2" xfId="13212" xr:uid="{00000000-0005-0000-0000-0000B1000000}"/>
    <cellStyle name="Normal GHG whole table 2 3" xfId="303" xr:uid="{00000000-0005-0000-0000-0000B1000000}"/>
    <cellStyle name="Normal GHG whole table 2 3 2" xfId="2166" xr:uid="{00000000-0005-0000-0000-0000B1000000}"/>
    <cellStyle name="Normal GHG whole table 2 3 2 2" xfId="3405" xr:uid="{00000000-0005-0000-0000-0000B1000000}"/>
    <cellStyle name="Normal GHG whole table 2 3 2 2 2" xfId="8955" xr:uid="{00000000-0005-0000-0000-0000B1000000}"/>
    <cellStyle name="Normal GHG whole table 2 3 2 2 2 2" xfId="19317" xr:uid="{00000000-0005-0000-0000-0000B1000000}"/>
    <cellStyle name="Normal GHG whole table 2 3 2 2 3" xfId="11411" xr:uid="{00000000-0005-0000-0000-0000B1000000}"/>
    <cellStyle name="Normal GHG whole table 2 3 2 3" xfId="4747" xr:uid="{00000000-0005-0000-0000-0000B1000000}"/>
    <cellStyle name="Normal GHG whole table 2 3 2 3 2" xfId="10310" xr:uid="{00000000-0005-0000-0000-0000B1000000}"/>
    <cellStyle name="Normal GHG whole table 2 3 2 3 2 2" xfId="20669" xr:uid="{00000000-0005-0000-0000-0000B1000000}"/>
    <cellStyle name="Normal GHG whole table 2 3 2 3 3" xfId="11106" xr:uid="{00000000-0005-0000-0000-0000B1000000}"/>
    <cellStyle name="Normal GHG whole table 2 3 2 4" xfId="7724" xr:uid="{00000000-0005-0000-0000-0000B1000000}"/>
    <cellStyle name="Normal GHG whole table 2 3 2 4 2" xfId="18086" xr:uid="{00000000-0005-0000-0000-0000B1000000}"/>
    <cellStyle name="Normal GHG whole table 2 3 2 5" xfId="6157" xr:uid="{00000000-0005-0000-0000-0000B1000000}"/>
    <cellStyle name="Normal GHG whole table 2 3 2 5 2" xfId="16520" xr:uid="{00000000-0005-0000-0000-0000B1000000}"/>
    <cellStyle name="Normal GHG whole table 2 3 2 6" xfId="10950" xr:uid="{00000000-0005-0000-0000-0000B1000000}"/>
    <cellStyle name="Normal GHG whole table 2 3 3" xfId="1614" xr:uid="{00000000-0005-0000-0000-0000B1000000}"/>
    <cellStyle name="Normal GHG whole table 2 3 3 2" xfId="2855" xr:uid="{00000000-0005-0000-0000-0000B1000000}"/>
    <cellStyle name="Normal GHG whole table 2 3 3 2 2" xfId="8405" xr:uid="{00000000-0005-0000-0000-0000B1000000}"/>
    <cellStyle name="Normal GHG whole table 2 3 3 2 2 2" xfId="18767" xr:uid="{00000000-0005-0000-0000-0000B1000000}"/>
    <cellStyle name="Normal GHG whole table 2 3 3 2 3" xfId="14255" xr:uid="{00000000-0005-0000-0000-0000B1000000}"/>
    <cellStyle name="Normal GHG whole table 2 3 3 3" xfId="4205" xr:uid="{00000000-0005-0000-0000-0000B1000000}"/>
    <cellStyle name="Normal GHG whole table 2 3 3 3 2" xfId="9799" xr:uid="{00000000-0005-0000-0000-0000B1000000}"/>
    <cellStyle name="Normal GHG whole table 2 3 3 3 2 2" xfId="20160" xr:uid="{00000000-0005-0000-0000-0000B1000000}"/>
    <cellStyle name="Normal GHG whole table 2 3 3 3 3" xfId="15970" xr:uid="{00000000-0005-0000-0000-0000B1000000}"/>
    <cellStyle name="Normal GHG whole table 2 3 3 4" xfId="7231" xr:uid="{00000000-0005-0000-0000-0000B1000000}"/>
    <cellStyle name="Normal GHG whole table 2 3 3 4 2" xfId="17593" xr:uid="{00000000-0005-0000-0000-0000B1000000}"/>
    <cellStyle name="Normal GHG whole table 2 3 3 5" xfId="5649" xr:uid="{00000000-0005-0000-0000-0000B1000000}"/>
    <cellStyle name="Normal GHG whole table 2 3 3 5 2" xfId="10660" xr:uid="{00000000-0005-0000-0000-0000B1000000}"/>
    <cellStyle name="Normal GHG whole table 2 3 3 6" xfId="11871" xr:uid="{00000000-0005-0000-0000-0000B1000000}"/>
    <cellStyle name="Normal GHG whole table 2 3 4" xfId="1240" xr:uid="{00000000-0005-0000-0000-0000B1000000}"/>
    <cellStyle name="Normal GHG whole table 2 3 4 2" xfId="6880" xr:uid="{00000000-0005-0000-0000-0000B1000000}"/>
    <cellStyle name="Normal GHG whole table 2 3 4 2 2" xfId="17242" xr:uid="{00000000-0005-0000-0000-0000B1000000}"/>
    <cellStyle name="Normal GHG whole table 2 3 4 3" xfId="15221" xr:uid="{00000000-0005-0000-0000-0000B1000000}"/>
    <cellStyle name="Normal GHG whole table 2 3 5" xfId="2483" xr:uid="{00000000-0005-0000-0000-0000B1000000}"/>
    <cellStyle name="Normal GHG whole table 2 3 5 2" xfId="8033" xr:uid="{00000000-0005-0000-0000-0000B1000000}"/>
    <cellStyle name="Normal GHG whole table 2 3 5 2 2" xfId="18395" xr:uid="{00000000-0005-0000-0000-0000B1000000}"/>
    <cellStyle name="Normal GHG whole table 2 3 5 3" xfId="14948" xr:uid="{00000000-0005-0000-0000-0000B1000000}"/>
    <cellStyle name="Normal GHG whole table 2 3 6" xfId="940" xr:uid="{00000000-0005-0000-0000-0000B1000000}"/>
    <cellStyle name="Normal GHG whole table 2 3 6 2" xfId="9452" xr:uid="{00000000-0005-0000-0000-0000B1000000}"/>
    <cellStyle name="Normal GHG whole table 2 3 6 2 2" xfId="19813" xr:uid="{00000000-0005-0000-0000-0000B1000000}"/>
    <cellStyle name="Normal GHG whole table 2 3 6 3" xfId="13587" xr:uid="{00000000-0005-0000-0000-0000B1000000}"/>
    <cellStyle name="Normal GHG whole table 2 3 7" xfId="3838" xr:uid="{00000000-0005-0000-0000-0000B1000000}"/>
    <cellStyle name="Normal GHG whole table 2 3 7 2" xfId="6614" xr:uid="{00000000-0005-0000-0000-0000B1000000}"/>
    <cellStyle name="Normal GHG whole table 2 3 7 2 2" xfId="16976" xr:uid="{00000000-0005-0000-0000-0000B1000000}"/>
    <cellStyle name="Normal GHG whole table 2 3 7 3" xfId="15997" xr:uid="{00000000-0005-0000-0000-0000B1000000}"/>
    <cellStyle name="Normal GHG whole table 2 3 8" xfId="5307" xr:uid="{00000000-0005-0000-0000-0000B1000000}"/>
    <cellStyle name="Normal GHG whole table 2 3 8 2" xfId="11988" xr:uid="{00000000-0005-0000-0000-0000B1000000}"/>
    <cellStyle name="Normal GHG whole table 2 3 9" xfId="10602" xr:uid="{00000000-0005-0000-0000-0000B1000000}"/>
    <cellStyle name="Normal GHG whole table 2 4" xfId="543" xr:uid="{00000000-0005-0000-0000-0000B1000000}"/>
    <cellStyle name="Normal GHG whole table 2 4 2" xfId="2230" xr:uid="{00000000-0005-0000-0000-0000B1000000}"/>
    <cellStyle name="Normal GHG whole table 2 4 2 2" xfId="3469" xr:uid="{00000000-0005-0000-0000-0000B1000000}"/>
    <cellStyle name="Normal GHG whole table 2 4 2 2 2" xfId="9019" xr:uid="{00000000-0005-0000-0000-0000B1000000}"/>
    <cellStyle name="Normal GHG whole table 2 4 2 2 2 2" xfId="19381" xr:uid="{00000000-0005-0000-0000-0000B1000000}"/>
    <cellStyle name="Normal GHG whole table 2 4 2 2 3" xfId="16124" xr:uid="{00000000-0005-0000-0000-0000B1000000}"/>
    <cellStyle name="Normal GHG whole table 2 4 2 3" xfId="4811" xr:uid="{00000000-0005-0000-0000-0000B1000000}"/>
    <cellStyle name="Normal GHG whole table 2 4 2 3 2" xfId="10370" xr:uid="{00000000-0005-0000-0000-0000B1000000}"/>
    <cellStyle name="Normal GHG whole table 2 4 2 3 2 2" xfId="20729" xr:uid="{00000000-0005-0000-0000-0000B1000000}"/>
    <cellStyle name="Normal GHG whole table 2 4 2 3 3" xfId="11026" xr:uid="{00000000-0005-0000-0000-0000B1000000}"/>
    <cellStyle name="Normal GHG whole table 2 4 2 4" xfId="7784" xr:uid="{00000000-0005-0000-0000-0000B1000000}"/>
    <cellStyle name="Normal GHG whole table 2 4 2 4 2" xfId="18146" xr:uid="{00000000-0005-0000-0000-0000B1000000}"/>
    <cellStyle name="Normal GHG whole table 2 4 2 5" xfId="6217" xr:uid="{00000000-0005-0000-0000-0000B1000000}"/>
    <cellStyle name="Normal GHG whole table 2 4 2 5 2" xfId="16580" xr:uid="{00000000-0005-0000-0000-0000B1000000}"/>
    <cellStyle name="Normal GHG whole table 2 4 2 6" xfId="14226" xr:uid="{00000000-0005-0000-0000-0000B1000000}"/>
    <cellStyle name="Normal GHG whole table 2 4 3" xfId="1912" xr:uid="{00000000-0005-0000-0000-0000B1000000}"/>
    <cellStyle name="Normal GHG whole table 2 4 3 2" xfId="3152" xr:uid="{00000000-0005-0000-0000-0000B1000000}"/>
    <cellStyle name="Normal GHG whole table 2 4 3 2 2" xfId="8702" xr:uid="{00000000-0005-0000-0000-0000B1000000}"/>
    <cellStyle name="Normal GHG whole table 2 4 3 2 2 2" xfId="19064" xr:uid="{00000000-0005-0000-0000-0000B1000000}"/>
    <cellStyle name="Normal GHG whole table 2 4 3 2 3" xfId="12831" xr:uid="{00000000-0005-0000-0000-0000B1000000}"/>
    <cellStyle name="Normal GHG whole table 2 4 3 3" xfId="4495" xr:uid="{00000000-0005-0000-0000-0000B1000000}"/>
    <cellStyle name="Normal GHG whole table 2 4 3 3 2" xfId="10073" xr:uid="{00000000-0005-0000-0000-0000B1000000}"/>
    <cellStyle name="Normal GHG whole table 2 4 3 3 2 2" xfId="20433" xr:uid="{00000000-0005-0000-0000-0000B1000000}"/>
    <cellStyle name="Normal GHG whole table 2 4 3 3 3" xfId="16113" xr:uid="{00000000-0005-0000-0000-0000B1000000}"/>
    <cellStyle name="Normal GHG whole table 2 4 3 4" xfId="7500" xr:uid="{00000000-0005-0000-0000-0000B1000000}"/>
    <cellStyle name="Normal GHG whole table 2 4 3 4 2" xfId="17862" xr:uid="{00000000-0005-0000-0000-0000B1000000}"/>
    <cellStyle name="Normal GHG whole table 2 4 3 5" xfId="5919" xr:uid="{00000000-0005-0000-0000-0000B1000000}"/>
    <cellStyle name="Normal GHG whole table 2 4 3 5 2" xfId="16284" xr:uid="{00000000-0005-0000-0000-0000B1000000}"/>
    <cellStyle name="Normal GHG whole table 2 4 3 6" xfId="12607" xr:uid="{00000000-0005-0000-0000-0000B1000000}"/>
    <cellStyle name="Normal GHG whole table 2 4 4" xfId="1304" xr:uid="{00000000-0005-0000-0000-0000B1000000}"/>
    <cellStyle name="Normal GHG whole table 2 4 4 2" xfId="6941" xr:uid="{00000000-0005-0000-0000-0000B1000000}"/>
    <cellStyle name="Normal GHG whole table 2 4 4 2 2" xfId="17303" xr:uid="{00000000-0005-0000-0000-0000B1000000}"/>
    <cellStyle name="Normal GHG whole table 2 4 4 3" xfId="12405" xr:uid="{00000000-0005-0000-0000-0000B1000000}"/>
    <cellStyle name="Normal GHG whole table 2 4 5" xfId="2547" xr:uid="{00000000-0005-0000-0000-0000B1000000}"/>
    <cellStyle name="Normal GHG whole table 2 4 5 2" xfId="8097" xr:uid="{00000000-0005-0000-0000-0000B1000000}"/>
    <cellStyle name="Normal GHG whole table 2 4 5 2 2" xfId="18459" xr:uid="{00000000-0005-0000-0000-0000B1000000}"/>
    <cellStyle name="Normal GHG whole table 2 4 5 3" xfId="15383" xr:uid="{00000000-0005-0000-0000-0000B1000000}"/>
    <cellStyle name="Normal GHG whole table 2 4 6" xfId="1004" xr:uid="{00000000-0005-0000-0000-0000B1000000}"/>
    <cellStyle name="Normal GHG whole table 2 4 6 2" xfId="9513" xr:uid="{00000000-0005-0000-0000-0000B1000000}"/>
    <cellStyle name="Normal GHG whole table 2 4 6 2 2" xfId="19874" xr:uid="{00000000-0005-0000-0000-0000B1000000}"/>
    <cellStyle name="Normal GHG whole table 2 4 6 3" xfId="15771" xr:uid="{00000000-0005-0000-0000-0000B1000000}"/>
    <cellStyle name="Normal GHG whole table 2 4 7" xfId="3902" xr:uid="{00000000-0005-0000-0000-0000B1000000}"/>
    <cellStyle name="Normal GHG whole table 2 4 7 2" xfId="6648" xr:uid="{00000000-0005-0000-0000-0000B1000000}"/>
    <cellStyle name="Normal GHG whole table 2 4 7 2 2" xfId="17010" xr:uid="{00000000-0005-0000-0000-0000B1000000}"/>
    <cellStyle name="Normal GHG whole table 2 4 7 3" xfId="16178" xr:uid="{00000000-0005-0000-0000-0000B1000000}"/>
    <cellStyle name="Normal GHG whole table 2 4 8" xfId="5367" xr:uid="{00000000-0005-0000-0000-0000B1000000}"/>
    <cellStyle name="Normal GHG whole table 2 4 8 2" xfId="14121" xr:uid="{00000000-0005-0000-0000-0000B1000000}"/>
    <cellStyle name="Normal GHG whole table 2 4 9" xfId="10857" xr:uid="{00000000-0005-0000-0000-0000B1000000}"/>
    <cellStyle name="Normal GHG whole table 2 5" xfId="605" xr:uid="{00000000-0005-0000-0000-0000B1000000}"/>
    <cellStyle name="Normal GHG whole table 2 5 2" xfId="2292" xr:uid="{00000000-0005-0000-0000-0000B1000000}"/>
    <cellStyle name="Normal GHG whole table 2 5 2 2" xfId="3531" xr:uid="{00000000-0005-0000-0000-0000B1000000}"/>
    <cellStyle name="Normal GHG whole table 2 5 2 2 2" xfId="9081" xr:uid="{00000000-0005-0000-0000-0000B1000000}"/>
    <cellStyle name="Normal GHG whole table 2 5 2 2 2 2" xfId="19443" xr:uid="{00000000-0005-0000-0000-0000B1000000}"/>
    <cellStyle name="Normal GHG whole table 2 5 2 2 3" xfId="10738" xr:uid="{00000000-0005-0000-0000-0000B1000000}"/>
    <cellStyle name="Normal GHG whole table 2 5 2 3" xfId="4873" xr:uid="{00000000-0005-0000-0000-0000B1000000}"/>
    <cellStyle name="Normal GHG whole table 2 5 2 3 2" xfId="10429" xr:uid="{00000000-0005-0000-0000-0000B1000000}"/>
    <cellStyle name="Normal GHG whole table 2 5 2 3 2 2" xfId="20788" xr:uid="{00000000-0005-0000-0000-0000B1000000}"/>
    <cellStyle name="Normal GHG whole table 2 5 2 3 3" xfId="15832" xr:uid="{00000000-0005-0000-0000-0000B1000000}"/>
    <cellStyle name="Normal GHG whole table 2 5 2 4" xfId="7843" xr:uid="{00000000-0005-0000-0000-0000B1000000}"/>
    <cellStyle name="Normal GHG whole table 2 5 2 4 2" xfId="18205" xr:uid="{00000000-0005-0000-0000-0000B1000000}"/>
    <cellStyle name="Normal GHG whole table 2 5 2 5" xfId="6276" xr:uid="{00000000-0005-0000-0000-0000B1000000}"/>
    <cellStyle name="Normal GHG whole table 2 5 2 5 2" xfId="16639" xr:uid="{00000000-0005-0000-0000-0000B1000000}"/>
    <cellStyle name="Normal GHG whole table 2 5 2 6" xfId="13059" xr:uid="{00000000-0005-0000-0000-0000B1000000}"/>
    <cellStyle name="Normal GHG whole table 2 5 3" xfId="1970" xr:uid="{00000000-0005-0000-0000-0000B1000000}"/>
    <cellStyle name="Normal GHG whole table 2 5 3 2" xfId="3209" xr:uid="{00000000-0005-0000-0000-0000B1000000}"/>
    <cellStyle name="Normal GHG whole table 2 5 3 2 2" xfId="8759" xr:uid="{00000000-0005-0000-0000-0000B1000000}"/>
    <cellStyle name="Normal GHG whole table 2 5 3 2 2 2" xfId="19121" xr:uid="{00000000-0005-0000-0000-0000B1000000}"/>
    <cellStyle name="Normal GHG whole table 2 5 3 2 3" xfId="13613" xr:uid="{00000000-0005-0000-0000-0000B1000000}"/>
    <cellStyle name="Normal GHG whole table 2 5 3 3" xfId="4551" xr:uid="{00000000-0005-0000-0000-0000B1000000}"/>
    <cellStyle name="Normal GHG whole table 2 5 3 3 2" xfId="10126" xr:uid="{00000000-0005-0000-0000-0000B1000000}"/>
    <cellStyle name="Normal GHG whole table 2 5 3 3 2 2" xfId="20486" xr:uid="{00000000-0005-0000-0000-0000B1000000}"/>
    <cellStyle name="Normal GHG whole table 2 5 3 3 3" xfId="10941" xr:uid="{00000000-0005-0000-0000-0000B1000000}"/>
    <cellStyle name="Normal GHG whole table 2 5 3 4" xfId="7554" xr:uid="{00000000-0005-0000-0000-0000B1000000}"/>
    <cellStyle name="Normal GHG whole table 2 5 3 4 2" xfId="17916" xr:uid="{00000000-0005-0000-0000-0000B1000000}"/>
    <cellStyle name="Normal GHG whole table 2 5 3 5" xfId="5972" xr:uid="{00000000-0005-0000-0000-0000B1000000}"/>
    <cellStyle name="Normal GHG whole table 2 5 3 5 2" xfId="16337" xr:uid="{00000000-0005-0000-0000-0000B1000000}"/>
    <cellStyle name="Normal GHG whole table 2 5 3 6" xfId="11711" xr:uid="{00000000-0005-0000-0000-0000B1000000}"/>
    <cellStyle name="Normal GHG whole table 2 5 4" xfId="1366" xr:uid="{00000000-0005-0000-0000-0000B1000000}"/>
    <cellStyle name="Normal GHG whole table 2 5 4 2" xfId="7003" xr:uid="{00000000-0005-0000-0000-0000B1000000}"/>
    <cellStyle name="Normal GHG whole table 2 5 4 2 2" xfId="17365" xr:uid="{00000000-0005-0000-0000-0000B1000000}"/>
    <cellStyle name="Normal GHG whole table 2 5 4 3" xfId="10791" xr:uid="{00000000-0005-0000-0000-0000B1000000}"/>
    <cellStyle name="Normal GHG whole table 2 5 5" xfId="2609" xr:uid="{00000000-0005-0000-0000-0000B1000000}"/>
    <cellStyle name="Normal GHG whole table 2 5 5 2" xfId="8159" xr:uid="{00000000-0005-0000-0000-0000B1000000}"/>
    <cellStyle name="Normal GHG whole table 2 5 5 2 2" xfId="18521" xr:uid="{00000000-0005-0000-0000-0000B1000000}"/>
    <cellStyle name="Normal GHG whole table 2 5 5 3" xfId="16019" xr:uid="{00000000-0005-0000-0000-0000B1000000}"/>
    <cellStyle name="Normal GHG whole table 2 5 6" xfId="1066" xr:uid="{00000000-0005-0000-0000-0000B1000000}"/>
    <cellStyle name="Normal GHG whole table 2 5 6 2" xfId="9575" xr:uid="{00000000-0005-0000-0000-0000B1000000}"/>
    <cellStyle name="Normal GHG whole table 2 5 6 2 2" xfId="19936" xr:uid="{00000000-0005-0000-0000-0000B1000000}"/>
    <cellStyle name="Normal GHG whole table 2 5 6 3" xfId="13853" xr:uid="{00000000-0005-0000-0000-0000B1000000}"/>
    <cellStyle name="Normal GHG whole table 2 5 7" xfId="3964" xr:uid="{00000000-0005-0000-0000-0000B1000000}"/>
    <cellStyle name="Normal GHG whole table 2 5 7 2" xfId="6707" xr:uid="{00000000-0005-0000-0000-0000B1000000}"/>
    <cellStyle name="Normal GHG whole table 2 5 7 2 2" xfId="17069" xr:uid="{00000000-0005-0000-0000-0000B1000000}"/>
    <cellStyle name="Normal GHG whole table 2 5 7 3" xfId="13407" xr:uid="{00000000-0005-0000-0000-0000B1000000}"/>
    <cellStyle name="Normal GHG whole table 2 5 8" xfId="5426" xr:uid="{00000000-0005-0000-0000-0000B1000000}"/>
    <cellStyle name="Normal GHG whole table 2 5 8 2" xfId="14984" xr:uid="{00000000-0005-0000-0000-0000B1000000}"/>
    <cellStyle name="Normal GHG whole table 2 5 9" xfId="15719" xr:uid="{00000000-0005-0000-0000-0000B1000000}"/>
    <cellStyle name="Normal GHG whole table 2 6" xfId="871" xr:uid="{00000000-0005-0000-0000-0000B1000000}"/>
    <cellStyle name="Normal GHG whole table 2 6 2" xfId="1794" xr:uid="{00000000-0005-0000-0000-0000B1000000}"/>
    <cellStyle name="Normal GHG whole table 2 6 2 2" xfId="7384" xr:uid="{00000000-0005-0000-0000-0000B1000000}"/>
    <cellStyle name="Normal GHG whole table 2 6 2 2 2" xfId="17746" xr:uid="{00000000-0005-0000-0000-0000B1000000}"/>
    <cellStyle name="Normal GHG whole table 2 6 2 3" xfId="11656" xr:uid="{00000000-0005-0000-0000-0000B1000000}"/>
    <cellStyle name="Normal GHG whole table 2 6 3" xfId="3034" xr:uid="{00000000-0005-0000-0000-0000B1000000}"/>
    <cellStyle name="Normal GHG whole table 2 6 3 2" xfId="8584" xr:uid="{00000000-0005-0000-0000-0000B1000000}"/>
    <cellStyle name="Normal GHG whole table 2 6 3 2 2" xfId="18946" xr:uid="{00000000-0005-0000-0000-0000B1000000}"/>
    <cellStyle name="Normal GHG whole table 2 6 3 3" xfId="13041" xr:uid="{00000000-0005-0000-0000-0000B1000000}"/>
    <cellStyle name="Normal GHG whole table 2 6 4" xfId="4378" xr:uid="{00000000-0005-0000-0000-0000B1000000}"/>
    <cellStyle name="Normal GHG whole table 2 6 4 2" xfId="9960" xr:uid="{00000000-0005-0000-0000-0000B1000000}"/>
    <cellStyle name="Normal GHG whole table 2 6 4 2 2" xfId="20320" xr:uid="{00000000-0005-0000-0000-0000B1000000}"/>
    <cellStyle name="Normal GHG whole table 2 6 4 3" xfId="13972" xr:uid="{00000000-0005-0000-0000-0000B1000000}"/>
    <cellStyle name="Normal GHG whole table 2 6 5" xfId="6547" xr:uid="{00000000-0005-0000-0000-0000B1000000}"/>
    <cellStyle name="Normal GHG whole table 2 6 5 2" xfId="16909" xr:uid="{00000000-0005-0000-0000-0000B1000000}"/>
    <cellStyle name="Normal GHG whole table 2 6 6" xfId="5808" xr:uid="{00000000-0005-0000-0000-0000B1000000}"/>
    <cellStyle name="Normal GHG whole table 2 6 6 2" xfId="14308" xr:uid="{00000000-0005-0000-0000-0000B1000000}"/>
    <cellStyle name="Normal GHG whole table 2 6 7" xfId="14289" xr:uid="{00000000-0005-0000-0000-0000B1000000}"/>
    <cellStyle name="Normal GHG whole table 2 7" xfId="1465" xr:uid="{00000000-0005-0000-0000-0000B1000000}"/>
    <cellStyle name="Normal GHG whole table 2 7 2" xfId="2707" xr:uid="{00000000-0005-0000-0000-0000B1000000}"/>
    <cellStyle name="Normal GHG whole table 2 7 2 2" xfId="8257" xr:uid="{00000000-0005-0000-0000-0000B1000000}"/>
    <cellStyle name="Normal GHG whole table 2 7 2 2 2" xfId="18619" xr:uid="{00000000-0005-0000-0000-0000B1000000}"/>
    <cellStyle name="Normal GHG whole table 2 7 2 3" xfId="15100" xr:uid="{00000000-0005-0000-0000-0000B1000000}"/>
    <cellStyle name="Normal GHG whole table 2 7 3" xfId="4061" xr:uid="{00000000-0005-0000-0000-0000B1000000}"/>
    <cellStyle name="Normal GHG whole table 2 7 3 2" xfId="9670" xr:uid="{00000000-0005-0000-0000-0000B1000000}"/>
    <cellStyle name="Normal GHG whole table 2 7 3 2 2" xfId="20031" xr:uid="{00000000-0005-0000-0000-0000B1000000}"/>
    <cellStyle name="Normal GHG whole table 2 7 3 3" xfId="11291" xr:uid="{00000000-0005-0000-0000-0000B1000000}"/>
    <cellStyle name="Normal GHG whole table 2 7 4" xfId="7099" xr:uid="{00000000-0005-0000-0000-0000B1000000}"/>
    <cellStyle name="Normal GHG whole table 2 7 4 2" xfId="17461" xr:uid="{00000000-0005-0000-0000-0000B1000000}"/>
    <cellStyle name="Normal GHG whole table 2 7 5" xfId="5520" xr:uid="{00000000-0005-0000-0000-0000B1000000}"/>
    <cellStyle name="Normal GHG whole table 2 7 5 2" xfId="11643" xr:uid="{00000000-0005-0000-0000-0000B1000000}"/>
    <cellStyle name="Normal GHG whole table 2 7 6" xfId="10744" xr:uid="{00000000-0005-0000-0000-0000B1000000}"/>
    <cellStyle name="Normal GHG whole table 2 8" xfId="1169" xr:uid="{00000000-0005-0000-0000-0000B1000000}"/>
    <cellStyle name="Normal GHG whole table 2 8 2" xfId="3634" xr:uid="{00000000-0005-0000-0000-0000B1000000}"/>
    <cellStyle name="Normal GHG whole table 2 8 2 2" xfId="9188" xr:uid="{00000000-0005-0000-0000-0000B1000000}"/>
    <cellStyle name="Normal GHG whole table 2 8 2 2 2" xfId="19549" xr:uid="{00000000-0005-0000-0000-0000B1000000}"/>
    <cellStyle name="Normal GHG whole table 2 8 2 3" xfId="16221" xr:uid="{00000000-0005-0000-0000-0000B1000000}"/>
    <cellStyle name="Normal GHG whole table 2 8 3" xfId="6809" xr:uid="{00000000-0005-0000-0000-0000B1000000}"/>
    <cellStyle name="Normal GHG whole table 2 8 3 2" xfId="17171" xr:uid="{00000000-0005-0000-0000-0000B1000000}"/>
    <cellStyle name="Normal GHG whole table 2 8 4" xfId="5029" xr:uid="{00000000-0005-0000-0000-0000B1000000}"/>
    <cellStyle name="Normal GHG whole table 2 8 4 2" xfId="13416" xr:uid="{00000000-0005-0000-0000-0000B1000000}"/>
    <cellStyle name="Normal GHG whole table 2 8 5" xfId="11846" xr:uid="{00000000-0005-0000-0000-0000B1000000}"/>
    <cellStyle name="Normal GHG whole table 2 9" xfId="2412" xr:uid="{00000000-0005-0000-0000-0000B1000000}"/>
    <cellStyle name="Normal GHG whole table 2 9 2" xfId="7962" xr:uid="{00000000-0005-0000-0000-0000B1000000}"/>
    <cellStyle name="Normal GHG whole table 2 9 2 2" xfId="18324" xr:uid="{00000000-0005-0000-0000-0000B1000000}"/>
    <cellStyle name="Normal GHG whole table 2 9 3" xfId="11999" xr:uid="{00000000-0005-0000-0000-0000B1000000}"/>
    <cellStyle name="Normal GHG whole table 3" xfId="333" xr:uid="{00000000-0005-0000-0000-0000B1000000}"/>
    <cellStyle name="Normal GHG whole table 3 10" xfId="2377" xr:uid="{00000000-0005-0000-0000-0000B3000000}"/>
    <cellStyle name="Normal GHG whole table 3 10 2" xfId="7927" xr:uid="{00000000-0005-0000-0000-0000B3000000}"/>
    <cellStyle name="Normal GHG whole table 3 10 2 2" xfId="18289" xr:uid="{00000000-0005-0000-0000-0000B3000000}"/>
    <cellStyle name="Normal GHG whole table 3 10 3" xfId="11757" xr:uid="{00000000-0005-0000-0000-0000B3000000}"/>
    <cellStyle name="Normal GHG whole table 3 11" xfId="692" xr:uid="{00000000-0005-0000-0000-0000B3000000}"/>
    <cellStyle name="Normal GHG whole table 3 11 2" xfId="6425" xr:uid="{00000000-0005-0000-0000-0000B3000000}"/>
    <cellStyle name="Normal GHG whole table 3 11 2 2" xfId="16787" xr:uid="{00000000-0005-0000-0000-0000B3000000}"/>
    <cellStyle name="Normal GHG whole table 3 11 3" xfId="11022" xr:uid="{00000000-0005-0000-0000-0000B3000000}"/>
    <cellStyle name="Normal GHG whole table 3 12" xfId="9258" xr:uid="{00000000-0005-0000-0000-0000B3000000}"/>
    <cellStyle name="Normal GHG whole table 3 12 2" xfId="19619" xr:uid="{00000000-0005-0000-0000-0000B3000000}"/>
    <cellStyle name="Normal GHG whole table 3 13" xfId="5111" xr:uid="{00000000-0005-0000-0000-0000B3000000}"/>
    <cellStyle name="Normal GHG whole table 3 13 2" xfId="15323" xr:uid="{00000000-0005-0000-0000-0000B3000000}"/>
    <cellStyle name="Normal GHG whole table 3 14" xfId="10636" xr:uid="{00000000-0005-0000-0000-0000B1000000}"/>
    <cellStyle name="Normal GHG whole table 3 2" xfId="428" xr:uid="{00000000-0005-0000-0000-0000B3000000}"/>
    <cellStyle name="Normal GHG whole table 3 2 2" xfId="922" xr:uid="{00000000-0005-0000-0000-0000B3000000}"/>
    <cellStyle name="Normal GHG whole table 3 2 2 2" xfId="1844" xr:uid="{00000000-0005-0000-0000-0000B3000000}"/>
    <cellStyle name="Normal GHG whole table 3 2 2 2 2" xfId="7434" xr:uid="{00000000-0005-0000-0000-0000B3000000}"/>
    <cellStyle name="Normal GHG whole table 3 2 2 2 2 2" xfId="17796" xr:uid="{00000000-0005-0000-0000-0000B3000000}"/>
    <cellStyle name="Normal GHG whole table 3 2 2 2 3" xfId="13079" xr:uid="{00000000-0005-0000-0000-0000B3000000}"/>
    <cellStyle name="Normal GHG whole table 3 2 2 3" xfId="3084" xr:uid="{00000000-0005-0000-0000-0000B3000000}"/>
    <cellStyle name="Normal GHG whole table 3 2 2 3 2" xfId="8634" xr:uid="{00000000-0005-0000-0000-0000B3000000}"/>
    <cellStyle name="Normal GHG whole table 3 2 2 3 2 2" xfId="18996" xr:uid="{00000000-0005-0000-0000-0000B3000000}"/>
    <cellStyle name="Normal GHG whole table 3 2 2 3 3" xfId="11220" xr:uid="{00000000-0005-0000-0000-0000B3000000}"/>
    <cellStyle name="Normal GHG whole table 3 2 2 4" xfId="4428" xr:uid="{00000000-0005-0000-0000-0000B3000000}"/>
    <cellStyle name="Normal GHG whole table 3 2 2 4 2" xfId="10009" xr:uid="{00000000-0005-0000-0000-0000B3000000}"/>
    <cellStyle name="Normal GHG whole table 3 2 2 4 2 2" xfId="20369" xr:uid="{00000000-0005-0000-0000-0000B3000000}"/>
    <cellStyle name="Normal GHG whole table 3 2 2 4 3" xfId="12616" xr:uid="{00000000-0005-0000-0000-0000B3000000}"/>
    <cellStyle name="Normal GHG whole table 3 2 2 5" xfId="6596" xr:uid="{00000000-0005-0000-0000-0000B3000000}"/>
    <cellStyle name="Normal GHG whole table 3 2 2 5 2" xfId="16958" xr:uid="{00000000-0005-0000-0000-0000B3000000}"/>
    <cellStyle name="Normal GHG whole table 3 2 2 6" xfId="5857" xr:uid="{00000000-0005-0000-0000-0000B3000000}"/>
    <cellStyle name="Normal GHG whole table 3 2 2 6 2" xfId="15355" xr:uid="{00000000-0005-0000-0000-0000B3000000}"/>
    <cellStyle name="Normal GHG whole table 3 2 2 7" xfId="14734" xr:uid="{00000000-0005-0000-0000-0000B3000000}"/>
    <cellStyle name="Normal GHG whole table 3 2 3" xfId="2045" xr:uid="{00000000-0005-0000-0000-0000B3000000}"/>
    <cellStyle name="Normal GHG whole table 3 2 3 2" xfId="3284" xr:uid="{00000000-0005-0000-0000-0000B3000000}"/>
    <cellStyle name="Normal GHG whole table 3 2 3 2 2" xfId="8834" xr:uid="{00000000-0005-0000-0000-0000B3000000}"/>
    <cellStyle name="Normal GHG whole table 3 2 3 2 2 2" xfId="19196" xr:uid="{00000000-0005-0000-0000-0000B3000000}"/>
    <cellStyle name="Normal GHG whole table 3 2 3 2 3" xfId="13582" xr:uid="{00000000-0005-0000-0000-0000B3000000}"/>
    <cellStyle name="Normal GHG whole table 3 2 3 3" xfId="4626" xr:uid="{00000000-0005-0000-0000-0000B3000000}"/>
    <cellStyle name="Normal GHG whole table 3 2 3 3 2" xfId="10198" xr:uid="{00000000-0005-0000-0000-0000B3000000}"/>
    <cellStyle name="Normal GHG whole table 3 2 3 3 2 2" xfId="20558" xr:uid="{00000000-0005-0000-0000-0000B3000000}"/>
    <cellStyle name="Normal GHG whole table 3 2 3 3 3" xfId="16179" xr:uid="{00000000-0005-0000-0000-0000B3000000}"/>
    <cellStyle name="Normal GHG whole table 3 2 3 4" xfId="7626" xr:uid="{00000000-0005-0000-0000-0000B3000000}"/>
    <cellStyle name="Normal GHG whole table 3 2 3 4 2" xfId="17988" xr:uid="{00000000-0005-0000-0000-0000B3000000}"/>
    <cellStyle name="Normal GHG whole table 3 2 3 5" xfId="6044" xr:uid="{00000000-0005-0000-0000-0000B3000000}"/>
    <cellStyle name="Normal GHG whole table 3 2 3 5 2" xfId="16409" xr:uid="{00000000-0005-0000-0000-0000B3000000}"/>
    <cellStyle name="Normal GHG whole table 3 2 3 6" xfId="14132" xr:uid="{00000000-0005-0000-0000-0000B3000000}"/>
    <cellStyle name="Normal GHG whole table 3 2 4" xfId="1596" xr:uid="{00000000-0005-0000-0000-0000B3000000}"/>
    <cellStyle name="Normal GHG whole table 3 2 4 2" xfId="2837" xr:uid="{00000000-0005-0000-0000-0000B3000000}"/>
    <cellStyle name="Normal GHG whole table 3 2 4 2 2" xfId="8387" xr:uid="{00000000-0005-0000-0000-0000B3000000}"/>
    <cellStyle name="Normal GHG whole table 3 2 4 2 2 2" xfId="18749" xr:uid="{00000000-0005-0000-0000-0000B3000000}"/>
    <cellStyle name="Normal GHG whole table 3 2 4 2 3" xfId="15708" xr:uid="{00000000-0005-0000-0000-0000B3000000}"/>
    <cellStyle name="Normal GHG whole table 3 2 4 3" xfId="4187" xr:uid="{00000000-0005-0000-0000-0000B3000000}"/>
    <cellStyle name="Normal GHG whole table 3 2 4 3 2" xfId="9781" xr:uid="{00000000-0005-0000-0000-0000B3000000}"/>
    <cellStyle name="Normal GHG whole table 3 2 4 3 2 2" xfId="20142" xr:uid="{00000000-0005-0000-0000-0000B3000000}"/>
    <cellStyle name="Normal GHG whole table 3 2 4 3 3" xfId="14052" xr:uid="{00000000-0005-0000-0000-0000B3000000}"/>
    <cellStyle name="Normal GHG whole table 3 2 4 4" xfId="7213" xr:uid="{00000000-0005-0000-0000-0000B3000000}"/>
    <cellStyle name="Normal GHG whole table 3 2 4 4 2" xfId="17575" xr:uid="{00000000-0005-0000-0000-0000B3000000}"/>
    <cellStyle name="Normal GHG whole table 3 2 4 5" xfId="5631" xr:uid="{00000000-0005-0000-0000-0000B3000000}"/>
    <cellStyle name="Normal GHG whole table 3 2 4 5 2" xfId="10497" xr:uid="{00000000-0005-0000-0000-0000B3000000}"/>
    <cellStyle name="Normal GHG whole table 3 2 4 6" xfId="12541" xr:uid="{00000000-0005-0000-0000-0000B3000000}"/>
    <cellStyle name="Normal GHG whole table 3 2 5" xfId="1223" xr:uid="{00000000-0005-0000-0000-0000B3000000}"/>
    <cellStyle name="Normal GHG whole table 3 2 5 2" xfId="3821" xr:uid="{00000000-0005-0000-0000-0000B3000000}"/>
    <cellStyle name="Normal GHG whole table 3 2 5 2 2" xfId="9435" xr:uid="{00000000-0005-0000-0000-0000B3000000}"/>
    <cellStyle name="Normal GHG whole table 3 2 5 2 2 2" xfId="19796" xr:uid="{00000000-0005-0000-0000-0000B3000000}"/>
    <cellStyle name="Normal GHG whole table 3 2 5 2 3" xfId="15774" xr:uid="{00000000-0005-0000-0000-0000B3000000}"/>
    <cellStyle name="Normal GHG whole table 3 2 5 3" xfId="6863" xr:uid="{00000000-0005-0000-0000-0000B3000000}"/>
    <cellStyle name="Normal GHG whole table 3 2 5 3 2" xfId="17225" xr:uid="{00000000-0005-0000-0000-0000B3000000}"/>
    <cellStyle name="Normal GHG whole table 3 2 5 4" xfId="5290" xr:uid="{00000000-0005-0000-0000-0000B3000000}"/>
    <cellStyle name="Normal GHG whole table 3 2 5 4 2" xfId="13871" xr:uid="{00000000-0005-0000-0000-0000B3000000}"/>
    <cellStyle name="Normal GHG whole table 3 2 5 5" xfId="15955" xr:uid="{00000000-0005-0000-0000-0000B3000000}"/>
    <cellStyle name="Normal GHG whole table 3 2 6" xfId="2466" xr:uid="{00000000-0005-0000-0000-0000B3000000}"/>
    <cellStyle name="Normal GHG whole table 3 2 6 2" xfId="8016" xr:uid="{00000000-0005-0000-0000-0000B3000000}"/>
    <cellStyle name="Normal GHG whole table 3 2 6 2 2" xfId="18378" xr:uid="{00000000-0005-0000-0000-0000B3000000}"/>
    <cellStyle name="Normal GHG whole table 3 2 6 3" xfId="15008" xr:uid="{00000000-0005-0000-0000-0000B3000000}"/>
    <cellStyle name="Normal GHG whole table 3 2 7" xfId="776" xr:uid="{00000000-0005-0000-0000-0000B3000000}"/>
    <cellStyle name="Normal GHG whole table 3 2 7 2" xfId="9347" xr:uid="{00000000-0005-0000-0000-0000B3000000}"/>
    <cellStyle name="Normal GHG whole table 3 2 7 2 2" xfId="19708" xr:uid="{00000000-0005-0000-0000-0000B3000000}"/>
    <cellStyle name="Normal GHG whole table 3 2 7 3" xfId="14089" xr:uid="{00000000-0005-0000-0000-0000B3000000}"/>
    <cellStyle name="Normal GHG whole table 3 2 8" xfId="5204" xr:uid="{00000000-0005-0000-0000-0000B3000000}"/>
    <cellStyle name="Normal GHG whole table 3 2 8 2" xfId="11916" xr:uid="{00000000-0005-0000-0000-0000B3000000}"/>
    <cellStyle name="Normal GHG whole table 3 2 9" xfId="13521" xr:uid="{00000000-0005-0000-0000-0000B3000000}"/>
    <cellStyle name="Normal GHG whole table 3 3" xfId="512" xr:uid="{00000000-0005-0000-0000-0000B3000000}"/>
    <cellStyle name="Normal GHG whole table 3 3 10" xfId="12343" xr:uid="{00000000-0005-0000-0000-0000B3000000}"/>
    <cellStyle name="Normal GHG whole table 3 3 2" xfId="1882" xr:uid="{00000000-0005-0000-0000-0000B3000000}"/>
    <cellStyle name="Normal GHG whole table 3 3 2 2" xfId="2197" xr:uid="{00000000-0005-0000-0000-0000B3000000}"/>
    <cellStyle name="Normal GHG whole table 3 3 2 2 2" xfId="3436" xr:uid="{00000000-0005-0000-0000-0000B3000000}"/>
    <cellStyle name="Normal GHG whole table 3 3 2 2 2 2" xfId="8986" xr:uid="{00000000-0005-0000-0000-0000B3000000}"/>
    <cellStyle name="Normal GHG whole table 3 3 2 2 2 2 2" xfId="19348" xr:uid="{00000000-0005-0000-0000-0000B3000000}"/>
    <cellStyle name="Normal GHG whole table 3 3 2 2 2 3" xfId="13393" xr:uid="{00000000-0005-0000-0000-0000B3000000}"/>
    <cellStyle name="Normal GHG whole table 3 3 2 2 3" xfId="4778" xr:uid="{00000000-0005-0000-0000-0000B3000000}"/>
    <cellStyle name="Normal GHG whole table 3 3 2 2 3 2" xfId="10340" xr:uid="{00000000-0005-0000-0000-0000B3000000}"/>
    <cellStyle name="Normal GHG whole table 3 3 2 2 3 2 2" xfId="20699" xr:uid="{00000000-0005-0000-0000-0000B3000000}"/>
    <cellStyle name="Normal GHG whole table 3 3 2 2 3 3" xfId="14513" xr:uid="{00000000-0005-0000-0000-0000B3000000}"/>
    <cellStyle name="Normal GHG whole table 3 3 2 2 4" xfId="7754" xr:uid="{00000000-0005-0000-0000-0000B3000000}"/>
    <cellStyle name="Normal GHG whole table 3 3 2 2 4 2" xfId="18116" xr:uid="{00000000-0005-0000-0000-0000B3000000}"/>
    <cellStyle name="Normal GHG whole table 3 3 2 2 5" xfId="6187" xr:uid="{00000000-0005-0000-0000-0000B3000000}"/>
    <cellStyle name="Normal GHG whole table 3 3 2 2 5 2" xfId="16550" xr:uid="{00000000-0005-0000-0000-0000B3000000}"/>
    <cellStyle name="Normal GHG whole table 3 3 2 2 6" xfId="13888" xr:uid="{00000000-0005-0000-0000-0000B3000000}"/>
    <cellStyle name="Normal GHG whole table 3 3 2 3" xfId="3122" xr:uid="{00000000-0005-0000-0000-0000B3000000}"/>
    <cellStyle name="Normal GHG whole table 3 3 2 3 2" xfId="8672" xr:uid="{00000000-0005-0000-0000-0000B3000000}"/>
    <cellStyle name="Normal GHG whole table 3 3 2 3 2 2" xfId="19034" xr:uid="{00000000-0005-0000-0000-0000B3000000}"/>
    <cellStyle name="Normal GHG whole table 3 3 2 3 3" xfId="12181" xr:uid="{00000000-0005-0000-0000-0000B3000000}"/>
    <cellStyle name="Normal GHG whole table 3 3 2 4" xfId="4465" xr:uid="{00000000-0005-0000-0000-0000B3000000}"/>
    <cellStyle name="Normal GHG whole table 3 3 2 4 2" xfId="10044" xr:uid="{00000000-0005-0000-0000-0000B3000000}"/>
    <cellStyle name="Normal GHG whole table 3 3 2 4 2 2" xfId="20404" xr:uid="{00000000-0005-0000-0000-0000B3000000}"/>
    <cellStyle name="Normal GHG whole table 3 3 2 4 3" xfId="14647" xr:uid="{00000000-0005-0000-0000-0000B3000000}"/>
    <cellStyle name="Normal GHG whole table 3 3 2 5" xfId="7470" xr:uid="{00000000-0005-0000-0000-0000B3000000}"/>
    <cellStyle name="Normal GHG whole table 3 3 2 5 2" xfId="17832" xr:uid="{00000000-0005-0000-0000-0000B3000000}"/>
    <cellStyle name="Normal GHG whole table 3 3 2 6" xfId="5892" xr:uid="{00000000-0005-0000-0000-0000B3000000}"/>
    <cellStyle name="Normal GHG whole table 3 3 2 6 2" xfId="10659" xr:uid="{00000000-0005-0000-0000-0000B3000000}"/>
    <cellStyle name="Normal GHG whole table 3 3 2 7" xfId="12218" xr:uid="{00000000-0005-0000-0000-0000B3000000}"/>
    <cellStyle name="Normal GHG whole table 3 3 3" xfId="2063" xr:uid="{00000000-0005-0000-0000-0000B3000000}"/>
    <cellStyle name="Normal GHG whole table 3 3 3 2" xfId="3302" xr:uid="{00000000-0005-0000-0000-0000B3000000}"/>
    <cellStyle name="Normal GHG whole table 3 3 3 2 2" xfId="8852" xr:uid="{00000000-0005-0000-0000-0000B3000000}"/>
    <cellStyle name="Normal GHG whole table 3 3 3 2 2 2" xfId="19214" xr:uid="{00000000-0005-0000-0000-0000B3000000}"/>
    <cellStyle name="Normal GHG whole table 3 3 3 2 3" xfId="11204" xr:uid="{00000000-0005-0000-0000-0000B3000000}"/>
    <cellStyle name="Normal GHG whole table 3 3 3 3" xfId="4644" xr:uid="{00000000-0005-0000-0000-0000B3000000}"/>
    <cellStyle name="Normal GHG whole table 3 3 3 3 2" xfId="10215" xr:uid="{00000000-0005-0000-0000-0000B3000000}"/>
    <cellStyle name="Normal GHG whole table 3 3 3 3 2 2" xfId="20575" xr:uid="{00000000-0005-0000-0000-0000B3000000}"/>
    <cellStyle name="Normal GHG whole table 3 3 3 3 3" xfId="13295" xr:uid="{00000000-0005-0000-0000-0000B3000000}"/>
    <cellStyle name="Normal GHG whole table 3 3 3 4" xfId="7643" xr:uid="{00000000-0005-0000-0000-0000B3000000}"/>
    <cellStyle name="Normal GHG whole table 3 3 3 4 2" xfId="18005" xr:uid="{00000000-0005-0000-0000-0000B3000000}"/>
    <cellStyle name="Normal GHG whole table 3 3 3 5" xfId="6062" xr:uid="{00000000-0005-0000-0000-0000B3000000}"/>
    <cellStyle name="Normal GHG whole table 3 3 3 5 2" xfId="16426" xr:uid="{00000000-0005-0000-0000-0000B3000000}"/>
    <cellStyle name="Normal GHG whole table 3 3 3 6" xfId="12816" xr:uid="{00000000-0005-0000-0000-0000B3000000}"/>
    <cellStyle name="Normal GHG whole table 3 3 4" xfId="1655" xr:uid="{00000000-0005-0000-0000-0000B3000000}"/>
    <cellStyle name="Normal GHG whole table 3 3 4 2" xfId="2896" xr:uid="{00000000-0005-0000-0000-0000B3000000}"/>
    <cellStyle name="Normal GHG whole table 3 3 4 2 2" xfId="8446" xr:uid="{00000000-0005-0000-0000-0000B3000000}"/>
    <cellStyle name="Normal GHG whole table 3 3 4 2 2 2" xfId="18808" xr:uid="{00000000-0005-0000-0000-0000B3000000}"/>
    <cellStyle name="Normal GHG whole table 3 3 4 2 3" xfId="11891" xr:uid="{00000000-0005-0000-0000-0000B3000000}"/>
    <cellStyle name="Normal GHG whole table 3 3 4 3" xfId="4246" xr:uid="{00000000-0005-0000-0000-0000B3000000}"/>
    <cellStyle name="Normal GHG whole table 3 3 4 3 2" xfId="9838" xr:uid="{00000000-0005-0000-0000-0000B3000000}"/>
    <cellStyle name="Normal GHG whole table 3 3 4 3 2 2" xfId="20199" xr:uid="{00000000-0005-0000-0000-0000B3000000}"/>
    <cellStyle name="Normal GHG whole table 3 3 4 3 3" xfId="13615" xr:uid="{00000000-0005-0000-0000-0000B3000000}"/>
    <cellStyle name="Normal GHG whole table 3 3 4 4" xfId="7270" xr:uid="{00000000-0005-0000-0000-0000B3000000}"/>
    <cellStyle name="Normal GHG whole table 3 3 4 4 2" xfId="17632" xr:uid="{00000000-0005-0000-0000-0000B3000000}"/>
    <cellStyle name="Normal GHG whole table 3 3 4 5" xfId="5688" xr:uid="{00000000-0005-0000-0000-0000B3000000}"/>
    <cellStyle name="Normal GHG whole table 3 3 4 5 2" xfId="11898" xr:uid="{00000000-0005-0000-0000-0000B3000000}"/>
    <cellStyle name="Normal GHG whole table 3 3 4 6" xfId="11560" xr:uid="{00000000-0005-0000-0000-0000B3000000}"/>
    <cellStyle name="Normal GHG whole table 3 3 5" xfId="1271" xr:uid="{00000000-0005-0000-0000-0000B3000000}"/>
    <cellStyle name="Normal GHG whole table 3 3 5 2" xfId="6911" xr:uid="{00000000-0005-0000-0000-0000B3000000}"/>
    <cellStyle name="Normal GHG whole table 3 3 5 2 2" xfId="17273" xr:uid="{00000000-0005-0000-0000-0000B3000000}"/>
    <cellStyle name="Normal GHG whole table 3 3 5 3" xfId="14113" xr:uid="{00000000-0005-0000-0000-0000B3000000}"/>
    <cellStyle name="Normal GHG whole table 3 3 6" xfId="2514" xr:uid="{00000000-0005-0000-0000-0000B3000000}"/>
    <cellStyle name="Normal GHG whole table 3 3 6 2" xfId="8064" xr:uid="{00000000-0005-0000-0000-0000B3000000}"/>
    <cellStyle name="Normal GHG whole table 3 3 6 2 2" xfId="18426" xr:uid="{00000000-0005-0000-0000-0000B3000000}"/>
    <cellStyle name="Normal GHG whole table 3 3 6 3" xfId="10736" xr:uid="{00000000-0005-0000-0000-0000B3000000}"/>
    <cellStyle name="Normal GHG whole table 3 3 7" xfId="971" xr:uid="{00000000-0005-0000-0000-0000B3000000}"/>
    <cellStyle name="Normal GHG whole table 3 3 7 2" xfId="9483" xr:uid="{00000000-0005-0000-0000-0000B3000000}"/>
    <cellStyle name="Normal GHG whole table 3 3 7 2 2" xfId="19844" xr:uid="{00000000-0005-0000-0000-0000B3000000}"/>
    <cellStyle name="Normal GHG whole table 3 3 7 3" xfId="11144" xr:uid="{00000000-0005-0000-0000-0000B3000000}"/>
    <cellStyle name="Normal GHG whole table 3 3 8" xfId="3869" xr:uid="{00000000-0005-0000-0000-0000B3000000}"/>
    <cellStyle name="Normal GHG whole table 3 3 8 2" xfId="6633" xr:uid="{00000000-0005-0000-0000-0000B3000000}"/>
    <cellStyle name="Normal GHG whole table 3 3 8 2 2" xfId="16995" xr:uid="{00000000-0005-0000-0000-0000B3000000}"/>
    <cellStyle name="Normal GHG whole table 3 3 8 3" xfId="10868" xr:uid="{00000000-0005-0000-0000-0000B3000000}"/>
    <cellStyle name="Normal GHG whole table 3 3 9" xfId="5337" xr:uid="{00000000-0005-0000-0000-0000B3000000}"/>
    <cellStyle name="Normal GHG whole table 3 3 9 2" xfId="11353" xr:uid="{00000000-0005-0000-0000-0000B3000000}"/>
    <cellStyle name="Normal GHG whole table 3 4" xfId="574" xr:uid="{00000000-0005-0000-0000-0000B3000000}"/>
    <cellStyle name="Normal GHG whole table 3 4 2" xfId="2261" xr:uid="{00000000-0005-0000-0000-0000B3000000}"/>
    <cellStyle name="Normal GHG whole table 3 4 2 2" xfId="3500" xr:uid="{00000000-0005-0000-0000-0000B3000000}"/>
    <cellStyle name="Normal GHG whole table 3 4 2 2 2" xfId="9050" xr:uid="{00000000-0005-0000-0000-0000B3000000}"/>
    <cellStyle name="Normal GHG whole table 3 4 2 2 2 2" xfId="19412" xr:uid="{00000000-0005-0000-0000-0000B3000000}"/>
    <cellStyle name="Normal GHG whole table 3 4 2 2 3" xfId="14950" xr:uid="{00000000-0005-0000-0000-0000B3000000}"/>
    <cellStyle name="Normal GHG whole table 3 4 2 3" xfId="4842" xr:uid="{00000000-0005-0000-0000-0000B3000000}"/>
    <cellStyle name="Normal GHG whole table 3 4 2 3 2" xfId="10400" xr:uid="{00000000-0005-0000-0000-0000B3000000}"/>
    <cellStyle name="Normal GHG whole table 3 4 2 3 2 2" xfId="20759" xr:uid="{00000000-0005-0000-0000-0000B3000000}"/>
    <cellStyle name="Normal GHG whole table 3 4 2 3 3" xfId="15901" xr:uid="{00000000-0005-0000-0000-0000B3000000}"/>
    <cellStyle name="Normal GHG whole table 3 4 2 4" xfId="7814" xr:uid="{00000000-0005-0000-0000-0000B3000000}"/>
    <cellStyle name="Normal GHG whole table 3 4 2 4 2" xfId="18176" xr:uid="{00000000-0005-0000-0000-0000B3000000}"/>
    <cellStyle name="Normal GHG whole table 3 4 2 5" xfId="6247" xr:uid="{00000000-0005-0000-0000-0000B3000000}"/>
    <cellStyle name="Normal GHG whole table 3 4 2 5 2" xfId="16610" xr:uid="{00000000-0005-0000-0000-0000B3000000}"/>
    <cellStyle name="Normal GHG whole table 3 4 2 6" xfId="15629" xr:uid="{00000000-0005-0000-0000-0000B3000000}"/>
    <cellStyle name="Normal GHG whole table 3 4 3" xfId="1943" xr:uid="{00000000-0005-0000-0000-0000B3000000}"/>
    <cellStyle name="Normal GHG whole table 3 4 3 2" xfId="3183" xr:uid="{00000000-0005-0000-0000-0000B3000000}"/>
    <cellStyle name="Normal GHG whole table 3 4 3 2 2" xfId="8733" xr:uid="{00000000-0005-0000-0000-0000B3000000}"/>
    <cellStyle name="Normal GHG whole table 3 4 3 2 2 2" xfId="19095" xr:uid="{00000000-0005-0000-0000-0000B3000000}"/>
    <cellStyle name="Normal GHG whole table 3 4 3 2 3" xfId="12123" xr:uid="{00000000-0005-0000-0000-0000B3000000}"/>
    <cellStyle name="Normal GHG whole table 3 4 3 3" xfId="4526" xr:uid="{00000000-0005-0000-0000-0000B3000000}"/>
    <cellStyle name="Normal GHG whole table 3 4 3 3 2" xfId="10103" xr:uid="{00000000-0005-0000-0000-0000B3000000}"/>
    <cellStyle name="Normal GHG whole table 3 4 3 3 2 2" xfId="20463" xr:uid="{00000000-0005-0000-0000-0000B3000000}"/>
    <cellStyle name="Normal GHG whole table 3 4 3 3 3" xfId="11229" xr:uid="{00000000-0005-0000-0000-0000B3000000}"/>
    <cellStyle name="Normal GHG whole table 3 4 3 4" xfId="7530" xr:uid="{00000000-0005-0000-0000-0000B3000000}"/>
    <cellStyle name="Normal GHG whole table 3 4 3 4 2" xfId="17892" xr:uid="{00000000-0005-0000-0000-0000B3000000}"/>
    <cellStyle name="Normal GHG whole table 3 4 3 5" xfId="5949" xr:uid="{00000000-0005-0000-0000-0000B3000000}"/>
    <cellStyle name="Normal GHG whole table 3 4 3 5 2" xfId="16314" xr:uid="{00000000-0005-0000-0000-0000B3000000}"/>
    <cellStyle name="Normal GHG whole table 3 4 3 6" xfId="11121" xr:uid="{00000000-0005-0000-0000-0000B3000000}"/>
    <cellStyle name="Normal GHG whole table 3 4 4" xfId="1335" xr:uid="{00000000-0005-0000-0000-0000B3000000}"/>
    <cellStyle name="Normal GHG whole table 3 4 4 2" xfId="6972" xr:uid="{00000000-0005-0000-0000-0000B3000000}"/>
    <cellStyle name="Normal GHG whole table 3 4 4 2 2" xfId="17334" xr:uid="{00000000-0005-0000-0000-0000B3000000}"/>
    <cellStyle name="Normal GHG whole table 3 4 4 3" xfId="12340" xr:uid="{00000000-0005-0000-0000-0000B3000000}"/>
    <cellStyle name="Normal GHG whole table 3 4 5" xfId="2578" xr:uid="{00000000-0005-0000-0000-0000B3000000}"/>
    <cellStyle name="Normal GHG whole table 3 4 5 2" xfId="8128" xr:uid="{00000000-0005-0000-0000-0000B3000000}"/>
    <cellStyle name="Normal GHG whole table 3 4 5 2 2" xfId="18490" xr:uid="{00000000-0005-0000-0000-0000B3000000}"/>
    <cellStyle name="Normal GHG whole table 3 4 5 3" xfId="12664" xr:uid="{00000000-0005-0000-0000-0000B3000000}"/>
    <cellStyle name="Normal GHG whole table 3 4 6" xfId="1035" xr:uid="{00000000-0005-0000-0000-0000B3000000}"/>
    <cellStyle name="Normal GHG whole table 3 4 6 2" xfId="9544" xr:uid="{00000000-0005-0000-0000-0000B3000000}"/>
    <cellStyle name="Normal GHG whole table 3 4 6 2 2" xfId="19905" xr:uid="{00000000-0005-0000-0000-0000B3000000}"/>
    <cellStyle name="Normal GHG whole table 3 4 6 3" xfId="15578" xr:uid="{00000000-0005-0000-0000-0000B3000000}"/>
    <cellStyle name="Normal GHG whole table 3 4 7" xfId="3933" xr:uid="{00000000-0005-0000-0000-0000B3000000}"/>
    <cellStyle name="Normal GHG whole table 3 4 7 2" xfId="6678" xr:uid="{00000000-0005-0000-0000-0000B3000000}"/>
    <cellStyle name="Normal GHG whole table 3 4 7 2 2" xfId="17040" xr:uid="{00000000-0005-0000-0000-0000B3000000}"/>
    <cellStyle name="Normal GHG whole table 3 4 7 3" xfId="12961" xr:uid="{00000000-0005-0000-0000-0000B3000000}"/>
    <cellStyle name="Normal GHG whole table 3 4 8" xfId="5397" xr:uid="{00000000-0005-0000-0000-0000B3000000}"/>
    <cellStyle name="Normal GHG whole table 3 4 8 2" xfId="12075" xr:uid="{00000000-0005-0000-0000-0000B3000000}"/>
    <cellStyle name="Normal GHG whole table 3 4 9" xfId="10812" xr:uid="{00000000-0005-0000-0000-0000B3000000}"/>
    <cellStyle name="Normal GHG whole table 3 5" xfId="636" xr:uid="{00000000-0005-0000-0000-0000B3000000}"/>
    <cellStyle name="Normal GHG whole table 3 5 2" xfId="2323" xr:uid="{00000000-0005-0000-0000-0000B3000000}"/>
    <cellStyle name="Normal GHG whole table 3 5 2 2" xfId="3562" xr:uid="{00000000-0005-0000-0000-0000B3000000}"/>
    <cellStyle name="Normal GHG whole table 3 5 2 2 2" xfId="9112" xr:uid="{00000000-0005-0000-0000-0000B3000000}"/>
    <cellStyle name="Normal GHG whole table 3 5 2 2 2 2" xfId="19474" xr:uid="{00000000-0005-0000-0000-0000B3000000}"/>
    <cellStyle name="Normal GHG whole table 3 5 2 2 3" xfId="14883" xr:uid="{00000000-0005-0000-0000-0000B3000000}"/>
    <cellStyle name="Normal GHG whole table 3 5 2 3" xfId="4904" xr:uid="{00000000-0005-0000-0000-0000B3000000}"/>
    <cellStyle name="Normal GHG whole table 3 5 2 3 2" xfId="10459" xr:uid="{00000000-0005-0000-0000-0000B3000000}"/>
    <cellStyle name="Normal GHG whole table 3 5 2 3 2 2" xfId="20818" xr:uid="{00000000-0005-0000-0000-0000B3000000}"/>
    <cellStyle name="Normal GHG whole table 3 5 2 3 3" xfId="14945" xr:uid="{00000000-0005-0000-0000-0000B3000000}"/>
    <cellStyle name="Normal GHG whole table 3 5 2 4" xfId="7873" xr:uid="{00000000-0005-0000-0000-0000B3000000}"/>
    <cellStyle name="Normal GHG whole table 3 5 2 4 2" xfId="18235" xr:uid="{00000000-0005-0000-0000-0000B3000000}"/>
    <cellStyle name="Normal GHG whole table 3 5 2 5" xfId="6306" xr:uid="{00000000-0005-0000-0000-0000B3000000}"/>
    <cellStyle name="Normal GHG whole table 3 5 2 5 2" xfId="16669" xr:uid="{00000000-0005-0000-0000-0000B3000000}"/>
    <cellStyle name="Normal GHG whole table 3 5 2 6" xfId="13437" xr:uid="{00000000-0005-0000-0000-0000B3000000}"/>
    <cellStyle name="Normal GHG whole table 3 5 3" xfId="2001" xr:uid="{00000000-0005-0000-0000-0000B3000000}"/>
    <cellStyle name="Normal GHG whole table 3 5 3 2" xfId="3240" xr:uid="{00000000-0005-0000-0000-0000B3000000}"/>
    <cellStyle name="Normal GHG whole table 3 5 3 2 2" xfId="8790" xr:uid="{00000000-0005-0000-0000-0000B3000000}"/>
    <cellStyle name="Normal GHG whole table 3 5 3 2 2 2" xfId="19152" xr:uid="{00000000-0005-0000-0000-0000B3000000}"/>
    <cellStyle name="Normal GHG whole table 3 5 3 2 3" xfId="13377" xr:uid="{00000000-0005-0000-0000-0000B3000000}"/>
    <cellStyle name="Normal GHG whole table 3 5 3 3" xfId="4582" xr:uid="{00000000-0005-0000-0000-0000B3000000}"/>
    <cellStyle name="Normal GHG whole table 3 5 3 3 2" xfId="10156" xr:uid="{00000000-0005-0000-0000-0000B3000000}"/>
    <cellStyle name="Normal GHG whole table 3 5 3 3 2 2" xfId="20516" xr:uid="{00000000-0005-0000-0000-0000B3000000}"/>
    <cellStyle name="Normal GHG whole table 3 5 3 3 3" xfId="10703" xr:uid="{00000000-0005-0000-0000-0000B3000000}"/>
    <cellStyle name="Normal GHG whole table 3 5 3 4" xfId="7584" xr:uid="{00000000-0005-0000-0000-0000B3000000}"/>
    <cellStyle name="Normal GHG whole table 3 5 3 4 2" xfId="17946" xr:uid="{00000000-0005-0000-0000-0000B3000000}"/>
    <cellStyle name="Normal GHG whole table 3 5 3 5" xfId="6002" xr:uid="{00000000-0005-0000-0000-0000B3000000}"/>
    <cellStyle name="Normal GHG whole table 3 5 3 5 2" xfId="16367" xr:uid="{00000000-0005-0000-0000-0000B3000000}"/>
    <cellStyle name="Normal GHG whole table 3 5 3 6" xfId="12148" xr:uid="{00000000-0005-0000-0000-0000B3000000}"/>
    <cellStyle name="Normal GHG whole table 3 5 4" xfId="1397" xr:uid="{00000000-0005-0000-0000-0000B3000000}"/>
    <cellStyle name="Normal GHG whole table 3 5 4 2" xfId="7034" xr:uid="{00000000-0005-0000-0000-0000B3000000}"/>
    <cellStyle name="Normal GHG whole table 3 5 4 2 2" xfId="17396" xr:uid="{00000000-0005-0000-0000-0000B3000000}"/>
    <cellStyle name="Normal GHG whole table 3 5 4 3" xfId="10923" xr:uid="{00000000-0005-0000-0000-0000B3000000}"/>
    <cellStyle name="Normal GHG whole table 3 5 5" xfId="2640" xr:uid="{00000000-0005-0000-0000-0000B3000000}"/>
    <cellStyle name="Normal GHG whole table 3 5 5 2" xfId="8190" xr:uid="{00000000-0005-0000-0000-0000B3000000}"/>
    <cellStyle name="Normal GHG whole table 3 5 5 2 2" xfId="18552" xr:uid="{00000000-0005-0000-0000-0000B3000000}"/>
    <cellStyle name="Normal GHG whole table 3 5 5 3" xfId="16108" xr:uid="{00000000-0005-0000-0000-0000B3000000}"/>
    <cellStyle name="Normal GHG whole table 3 5 6" xfId="1097" xr:uid="{00000000-0005-0000-0000-0000B3000000}"/>
    <cellStyle name="Normal GHG whole table 3 5 6 2" xfId="9606" xr:uid="{00000000-0005-0000-0000-0000B3000000}"/>
    <cellStyle name="Normal GHG whole table 3 5 6 2 2" xfId="19967" xr:uid="{00000000-0005-0000-0000-0000B3000000}"/>
    <cellStyle name="Normal GHG whole table 3 5 6 3" xfId="15621" xr:uid="{00000000-0005-0000-0000-0000B3000000}"/>
    <cellStyle name="Normal GHG whole table 3 5 7" xfId="3995" xr:uid="{00000000-0005-0000-0000-0000B3000000}"/>
    <cellStyle name="Normal GHG whole table 3 5 7 2" xfId="6737" xr:uid="{00000000-0005-0000-0000-0000B3000000}"/>
    <cellStyle name="Normal GHG whole table 3 5 7 2 2" xfId="17099" xr:uid="{00000000-0005-0000-0000-0000B3000000}"/>
    <cellStyle name="Normal GHG whole table 3 5 7 3" xfId="11197" xr:uid="{00000000-0005-0000-0000-0000B3000000}"/>
    <cellStyle name="Normal GHG whole table 3 5 8" xfId="5456" xr:uid="{00000000-0005-0000-0000-0000B3000000}"/>
    <cellStyle name="Normal GHG whole table 3 5 8 2" xfId="15439" xr:uid="{00000000-0005-0000-0000-0000B3000000}"/>
    <cellStyle name="Normal GHG whole table 3 5 9" xfId="11922" xr:uid="{00000000-0005-0000-0000-0000B3000000}"/>
    <cellStyle name="Normal GHG whole table 3 6" xfId="839" xr:uid="{00000000-0005-0000-0000-0000B3000000}"/>
    <cellStyle name="Normal GHG whole table 3 6 2" xfId="1766" xr:uid="{00000000-0005-0000-0000-0000B3000000}"/>
    <cellStyle name="Normal GHG whole table 3 6 2 2" xfId="7367" xr:uid="{00000000-0005-0000-0000-0000B3000000}"/>
    <cellStyle name="Normal GHG whole table 3 6 2 2 2" xfId="17729" xr:uid="{00000000-0005-0000-0000-0000B3000000}"/>
    <cellStyle name="Normal GHG whole table 3 6 2 3" xfId="11488" xr:uid="{00000000-0005-0000-0000-0000B3000000}"/>
    <cellStyle name="Normal GHG whole table 3 6 3" xfId="3006" xr:uid="{00000000-0005-0000-0000-0000B3000000}"/>
    <cellStyle name="Normal GHG whole table 3 6 3 2" xfId="8556" xr:uid="{00000000-0005-0000-0000-0000B3000000}"/>
    <cellStyle name="Normal GHG whole table 3 6 3 2 2" xfId="18918" xr:uid="{00000000-0005-0000-0000-0000B3000000}"/>
    <cellStyle name="Normal GHG whole table 3 6 3 3" xfId="13732" xr:uid="{00000000-0005-0000-0000-0000B3000000}"/>
    <cellStyle name="Normal GHG whole table 3 6 4" xfId="4350" xr:uid="{00000000-0005-0000-0000-0000B3000000}"/>
    <cellStyle name="Normal GHG whole table 3 6 4 2" xfId="9933" xr:uid="{00000000-0005-0000-0000-0000B3000000}"/>
    <cellStyle name="Normal GHG whole table 3 6 4 2 2" xfId="20294" xr:uid="{00000000-0005-0000-0000-0000B3000000}"/>
    <cellStyle name="Normal GHG whole table 3 6 4 3" xfId="11043" xr:uid="{00000000-0005-0000-0000-0000B3000000}"/>
    <cellStyle name="Normal GHG whole table 3 6 5" xfId="6517" xr:uid="{00000000-0005-0000-0000-0000B3000000}"/>
    <cellStyle name="Normal GHG whole table 3 6 5 2" xfId="16879" xr:uid="{00000000-0005-0000-0000-0000B3000000}"/>
    <cellStyle name="Normal GHG whole table 3 6 6" xfId="5782" xr:uid="{00000000-0005-0000-0000-0000B3000000}"/>
    <cellStyle name="Normal GHG whole table 3 6 6 2" xfId="15382" xr:uid="{00000000-0005-0000-0000-0000B3000000}"/>
    <cellStyle name="Normal GHG whole table 3 6 7" xfId="11317" xr:uid="{00000000-0005-0000-0000-0000B3000000}"/>
    <cellStyle name="Normal GHG whole table 3 7" xfId="1469" xr:uid="{00000000-0005-0000-0000-0000B1000000}"/>
    <cellStyle name="Normal GHG whole table 3 7 2" xfId="2711" xr:uid="{00000000-0005-0000-0000-0000B1000000}"/>
    <cellStyle name="Normal GHG whole table 3 7 2 2" xfId="8261" xr:uid="{00000000-0005-0000-0000-0000B1000000}"/>
    <cellStyle name="Normal GHG whole table 3 7 2 2 2" xfId="18623" xr:uid="{00000000-0005-0000-0000-0000B1000000}"/>
    <cellStyle name="Normal GHG whole table 3 7 2 3" xfId="14194" xr:uid="{00000000-0005-0000-0000-0000B1000000}"/>
    <cellStyle name="Normal GHG whole table 3 7 3" xfId="4065" xr:uid="{00000000-0005-0000-0000-0000B1000000}"/>
    <cellStyle name="Normal GHG whole table 3 7 3 2" xfId="9673" xr:uid="{00000000-0005-0000-0000-0000B1000000}"/>
    <cellStyle name="Normal GHG whole table 3 7 3 2 2" xfId="20034" xr:uid="{00000000-0005-0000-0000-0000B1000000}"/>
    <cellStyle name="Normal GHG whole table 3 7 3 3" xfId="11813" xr:uid="{00000000-0005-0000-0000-0000B1000000}"/>
    <cellStyle name="Normal GHG whole table 3 7 4" xfId="7102" xr:uid="{00000000-0005-0000-0000-0000B1000000}"/>
    <cellStyle name="Normal GHG whole table 3 7 4 2" xfId="17464" xr:uid="{00000000-0005-0000-0000-0000B1000000}"/>
    <cellStyle name="Normal GHG whole table 3 7 5" xfId="5523" xr:uid="{00000000-0005-0000-0000-0000B1000000}"/>
    <cellStyle name="Normal GHG whole table 3 7 5 2" xfId="13153" xr:uid="{00000000-0005-0000-0000-0000B1000000}"/>
    <cellStyle name="Normal GHG whole table 3 7 6" xfId="10518" xr:uid="{00000000-0005-0000-0000-0000B1000000}"/>
    <cellStyle name="Normal GHG whole table 3 8" xfId="1423" xr:uid="{00000000-0005-0000-0000-0000B3000000}"/>
    <cellStyle name="Normal GHG whole table 3 8 2" xfId="2666" xr:uid="{00000000-0005-0000-0000-0000B3000000}"/>
    <cellStyle name="Normal GHG whole table 3 8 2 2" xfId="8216" xr:uid="{00000000-0005-0000-0000-0000B3000000}"/>
    <cellStyle name="Normal GHG whole table 3 8 2 2 2" xfId="18578" xr:uid="{00000000-0005-0000-0000-0000B3000000}"/>
    <cellStyle name="Normal GHG whole table 3 8 2 3" xfId="10990" xr:uid="{00000000-0005-0000-0000-0000B3000000}"/>
    <cellStyle name="Normal GHG whole table 3 8 3" xfId="4021" xr:uid="{00000000-0005-0000-0000-0000B3000000}"/>
    <cellStyle name="Normal GHG whole table 3 8 3 2" xfId="9631" xr:uid="{00000000-0005-0000-0000-0000B3000000}"/>
    <cellStyle name="Normal GHG whole table 3 8 3 2 2" xfId="19992" xr:uid="{00000000-0005-0000-0000-0000B3000000}"/>
    <cellStyle name="Normal GHG whole table 3 8 3 3" xfId="12570" xr:uid="{00000000-0005-0000-0000-0000B3000000}"/>
    <cellStyle name="Normal GHG whole table 3 8 4" xfId="7059" xr:uid="{00000000-0005-0000-0000-0000B3000000}"/>
    <cellStyle name="Normal GHG whole table 3 8 4 2" xfId="17421" xr:uid="{00000000-0005-0000-0000-0000B3000000}"/>
    <cellStyle name="Normal GHG whole table 3 8 5" xfId="5481" xr:uid="{00000000-0005-0000-0000-0000B3000000}"/>
    <cellStyle name="Normal GHG whole table 3 8 5 2" xfId="11087" xr:uid="{00000000-0005-0000-0000-0000B3000000}"/>
    <cellStyle name="Normal GHG whole table 3 8 6" xfId="10562" xr:uid="{00000000-0005-0000-0000-0000B3000000}"/>
    <cellStyle name="Normal GHG whole table 3 9" xfId="1133" xr:uid="{00000000-0005-0000-0000-0000B3000000}"/>
    <cellStyle name="Normal GHG whole table 3 9 2" xfId="3778" xr:uid="{00000000-0005-0000-0000-0000B3000000}"/>
    <cellStyle name="Normal GHG whole table 3 9 2 2" xfId="9392" xr:uid="{00000000-0005-0000-0000-0000B3000000}"/>
    <cellStyle name="Normal GHG whole table 3 9 2 2 2" xfId="19753" xr:uid="{00000000-0005-0000-0000-0000B3000000}"/>
    <cellStyle name="Normal GHG whole table 3 9 2 3" xfId="14834" xr:uid="{00000000-0005-0000-0000-0000B3000000}"/>
    <cellStyle name="Normal GHG whole table 3 9 3" xfId="6773" xr:uid="{00000000-0005-0000-0000-0000B3000000}"/>
    <cellStyle name="Normal GHG whole table 3 9 3 2" xfId="17135" xr:uid="{00000000-0005-0000-0000-0000B3000000}"/>
    <cellStyle name="Normal GHG whole table 3 9 4" xfId="5248" xr:uid="{00000000-0005-0000-0000-0000B3000000}"/>
    <cellStyle name="Normal GHG whole table 3 9 4 2" xfId="10830" xr:uid="{00000000-0005-0000-0000-0000B3000000}"/>
    <cellStyle name="Normal GHG whole table 3 9 5" xfId="13459" xr:uid="{00000000-0005-0000-0000-0000B3000000}"/>
    <cellStyle name="Normal GHG whole table 4" xfId="290" xr:uid="{00000000-0005-0000-0000-0000B3000000}"/>
    <cellStyle name="Normal GHG whole table 4 10" xfId="10615" xr:uid="{00000000-0005-0000-0000-0000B3000000}"/>
    <cellStyle name="Normal GHG whole table 4 2" xfId="1536" xr:uid="{00000000-0005-0000-0000-0000B3000000}"/>
    <cellStyle name="Normal GHG whole table 4 2 2" xfId="2089" xr:uid="{00000000-0005-0000-0000-0000B3000000}"/>
    <cellStyle name="Normal GHG whole table 4 2 2 2" xfId="3328" xr:uid="{00000000-0005-0000-0000-0000B3000000}"/>
    <cellStyle name="Normal GHG whole table 4 2 2 2 2" xfId="8878" xr:uid="{00000000-0005-0000-0000-0000B3000000}"/>
    <cellStyle name="Normal GHG whole table 4 2 2 2 2 2" xfId="19240" xr:uid="{00000000-0005-0000-0000-0000B3000000}"/>
    <cellStyle name="Normal GHG whole table 4 2 2 2 3" xfId="14146" xr:uid="{00000000-0005-0000-0000-0000B3000000}"/>
    <cellStyle name="Normal GHG whole table 4 2 2 3" xfId="4670" xr:uid="{00000000-0005-0000-0000-0000B3000000}"/>
    <cellStyle name="Normal GHG whole table 4 2 2 3 2" xfId="10238" xr:uid="{00000000-0005-0000-0000-0000B3000000}"/>
    <cellStyle name="Normal GHG whole table 4 2 2 3 2 2" xfId="20598" xr:uid="{00000000-0005-0000-0000-0000B3000000}"/>
    <cellStyle name="Normal GHG whole table 4 2 2 3 3" xfId="12901" xr:uid="{00000000-0005-0000-0000-0000B3000000}"/>
    <cellStyle name="Normal GHG whole table 4 2 2 4" xfId="7664" xr:uid="{00000000-0005-0000-0000-0000B3000000}"/>
    <cellStyle name="Normal GHG whole table 4 2 2 4 2" xfId="18026" xr:uid="{00000000-0005-0000-0000-0000B3000000}"/>
    <cellStyle name="Normal GHG whole table 4 2 2 5" xfId="6085" xr:uid="{00000000-0005-0000-0000-0000B3000000}"/>
    <cellStyle name="Normal GHG whole table 4 2 2 5 2" xfId="16449" xr:uid="{00000000-0005-0000-0000-0000B3000000}"/>
    <cellStyle name="Normal GHG whole table 4 2 2 6" xfId="12763" xr:uid="{00000000-0005-0000-0000-0000B3000000}"/>
    <cellStyle name="Normal GHG whole table 4 2 3" xfId="2777" xr:uid="{00000000-0005-0000-0000-0000B3000000}"/>
    <cellStyle name="Normal GHG whole table 4 2 3 2" xfId="4128" xr:uid="{00000000-0005-0000-0000-0000B3000000}"/>
    <cellStyle name="Normal GHG whole table 4 2 3 2 2" xfId="9728" xr:uid="{00000000-0005-0000-0000-0000B3000000}"/>
    <cellStyle name="Normal GHG whole table 4 2 3 2 2 2" xfId="20089" xr:uid="{00000000-0005-0000-0000-0000B3000000}"/>
    <cellStyle name="Normal GHG whole table 4 2 3 2 3" xfId="16240" xr:uid="{00000000-0005-0000-0000-0000B3000000}"/>
    <cellStyle name="Normal GHG whole table 4 2 3 3" xfId="8327" xr:uid="{00000000-0005-0000-0000-0000B3000000}"/>
    <cellStyle name="Normal GHG whole table 4 2 3 3 2" xfId="18689" xr:uid="{00000000-0005-0000-0000-0000B3000000}"/>
    <cellStyle name="Normal GHG whole table 4 2 3 4" xfId="5578" xr:uid="{00000000-0005-0000-0000-0000B3000000}"/>
    <cellStyle name="Normal GHG whole table 4 2 3 4 2" xfId="14097" xr:uid="{00000000-0005-0000-0000-0000B3000000}"/>
    <cellStyle name="Normal GHG whole table 4 2 3 5" xfId="14605" xr:uid="{00000000-0005-0000-0000-0000B3000000}"/>
    <cellStyle name="Normal GHG whole table 4 2 4" xfId="3719" xr:uid="{00000000-0005-0000-0000-0000B3000000}"/>
    <cellStyle name="Normal GHG whole table 4 2 4 2" xfId="9309" xr:uid="{00000000-0005-0000-0000-0000B3000000}"/>
    <cellStyle name="Normal GHG whole table 4 2 4 2 2" xfId="19670" xr:uid="{00000000-0005-0000-0000-0000B3000000}"/>
    <cellStyle name="Normal GHG whole table 4 2 4 3" xfId="12159" xr:uid="{00000000-0005-0000-0000-0000B3000000}"/>
    <cellStyle name="Normal GHG whole table 4 2 5" xfId="5166" xr:uid="{00000000-0005-0000-0000-0000B3000000}"/>
    <cellStyle name="Normal GHG whole table 4 2 5 2" xfId="14680" xr:uid="{00000000-0005-0000-0000-0000B3000000}"/>
    <cellStyle name="Normal GHG whole table 4 2 6" xfId="13069" xr:uid="{00000000-0005-0000-0000-0000B3000000}"/>
    <cellStyle name="Normal GHG whole table 4 3" xfId="1680" xr:uid="{00000000-0005-0000-0000-0000B3000000}"/>
    <cellStyle name="Normal GHG whole table 4 3 2" xfId="2921" xr:uid="{00000000-0005-0000-0000-0000B3000000}"/>
    <cellStyle name="Normal GHG whole table 4 3 2 2" xfId="8471" xr:uid="{00000000-0005-0000-0000-0000B3000000}"/>
    <cellStyle name="Normal GHG whole table 4 3 2 2 2" xfId="18833" xr:uid="{00000000-0005-0000-0000-0000B3000000}"/>
    <cellStyle name="Normal GHG whole table 4 3 2 3" xfId="12656" xr:uid="{00000000-0005-0000-0000-0000B3000000}"/>
    <cellStyle name="Normal GHG whole table 4 3 3" xfId="4271" xr:uid="{00000000-0005-0000-0000-0000B3000000}"/>
    <cellStyle name="Normal GHG whole table 4 3 3 2" xfId="9863" xr:uid="{00000000-0005-0000-0000-0000B3000000}"/>
    <cellStyle name="Normal GHG whole table 4 3 3 2 2" xfId="20224" xr:uid="{00000000-0005-0000-0000-0000B3000000}"/>
    <cellStyle name="Normal GHG whole table 4 3 3 3" xfId="12498" xr:uid="{00000000-0005-0000-0000-0000B3000000}"/>
    <cellStyle name="Normal GHG whole table 4 3 4" xfId="7295" xr:uid="{00000000-0005-0000-0000-0000B3000000}"/>
    <cellStyle name="Normal GHG whole table 4 3 4 2" xfId="17657" xr:uid="{00000000-0005-0000-0000-0000B3000000}"/>
    <cellStyle name="Normal GHG whole table 4 3 5" xfId="5713" xr:uid="{00000000-0005-0000-0000-0000B3000000}"/>
    <cellStyle name="Normal GHG whole table 4 3 5 2" xfId="13611" xr:uid="{00000000-0005-0000-0000-0000B3000000}"/>
    <cellStyle name="Normal GHG whole table 4 3 6" xfId="12162" xr:uid="{00000000-0005-0000-0000-0000B3000000}"/>
    <cellStyle name="Normal GHG whole table 4 4" xfId="1523" xr:uid="{00000000-0005-0000-0000-0000B3000000}"/>
    <cellStyle name="Normal GHG whole table 4 4 2" xfId="2764" xr:uid="{00000000-0005-0000-0000-0000B3000000}"/>
    <cellStyle name="Normal GHG whole table 4 4 2 2" xfId="8314" xr:uid="{00000000-0005-0000-0000-0000B3000000}"/>
    <cellStyle name="Normal GHG whole table 4 4 2 2 2" xfId="18676" xr:uid="{00000000-0005-0000-0000-0000B3000000}"/>
    <cellStyle name="Normal GHG whole table 4 4 2 3" xfId="16246" xr:uid="{00000000-0005-0000-0000-0000B3000000}"/>
    <cellStyle name="Normal GHG whole table 4 4 3" xfId="4115" xr:uid="{00000000-0005-0000-0000-0000B3000000}"/>
    <cellStyle name="Normal GHG whole table 4 4 3 2" xfId="9718" xr:uid="{00000000-0005-0000-0000-0000B3000000}"/>
    <cellStyle name="Normal GHG whole table 4 4 3 2 2" xfId="20079" xr:uid="{00000000-0005-0000-0000-0000B3000000}"/>
    <cellStyle name="Normal GHG whole table 4 4 3 3" xfId="14422" xr:uid="{00000000-0005-0000-0000-0000B3000000}"/>
    <cellStyle name="Normal GHG whole table 4 4 4" xfId="7150" xr:uid="{00000000-0005-0000-0000-0000B3000000}"/>
    <cellStyle name="Normal GHG whole table 4 4 4 2" xfId="17512" xr:uid="{00000000-0005-0000-0000-0000B3000000}"/>
    <cellStyle name="Normal GHG whole table 4 4 5" xfId="5568" xr:uid="{00000000-0005-0000-0000-0000B3000000}"/>
    <cellStyle name="Normal GHG whole table 4 4 5 2" xfId="11723" xr:uid="{00000000-0005-0000-0000-0000B3000000}"/>
    <cellStyle name="Normal GHG whole table 4 4 6" xfId="12077" xr:uid="{00000000-0005-0000-0000-0000B3000000}"/>
    <cellStyle name="Normal GHG whole table 4 5" xfId="697" xr:uid="{00000000-0005-0000-0000-0000B3000000}"/>
    <cellStyle name="Normal GHG whole table 4 5 2" xfId="3595" xr:uid="{00000000-0005-0000-0000-0000B3000000}"/>
    <cellStyle name="Normal GHG whole table 4 5 2 2" xfId="9140" xr:uid="{00000000-0005-0000-0000-0000B3000000}"/>
    <cellStyle name="Normal GHG whole table 4 5 2 2 2" xfId="19502" xr:uid="{00000000-0005-0000-0000-0000B3000000}"/>
    <cellStyle name="Normal GHG whole table 4 5 2 3" xfId="14773" xr:uid="{00000000-0005-0000-0000-0000B3000000}"/>
    <cellStyle name="Normal GHG whole table 4 5 3" xfId="6430" xr:uid="{00000000-0005-0000-0000-0000B3000000}"/>
    <cellStyle name="Normal GHG whole table 4 5 3 2" xfId="16792" xr:uid="{00000000-0005-0000-0000-0000B3000000}"/>
    <cellStyle name="Normal GHG whole table 4 5 4" xfId="4981" xr:uid="{00000000-0005-0000-0000-0000B3000000}"/>
    <cellStyle name="Normal GHG whole table 4 5 4 2" xfId="13014" xr:uid="{00000000-0005-0000-0000-0000B3000000}"/>
    <cellStyle name="Normal GHG whole table 4 5 5" xfId="15641" xr:uid="{00000000-0005-0000-0000-0000B3000000}"/>
    <cellStyle name="Normal GHG whole table 4 6" xfId="2350" xr:uid="{00000000-0005-0000-0000-0000B3000000}"/>
    <cellStyle name="Normal GHG whole table 4 6 2" xfId="7900" xr:uid="{00000000-0005-0000-0000-0000B3000000}"/>
    <cellStyle name="Normal GHG whole table 4 6 2 2" xfId="18262" xr:uid="{00000000-0005-0000-0000-0000B3000000}"/>
    <cellStyle name="Normal GHG whole table 4 6 3" xfId="13004" xr:uid="{00000000-0005-0000-0000-0000B3000000}"/>
    <cellStyle name="Normal GHG whole table 4 7" xfId="670" xr:uid="{00000000-0005-0000-0000-0000B3000000}"/>
    <cellStyle name="Normal GHG whole table 4 7 2" xfId="6408" xr:uid="{00000000-0005-0000-0000-0000B3000000}"/>
    <cellStyle name="Normal GHG whole table 4 7 2 2" xfId="16770" xr:uid="{00000000-0005-0000-0000-0000B3000000}"/>
    <cellStyle name="Normal GHG whole table 4 7 3" xfId="11804" xr:uid="{00000000-0005-0000-0000-0000B3000000}"/>
    <cellStyle name="Normal GHG whole table 4 8" xfId="3672" xr:uid="{00000000-0005-0000-0000-0000B3000000}"/>
    <cellStyle name="Normal GHG whole table 4 8 2" xfId="11705" xr:uid="{00000000-0005-0000-0000-0000B3000000}"/>
    <cellStyle name="Normal GHG whole table 4 8 3" xfId="13930" xr:uid="{00000000-0005-0000-0000-0000B3000000}"/>
    <cellStyle name="Normal GHG whole table 4 9" xfId="5075" xr:uid="{00000000-0005-0000-0000-0000B3000000}"/>
    <cellStyle name="Normal GHG whole table 4 9 2" xfId="12870" xr:uid="{00000000-0005-0000-0000-0000B3000000}"/>
    <cellStyle name="Normal GHG whole table 5" xfId="470" xr:uid="{00000000-0005-0000-0000-0000B3000000}"/>
    <cellStyle name="Normal GHG whole table 5 2" xfId="2101" xr:uid="{00000000-0005-0000-0000-0000B3000000}"/>
    <cellStyle name="Normal GHG whole table 5 2 2" xfId="3340" xr:uid="{00000000-0005-0000-0000-0000B3000000}"/>
    <cellStyle name="Normal GHG whole table 5 2 2 2" xfId="8890" xr:uid="{00000000-0005-0000-0000-0000B3000000}"/>
    <cellStyle name="Normal GHG whole table 5 2 2 2 2" xfId="19252" xr:uid="{00000000-0005-0000-0000-0000B3000000}"/>
    <cellStyle name="Normal GHG whole table 5 2 2 3" xfId="13439" xr:uid="{00000000-0005-0000-0000-0000B3000000}"/>
    <cellStyle name="Normal GHG whole table 5 2 3" xfId="4682" xr:uid="{00000000-0005-0000-0000-0000B3000000}"/>
    <cellStyle name="Normal GHG whole table 5 2 3 2" xfId="10248" xr:uid="{00000000-0005-0000-0000-0000B3000000}"/>
    <cellStyle name="Normal GHG whole table 5 2 3 2 2" xfId="20608" xr:uid="{00000000-0005-0000-0000-0000B3000000}"/>
    <cellStyle name="Normal GHG whole table 5 2 3 3" xfId="12841" xr:uid="{00000000-0005-0000-0000-0000B3000000}"/>
    <cellStyle name="Normal GHG whole table 5 2 4" xfId="7671" xr:uid="{00000000-0005-0000-0000-0000B3000000}"/>
    <cellStyle name="Normal GHG whole table 5 2 4 2" xfId="18033" xr:uid="{00000000-0005-0000-0000-0000B3000000}"/>
    <cellStyle name="Normal GHG whole table 5 2 5" xfId="6095" xr:uid="{00000000-0005-0000-0000-0000B3000000}"/>
    <cellStyle name="Normal GHG whole table 5 2 5 2" xfId="16459" xr:uid="{00000000-0005-0000-0000-0000B3000000}"/>
    <cellStyle name="Normal GHG whole table 5 2 6" xfId="11313" xr:uid="{00000000-0005-0000-0000-0000B3000000}"/>
    <cellStyle name="Normal GHG whole table 5 3" xfId="1484" xr:uid="{00000000-0005-0000-0000-0000B1000000}"/>
    <cellStyle name="Normal GHG whole table 5 3 2" xfId="2726" xr:uid="{00000000-0005-0000-0000-0000B1000000}"/>
    <cellStyle name="Normal GHG whole table 5 3 2 2" xfId="8276" xr:uid="{00000000-0005-0000-0000-0000B1000000}"/>
    <cellStyle name="Normal GHG whole table 5 3 2 2 2" xfId="18638" xr:uid="{00000000-0005-0000-0000-0000B1000000}"/>
    <cellStyle name="Normal GHG whole table 5 3 2 3" xfId="12865" xr:uid="{00000000-0005-0000-0000-0000B1000000}"/>
    <cellStyle name="Normal GHG whole table 5 3 3" xfId="4080" xr:uid="{00000000-0005-0000-0000-0000B1000000}"/>
    <cellStyle name="Normal GHG whole table 5 3 3 2" xfId="9686" xr:uid="{00000000-0005-0000-0000-0000B1000000}"/>
    <cellStyle name="Normal GHG whole table 5 3 3 2 2" xfId="20047" xr:uid="{00000000-0005-0000-0000-0000B1000000}"/>
    <cellStyle name="Normal GHG whole table 5 3 3 3" xfId="14740" xr:uid="{00000000-0005-0000-0000-0000B1000000}"/>
    <cellStyle name="Normal GHG whole table 5 3 4" xfId="7114" xr:uid="{00000000-0005-0000-0000-0000B1000000}"/>
    <cellStyle name="Normal GHG whole table 5 3 4 2" xfId="17476" xr:uid="{00000000-0005-0000-0000-0000B1000000}"/>
    <cellStyle name="Normal GHG whole table 5 3 5" xfId="5536" xr:uid="{00000000-0005-0000-0000-0000B1000000}"/>
    <cellStyle name="Normal GHG whole table 5 3 5 2" xfId="11162" xr:uid="{00000000-0005-0000-0000-0000B1000000}"/>
    <cellStyle name="Normal GHG whole table 5 3 6" xfId="10631" xr:uid="{00000000-0005-0000-0000-0000B1000000}"/>
    <cellStyle name="Normal GHG whole table 5 4" xfId="1126" xr:uid="{00000000-0005-0000-0000-0000B3000000}"/>
    <cellStyle name="Normal GHG whole table 5 4 2" xfId="3598" xr:uid="{00000000-0005-0000-0000-0000B3000000}"/>
    <cellStyle name="Normal GHG whole table 5 4 2 2" xfId="9143" xr:uid="{00000000-0005-0000-0000-0000B3000000}"/>
    <cellStyle name="Normal GHG whole table 5 4 2 2 2" xfId="19505" xr:uid="{00000000-0005-0000-0000-0000B3000000}"/>
    <cellStyle name="Normal GHG whole table 5 4 2 3" xfId="16130" xr:uid="{00000000-0005-0000-0000-0000B3000000}"/>
    <cellStyle name="Normal GHG whole table 5 4 3" xfId="6766" xr:uid="{00000000-0005-0000-0000-0000B3000000}"/>
    <cellStyle name="Normal GHG whole table 5 4 3 2" xfId="17128" xr:uid="{00000000-0005-0000-0000-0000B3000000}"/>
    <cellStyle name="Normal GHG whole table 5 4 4" xfId="4984" xr:uid="{00000000-0005-0000-0000-0000B3000000}"/>
    <cellStyle name="Normal GHG whole table 5 4 4 2" xfId="14557" xr:uid="{00000000-0005-0000-0000-0000B3000000}"/>
    <cellStyle name="Normal GHG whole table 5 4 5" xfId="11069" xr:uid="{00000000-0005-0000-0000-0000B3000000}"/>
    <cellStyle name="Normal GHG whole table 5 5" xfId="2370" xr:uid="{00000000-0005-0000-0000-0000B3000000}"/>
    <cellStyle name="Normal GHG whole table 5 5 2" xfId="7920" xr:uid="{00000000-0005-0000-0000-0000B3000000}"/>
    <cellStyle name="Normal GHG whole table 5 5 2 2" xfId="18282" xr:uid="{00000000-0005-0000-0000-0000B3000000}"/>
    <cellStyle name="Normal GHG whole table 5 5 3" xfId="15097" xr:uid="{00000000-0005-0000-0000-0000B3000000}"/>
    <cellStyle name="Normal GHG whole table 5 6" xfId="682" xr:uid="{00000000-0005-0000-0000-0000B3000000}"/>
    <cellStyle name="Normal GHG whole table 5 6 2" xfId="9164" xr:uid="{00000000-0005-0000-0000-0000B3000000}"/>
    <cellStyle name="Normal GHG whole table 5 6 2 2" xfId="19525" xr:uid="{00000000-0005-0000-0000-0000B3000000}"/>
    <cellStyle name="Normal GHG whole table 5 6 3" xfId="12910" xr:uid="{00000000-0005-0000-0000-0000B3000000}"/>
    <cellStyle name="Normal GHG whole table 5 7" xfId="3620" xr:uid="{00000000-0005-0000-0000-0000B3000000}"/>
    <cellStyle name="Normal GHG whole table 5 7 2" xfId="11675" xr:uid="{00000000-0005-0000-0000-0000B3000000}"/>
    <cellStyle name="Normal GHG whole table 5 7 3" xfId="13881" xr:uid="{00000000-0005-0000-0000-0000B3000000}"/>
    <cellStyle name="Normal GHG whole table 5 8" xfId="5005" xr:uid="{00000000-0005-0000-0000-0000B3000000}"/>
    <cellStyle name="Normal GHG whole table 5 8 2" xfId="15086" xr:uid="{00000000-0005-0000-0000-0000B3000000}"/>
    <cellStyle name="Normal GHG whole table 5 9" xfId="12798" xr:uid="{00000000-0005-0000-0000-0000B3000000}"/>
    <cellStyle name="Normal GHG whole table 6" xfId="475" xr:uid="{00000000-0005-0000-0000-0000B3000000}"/>
    <cellStyle name="Normal GHG whole table 6 2" xfId="2113" xr:uid="{00000000-0005-0000-0000-0000B3000000}"/>
    <cellStyle name="Normal GHG whole table 6 2 2" xfId="3352" xr:uid="{00000000-0005-0000-0000-0000B3000000}"/>
    <cellStyle name="Normal GHG whole table 6 2 2 2" xfId="8902" xr:uid="{00000000-0005-0000-0000-0000B3000000}"/>
    <cellStyle name="Normal GHG whole table 6 2 2 2 2" xfId="19264" xr:uid="{00000000-0005-0000-0000-0000B3000000}"/>
    <cellStyle name="Normal GHG whole table 6 2 2 3" xfId="15870" xr:uid="{00000000-0005-0000-0000-0000B3000000}"/>
    <cellStyle name="Normal GHG whole table 6 2 3" xfId="4694" xr:uid="{00000000-0005-0000-0000-0000B3000000}"/>
    <cellStyle name="Normal GHG whole table 6 2 3 2" xfId="10259" xr:uid="{00000000-0005-0000-0000-0000B3000000}"/>
    <cellStyle name="Normal GHG whole table 6 2 3 2 2" xfId="20619" xr:uid="{00000000-0005-0000-0000-0000B3000000}"/>
    <cellStyle name="Normal GHG whole table 6 2 3 3" xfId="16013" xr:uid="{00000000-0005-0000-0000-0000B3000000}"/>
    <cellStyle name="Normal GHG whole table 6 2 4" xfId="7680" xr:uid="{00000000-0005-0000-0000-0000B3000000}"/>
    <cellStyle name="Normal GHG whole table 6 2 4 2" xfId="18042" xr:uid="{00000000-0005-0000-0000-0000B3000000}"/>
    <cellStyle name="Normal GHG whole table 6 2 5" xfId="6106" xr:uid="{00000000-0005-0000-0000-0000B3000000}"/>
    <cellStyle name="Normal GHG whole table 6 2 5 2" xfId="16470" xr:uid="{00000000-0005-0000-0000-0000B3000000}"/>
    <cellStyle name="Normal GHG whole table 6 2 6" xfId="12650" xr:uid="{00000000-0005-0000-0000-0000B3000000}"/>
    <cellStyle name="Normal GHG whole table 6 3" xfId="1776" xr:uid="{00000000-0005-0000-0000-0000B3000000}"/>
    <cellStyle name="Normal GHG whole table 6 3 2" xfId="3016" xr:uid="{00000000-0005-0000-0000-0000B3000000}"/>
    <cellStyle name="Normal GHG whole table 6 3 2 2" xfId="8566" xr:uid="{00000000-0005-0000-0000-0000B3000000}"/>
    <cellStyle name="Normal GHG whole table 6 3 2 2 2" xfId="18928" xr:uid="{00000000-0005-0000-0000-0000B3000000}"/>
    <cellStyle name="Normal GHG whole table 6 3 2 3" xfId="14453" xr:uid="{00000000-0005-0000-0000-0000B3000000}"/>
    <cellStyle name="Normal GHG whole table 6 3 3" xfId="4360" xr:uid="{00000000-0005-0000-0000-0000B3000000}"/>
    <cellStyle name="Normal GHG whole table 6 3 3 2" xfId="9942" xr:uid="{00000000-0005-0000-0000-0000B3000000}"/>
    <cellStyle name="Normal GHG whole table 6 3 3 2 2" xfId="20303" xr:uid="{00000000-0005-0000-0000-0000B3000000}"/>
    <cellStyle name="Normal GHG whole table 6 3 3 3" xfId="16043" xr:uid="{00000000-0005-0000-0000-0000B3000000}"/>
    <cellStyle name="Normal GHG whole table 6 3 4" xfId="7369" xr:uid="{00000000-0005-0000-0000-0000B3000000}"/>
    <cellStyle name="Normal GHG whole table 6 3 4 2" xfId="17731" xr:uid="{00000000-0005-0000-0000-0000B3000000}"/>
    <cellStyle name="Normal GHG whole table 6 3 5" xfId="5791" xr:uid="{00000000-0005-0000-0000-0000B3000000}"/>
    <cellStyle name="Normal GHG whole table 6 3 5 2" xfId="13566" xr:uid="{00000000-0005-0000-0000-0000B3000000}"/>
    <cellStyle name="Normal GHG whole table 6 3 6" xfId="12638" xr:uid="{00000000-0005-0000-0000-0000B3000000}"/>
    <cellStyle name="Normal GHG whole table 6 4" xfId="1146" xr:uid="{00000000-0005-0000-0000-0000B3000000}"/>
    <cellStyle name="Normal GHG whole table 6 4 2" xfId="6786" xr:uid="{00000000-0005-0000-0000-0000B3000000}"/>
    <cellStyle name="Normal GHG whole table 6 4 2 2" xfId="17148" xr:uid="{00000000-0005-0000-0000-0000B3000000}"/>
    <cellStyle name="Normal GHG whole table 6 4 3" xfId="14661" xr:uid="{00000000-0005-0000-0000-0000B3000000}"/>
    <cellStyle name="Normal GHG whole table 6 5" xfId="2390" xr:uid="{00000000-0005-0000-0000-0000B3000000}"/>
    <cellStyle name="Normal GHG whole table 6 5 2" xfId="7940" xr:uid="{00000000-0005-0000-0000-0000B3000000}"/>
    <cellStyle name="Normal GHG whole table 6 5 2 2" xfId="18302" xr:uid="{00000000-0005-0000-0000-0000B3000000}"/>
    <cellStyle name="Normal GHG whole table 6 5 3" xfId="11697" xr:uid="{00000000-0005-0000-0000-0000B3000000}"/>
    <cellStyle name="Normal GHG whole table 6 6" xfId="849" xr:uid="{00000000-0005-0000-0000-0000B3000000}"/>
    <cellStyle name="Normal GHG whole table 6 6 2" xfId="9393" xr:uid="{00000000-0005-0000-0000-0000B3000000}"/>
    <cellStyle name="Normal GHG whole table 6 6 2 2" xfId="19754" xr:uid="{00000000-0005-0000-0000-0000B3000000}"/>
    <cellStyle name="Normal GHG whole table 6 6 3" xfId="12484" xr:uid="{00000000-0005-0000-0000-0000B3000000}"/>
    <cellStyle name="Normal GHG whole table 6 7" xfId="3779" xr:uid="{00000000-0005-0000-0000-0000B3000000}"/>
    <cellStyle name="Normal GHG whole table 6 7 2" xfId="6526" xr:uid="{00000000-0005-0000-0000-0000B3000000}"/>
    <cellStyle name="Normal GHG whole table 6 7 2 2" xfId="16888" xr:uid="{00000000-0005-0000-0000-0000B3000000}"/>
    <cellStyle name="Normal GHG whole table 6 7 3" xfId="13576" xr:uid="{00000000-0005-0000-0000-0000B3000000}"/>
    <cellStyle name="Normal GHG whole table 6 8" xfId="5249" xr:uid="{00000000-0005-0000-0000-0000B3000000}"/>
    <cellStyle name="Normal GHG whole table 6 8 2" xfId="11232" xr:uid="{00000000-0005-0000-0000-0000B3000000}"/>
    <cellStyle name="Normal GHG whole table 6 9" xfId="14410" xr:uid="{00000000-0005-0000-0000-0000B3000000}"/>
    <cellStyle name="Normal GHG whole table 7" xfId="764" xr:uid="{00000000-0005-0000-0000-0000B1000000}"/>
    <cellStyle name="Normal GHG whole table 7 2" xfId="2081" xr:uid="{00000000-0005-0000-0000-0000B3000000}"/>
    <cellStyle name="Normal GHG whole table 7 2 2" xfId="3320" xr:uid="{00000000-0005-0000-0000-0000B3000000}"/>
    <cellStyle name="Normal GHG whole table 7 2 2 2" xfId="8870" xr:uid="{00000000-0005-0000-0000-0000B3000000}"/>
    <cellStyle name="Normal GHG whole table 7 2 2 2 2" xfId="19232" xr:uid="{00000000-0005-0000-0000-0000B3000000}"/>
    <cellStyle name="Normal GHG whole table 7 2 2 3" xfId="16107" xr:uid="{00000000-0005-0000-0000-0000B3000000}"/>
    <cellStyle name="Normal GHG whole table 7 2 3" xfId="4662" xr:uid="{00000000-0005-0000-0000-0000B3000000}"/>
    <cellStyle name="Normal GHG whole table 7 2 3 2" xfId="10231" xr:uid="{00000000-0005-0000-0000-0000B3000000}"/>
    <cellStyle name="Normal GHG whole table 7 2 3 2 2" xfId="20591" xr:uid="{00000000-0005-0000-0000-0000B3000000}"/>
    <cellStyle name="Normal GHG whole table 7 2 3 3" xfId="12357" xr:uid="{00000000-0005-0000-0000-0000B3000000}"/>
    <cellStyle name="Normal GHG whole table 7 2 4" xfId="7659" xr:uid="{00000000-0005-0000-0000-0000B3000000}"/>
    <cellStyle name="Normal GHG whole table 7 2 4 2" xfId="18021" xr:uid="{00000000-0005-0000-0000-0000B3000000}"/>
    <cellStyle name="Normal GHG whole table 7 2 5" xfId="6078" xr:uid="{00000000-0005-0000-0000-0000B3000000}"/>
    <cellStyle name="Normal GHG whole table 7 2 5 2" xfId="16442" xr:uid="{00000000-0005-0000-0000-0000B3000000}"/>
    <cellStyle name="Normal GHG whole table 7 2 6" xfId="13674" xr:uid="{00000000-0005-0000-0000-0000B3000000}"/>
    <cellStyle name="Normal GHG whole table 7 3" xfId="1716" xr:uid="{00000000-0005-0000-0000-0000B1000000}"/>
    <cellStyle name="Normal GHG whole table 7 3 2" xfId="7325" xr:uid="{00000000-0005-0000-0000-0000B1000000}"/>
    <cellStyle name="Normal GHG whole table 7 3 2 2" xfId="17687" xr:uid="{00000000-0005-0000-0000-0000B1000000}"/>
    <cellStyle name="Normal GHG whole table 7 3 3" xfId="16032" xr:uid="{00000000-0005-0000-0000-0000B1000000}"/>
    <cellStyle name="Normal GHG whole table 7 4" xfId="2957" xr:uid="{00000000-0005-0000-0000-0000B1000000}"/>
    <cellStyle name="Normal GHG whole table 7 4 2" xfId="8507" xr:uid="{00000000-0005-0000-0000-0000B1000000}"/>
    <cellStyle name="Normal GHG whole table 7 4 2 2" xfId="18869" xr:uid="{00000000-0005-0000-0000-0000B1000000}"/>
    <cellStyle name="Normal GHG whole table 7 4 3" xfId="10884" xr:uid="{00000000-0005-0000-0000-0000B1000000}"/>
    <cellStyle name="Normal GHG whole table 7 5" xfId="4304" xr:uid="{00000000-0005-0000-0000-0000B1000000}"/>
    <cellStyle name="Normal GHG whole table 7 5 2" xfId="9893" xr:uid="{00000000-0005-0000-0000-0000B1000000}"/>
    <cellStyle name="Normal GHG whole table 7 5 2 2" xfId="20254" xr:uid="{00000000-0005-0000-0000-0000B1000000}"/>
    <cellStyle name="Normal GHG whole table 7 5 3" xfId="15728" xr:uid="{00000000-0005-0000-0000-0000B1000000}"/>
    <cellStyle name="Normal GHG whole table 7 6" xfId="6481" xr:uid="{00000000-0005-0000-0000-0000B1000000}"/>
    <cellStyle name="Normal GHG whole table 7 6 2" xfId="16843" xr:uid="{00000000-0005-0000-0000-0000B1000000}"/>
    <cellStyle name="Normal GHG whole table 7 7" xfId="5742" xr:uid="{00000000-0005-0000-0000-0000B1000000}"/>
    <cellStyle name="Normal GHG whole table 7 7 2" xfId="15081" xr:uid="{00000000-0005-0000-0000-0000B1000000}"/>
    <cellStyle name="Normal GHG whole table 7 8" xfId="11427" xr:uid="{00000000-0005-0000-0000-0000B1000000}"/>
    <cellStyle name="Normal GHG whole table 8" xfId="1503" xr:uid="{00000000-0005-0000-0000-0000B3000000}"/>
    <cellStyle name="Normal GHG whole table 8 2" xfId="2745" xr:uid="{00000000-0005-0000-0000-0000B3000000}"/>
    <cellStyle name="Normal GHG whole table 8 2 2" xfId="8295" xr:uid="{00000000-0005-0000-0000-0000B3000000}"/>
    <cellStyle name="Normal GHG whole table 8 2 2 2" xfId="18657" xr:uid="{00000000-0005-0000-0000-0000B3000000}"/>
    <cellStyle name="Normal GHG whole table 8 2 3" xfId="11653" xr:uid="{00000000-0005-0000-0000-0000B3000000}"/>
    <cellStyle name="Normal GHG whole table 8 3" xfId="4098" xr:uid="{00000000-0005-0000-0000-0000B3000000}"/>
    <cellStyle name="Normal GHG whole table 8 3 2" xfId="9702" xr:uid="{00000000-0005-0000-0000-0000B3000000}"/>
    <cellStyle name="Normal GHG whole table 8 3 2 2" xfId="20063" xr:uid="{00000000-0005-0000-0000-0000B3000000}"/>
    <cellStyle name="Normal GHG whole table 8 3 3" xfId="13593" xr:uid="{00000000-0005-0000-0000-0000B3000000}"/>
    <cellStyle name="Normal GHG whole table 8 4" xfId="7132" xr:uid="{00000000-0005-0000-0000-0000B3000000}"/>
    <cellStyle name="Normal GHG whole table 8 4 2" xfId="17494" xr:uid="{00000000-0005-0000-0000-0000B3000000}"/>
    <cellStyle name="Normal GHG whole table 8 5" xfId="5552" xr:uid="{00000000-0005-0000-0000-0000B3000000}"/>
    <cellStyle name="Normal GHG whole table 8 5 2" xfId="14216" xr:uid="{00000000-0005-0000-0000-0000B3000000}"/>
    <cellStyle name="Normal GHG whole table 8 6" xfId="12706" xr:uid="{00000000-0005-0000-0000-0000B3000000}"/>
    <cellStyle name="Normal GHG whole table 9" xfId="698" xr:uid="{00000000-0005-0000-0000-0000B1000000}"/>
    <cellStyle name="Normal GHG whole table 9 2" xfId="3603" xr:uid="{00000000-0005-0000-0000-0000B1000000}"/>
    <cellStyle name="Normal GHG whole table 9 2 2" xfId="9148" xr:uid="{00000000-0005-0000-0000-0000B1000000}"/>
    <cellStyle name="Normal GHG whole table 9 2 2 2" xfId="19510" xr:uid="{00000000-0005-0000-0000-0000B1000000}"/>
    <cellStyle name="Normal GHG whole table 9 2 3" xfId="14169" xr:uid="{00000000-0005-0000-0000-0000B1000000}"/>
    <cellStyle name="Normal GHG whole table 9 3" xfId="6431" xr:uid="{00000000-0005-0000-0000-0000B1000000}"/>
    <cellStyle name="Normal GHG whole table 9 3 2" xfId="16793" xr:uid="{00000000-0005-0000-0000-0000B1000000}"/>
    <cellStyle name="Normal GHG whole table 9 4" xfId="4989" xr:uid="{00000000-0005-0000-0000-0000B1000000}"/>
    <cellStyle name="Normal GHG whole table 9 4 2" xfId="13380" xr:uid="{00000000-0005-0000-0000-0000B1000000}"/>
    <cellStyle name="Normal GHG whole table 9 5" xfId="14469" xr:uid="{00000000-0005-0000-0000-0000B1000000}"/>
    <cellStyle name="Normal GHG-Shade" xfId="251" xr:uid="{00000000-0005-0000-0000-0000B4000000}"/>
    <cellStyle name="Normál_Munka1" xfId="252" xr:uid="{00000000-0005-0000-0000-0000B5000000}"/>
    <cellStyle name="Normal_Sheet1" xfId="5" xr:uid="{00000000-0005-0000-0000-00006A000000}"/>
    <cellStyle name="Note" xfId="182" builtinId="10" customBuiltin="1"/>
    <cellStyle name="Note 2" xfId="38" xr:uid="{00000000-0005-0000-0000-00006B000000}"/>
    <cellStyle name="Odd" xfId="777" xr:uid="{CB1AE7B3-CEA5-490D-8BFE-08DFAF15D19C}"/>
    <cellStyle name="Odd 2" xfId="10480" xr:uid="{500278C1-C8F4-40FB-A7F1-E28DB3F8CFB9}"/>
    <cellStyle name="Odd 3" xfId="4933" xr:uid="{00000000-0005-0000-0000-000004000000}"/>
    <cellStyle name="Odd 3 2" xfId="15114" xr:uid="{00000000-0005-0000-0000-000004000000}"/>
    <cellStyle name="Output" xfId="177" builtinId="21" customBuiltin="1"/>
    <cellStyle name="Pattern" xfId="253" xr:uid="{00000000-0005-0000-0000-0000BA000000}"/>
    <cellStyle name="Pattern 10" xfId="1148" xr:uid="{00000000-0005-0000-0000-0000B8000000}"/>
    <cellStyle name="Pattern 10 2" xfId="6788" xr:uid="{00000000-0005-0000-0000-0000B8000000}"/>
    <cellStyle name="Pattern 10 2 2" xfId="17150" xr:uid="{00000000-0005-0000-0000-0000B8000000}"/>
    <cellStyle name="Pattern 10 3" xfId="12242" xr:uid="{00000000-0005-0000-0000-0000B8000000}"/>
    <cellStyle name="Pattern 11" xfId="354" xr:uid="{00000000-0005-0000-0000-0000BA000000}"/>
    <cellStyle name="Pattern 11 2" xfId="6378" xr:uid="{00000000-0005-0000-0000-0000BA000000}"/>
    <cellStyle name="Pattern 11 2 2" xfId="16740" xr:uid="{00000000-0005-0000-0000-0000BA000000}"/>
    <cellStyle name="Pattern 11 3" xfId="12480" xr:uid="{00000000-0005-0000-0000-0000BA000000}"/>
    <cellStyle name="Pattern 12" xfId="4954" xr:uid="{00000000-0005-0000-0000-0000BA000000}"/>
    <cellStyle name="Pattern 12 2" xfId="14894" xr:uid="{00000000-0005-0000-0000-0000BA000000}"/>
    <cellStyle name="Pattern 13" xfId="14562" xr:uid="{00000000-0005-0000-0000-0000BA000000}"/>
    <cellStyle name="Pattern 2" xfId="353" xr:uid="{00000000-0005-0000-0000-0000B8000000}"/>
    <cellStyle name="Pattern 2 10" xfId="746" xr:uid="{00000000-0005-0000-0000-0000B8000000}"/>
    <cellStyle name="Pattern 2 10 2" xfId="6466" xr:uid="{00000000-0005-0000-0000-0000B8000000}"/>
    <cellStyle name="Pattern 2 10 2 2" xfId="16828" xr:uid="{00000000-0005-0000-0000-0000B8000000}"/>
    <cellStyle name="Pattern 2 10 3" xfId="14590" xr:uid="{00000000-0005-0000-0000-0000B8000000}"/>
    <cellStyle name="Pattern 2 11" xfId="9231" xr:uid="{00000000-0005-0000-0000-0000B8000000}"/>
    <cellStyle name="Pattern 2 11 2" xfId="19592" xr:uid="{00000000-0005-0000-0000-0000B8000000}"/>
    <cellStyle name="Pattern 2 12" xfId="5076" xr:uid="{00000000-0005-0000-0000-0000B8000000}"/>
    <cellStyle name="Pattern 2 12 2" xfId="15417" xr:uid="{00000000-0005-0000-0000-0000B8000000}"/>
    <cellStyle name="Pattern 2 13" xfId="13639" xr:uid="{00000000-0005-0000-0000-0000B8000000}"/>
    <cellStyle name="Pattern 2 2" xfId="412" xr:uid="{00000000-0005-0000-0000-0000B8000000}"/>
    <cellStyle name="Pattern 2 2 10" xfId="11830" xr:uid="{00000000-0005-0000-0000-0000B8000000}"/>
    <cellStyle name="Pattern 2 2 2" xfId="492" xr:uid="{00000000-0005-0000-0000-0000B8000000}"/>
    <cellStyle name="Pattern 2 2 2 2" xfId="2139" xr:uid="{00000000-0005-0000-0000-0000B8000000}"/>
    <cellStyle name="Pattern 2 2 2 2 2" xfId="3378" xr:uid="{00000000-0005-0000-0000-0000B8000000}"/>
    <cellStyle name="Pattern 2 2 2 2 2 2" xfId="8928" xr:uid="{00000000-0005-0000-0000-0000B8000000}"/>
    <cellStyle name="Pattern 2 2 2 2 2 2 2" xfId="19290" xr:uid="{00000000-0005-0000-0000-0000B8000000}"/>
    <cellStyle name="Pattern 2 2 2 2 2 3" xfId="14252" xr:uid="{00000000-0005-0000-0000-0000B8000000}"/>
    <cellStyle name="Pattern 2 2 2 2 3" xfId="4720" xr:uid="{00000000-0005-0000-0000-0000B8000000}"/>
    <cellStyle name="Pattern 2 2 2 2 3 2" xfId="10285" xr:uid="{00000000-0005-0000-0000-0000B8000000}"/>
    <cellStyle name="Pattern 2 2 2 2 3 2 2" xfId="20644" xr:uid="{00000000-0005-0000-0000-0000B8000000}"/>
    <cellStyle name="Pattern 2 2 2 2 3 3" xfId="14195" xr:uid="{00000000-0005-0000-0000-0000B8000000}"/>
    <cellStyle name="Pattern 2 2 2 2 4" xfId="7699" xr:uid="{00000000-0005-0000-0000-0000B8000000}"/>
    <cellStyle name="Pattern 2 2 2 2 4 2" xfId="18061" xr:uid="{00000000-0005-0000-0000-0000B8000000}"/>
    <cellStyle name="Pattern 2 2 2 2 5" xfId="6132" xr:uid="{00000000-0005-0000-0000-0000B8000000}"/>
    <cellStyle name="Pattern 2 2 2 2 5 2" xfId="16495" xr:uid="{00000000-0005-0000-0000-0000B8000000}"/>
    <cellStyle name="Pattern 2 2 2 2 6" xfId="11874" xr:uid="{00000000-0005-0000-0000-0000B8000000}"/>
    <cellStyle name="Pattern 2 2 2 3" xfId="1820" xr:uid="{00000000-0005-0000-0000-0000B8000000}"/>
    <cellStyle name="Pattern 2 2 2 3 2" xfId="7410" xr:uid="{00000000-0005-0000-0000-0000B8000000}"/>
    <cellStyle name="Pattern 2 2 2 3 2 2" xfId="17772" xr:uid="{00000000-0005-0000-0000-0000B8000000}"/>
    <cellStyle name="Pattern 2 2 2 3 3" xfId="12399" xr:uid="{00000000-0005-0000-0000-0000B8000000}"/>
    <cellStyle name="Pattern 2 2 2 4" xfId="3060" xr:uid="{00000000-0005-0000-0000-0000B8000000}"/>
    <cellStyle name="Pattern 2 2 2 4 2" xfId="8610" xr:uid="{00000000-0005-0000-0000-0000B8000000}"/>
    <cellStyle name="Pattern 2 2 2 4 2 2" xfId="18972" xr:uid="{00000000-0005-0000-0000-0000B8000000}"/>
    <cellStyle name="Pattern 2 2 2 4 3" xfId="13483" xr:uid="{00000000-0005-0000-0000-0000B8000000}"/>
    <cellStyle name="Pattern 2 2 2 5" xfId="898" xr:uid="{00000000-0005-0000-0000-0000B8000000}"/>
    <cellStyle name="Pattern 2 2 2 5 2" xfId="9986" xr:uid="{00000000-0005-0000-0000-0000B8000000}"/>
    <cellStyle name="Pattern 2 2 2 5 2 2" xfId="20346" xr:uid="{00000000-0005-0000-0000-0000B8000000}"/>
    <cellStyle name="Pattern 2 2 2 5 3" xfId="12107" xr:uid="{00000000-0005-0000-0000-0000B8000000}"/>
    <cellStyle name="Pattern 2 2 2 6" xfId="4404" xr:uid="{00000000-0005-0000-0000-0000B8000000}"/>
    <cellStyle name="Pattern 2 2 2 6 2" xfId="6573" xr:uid="{00000000-0005-0000-0000-0000B8000000}"/>
    <cellStyle name="Pattern 2 2 2 6 2 2" xfId="16935" xr:uid="{00000000-0005-0000-0000-0000B8000000}"/>
    <cellStyle name="Pattern 2 2 2 6 3" xfId="14246" xr:uid="{00000000-0005-0000-0000-0000B8000000}"/>
    <cellStyle name="Pattern 2 2 2 7" xfId="5834" xr:uid="{00000000-0005-0000-0000-0000B8000000}"/>
    <cellStyle name="Pattern 2 2 2 7 2" xfId="14700" xr:uid="{00000000-0005-0000-0000-0000B8000000}"/>
    <cellStyle name="Pattern 2 2 2 8" xfId="12757" xr:uid="{00000000-0005-0000-0000-0000B8000000}"/>
    <cellStyle name="Pattern 2 2 3" xfId="1737" xr:uid="{00000000-0005-0000-0000-0000B8000000}"/>
    <cellStyle name="Pattern 2 2 3 2" xfId="2977" xr:uid="{00000000-0005-0000-0000-0000B8000000}"/>
    <cellStyle name="Pattern 2 2 3 2 2" xfId="8527" xr:uid="{00000000-0005-0000-0000-0000B8000000}"/>
    <cellStyle name="Pattern 2 2 3 2 2 2" xfId="18889" xr:uid="{00000000-0005-0000-0000-0000B8000000}"/>
    <cellStyle name="Pattern 2 2 3 2 3" xfId="12933" xr:uid="{00000000-0005-0000-0000-0000B8000000}"/>
    <cellStyle name="Pattern 2 2 3 3" xfId="4323" xr:uid="{00000000-0005-0000-0000-0000B8000000}"/>
    <cellStyle name="Pattern 2 2 3 3 2" xfId="9910" xr:uid="{00000000-0005-0000-0000-0000B8000000}"/>
    <cellStyle name="Pattern 2 2 3 3 2 2" xfId="20271" xr:uid="{00000000-0005-0000-0000-0000B8000000}"/>
    <cellStyle name="Pattern 2 2 3 3 3" xfId="14032" xr:uid="{00000000-0005-0000-0000-0000B8000000}"/>
    <cellStyle name="Pattern 2 2 3 4" xfId="7342" xr:uid="{00000000-0005-0000-0000-0000B8000000}"/>
    <cellStyle name="Pattern 2 2 3 4 2" xfId="17704" xr:uid="{00000000-0005-0000-0000-0000B8000000}"/>
    <cellStyle name="Pattern 2 2 3 5" xfId="5759" xr:uid="{00000000-0005-0000-0000-0000B8000000}"/>
    <cellStyle name="Pattern 2 2 3 5 2" xfId="14115" xr:uid="{00000000-0005-0000-0000-0000B8000000}"/>
    <cellStyle name="Pattern 2 2 3 6" xfId="12435" xr:uid="{00000000-0005-0000-0000-0000B8000000}"/>
    <cellStyle name="Pattern 2 2 4" xfId="2049" xr:uid="{00000000-0005-0000-0000-0000B8000000}"/>
    <cellStyle name="Pattern 2 2 4 2" xfId="3288" xr:uid="{00000000-0005-0000-0000-0000B8000000}"/>
    <cellStyle name="Pattern 2 2 4 2 2" xfId="8838" xr:uid="{00000000-0005-0000-0000-0000B8000000}"/>
    <cellStyle name="Pattern 2 2 4 2 2 2" xfId="19200" xr:uid="{00000000-0005-0000-0000-0000B8000000}"/>
    <cellStyle name="Pattern 2 2 4 2 3" xfId="13413" xr:uid="{00000000-0005-0000-0000-0000B8000000}"/>
    <cellStyle name="Pattern 2 2 4 3" xfId="4630" xr:uid="{00000000-0005-0000-0000-0000B8000000}"/>
    <cellStyle name="Pattern 2 2 4 3 2" xfId="10201" xr:uid="{00000000-0005-0000-0000-0000B8000000}"/>
    <cellStyle name="Pattern 2 2 4 3 2 2" xfId="20561" xr:uid="{00000000-0005-0000-0000-0000B8000000}"/>
    <cellStyle name="Pattern 2 2 4 3 3" xfId="10746" xr:uid="{00000000-0005-0000-0000-0000B8000000}"/>
    <cellStyle name="Pattern 2 2 4 4" xfId="7629" xr:uid="{00000000-0005-0000-0000-0000B8000000}"/>
    <cellStyle name="Pattern 2 2 4 4 2" xfId="17991" xr:uid="{00000000-0005-0000-0000-0000B8000000}"/>
    <cellStyle name="Pattern 2 2 4 5" xfId="6048" xr:uid="{00000000-0005-0000-0000-0000B8000000}"/>
    <cellStyle name="Pattern 2 2 4 5 2" xfId="16412" xr:uid="{00000000-0005-0000-0000-0000B8000000}"/>
    <cellStyle name="Pattern 2 2 4 6" xfId="15656" xr:uid="{00000000-0005-0000-0000-0000B8000000}"/>
    <cellStyle name="Pattern 2 2 5" xfId="1559" xr:uid="{00000000-0005-0000-0000-0000B8000000}"/>
    <cellStyle name="Pattern 2 2 5 2" xfId="2800" xr:uid="{00000000-0005-0000-0000-0000B8000000}"/>
    <cellStyle name="Pattern 2 2 5 2 2" xfId="8350" xr:uid="{00000000-0005-0000-0000-0000B8000000}"/>
    <cellStyle name="Pattern 2 2 5 2 2 2" xfId="18712" xr:uid="{00000000-0005-0000-0000-0000B8000000}"/>
    <cellStyle name="Pattern 2 2 5 2 3" xfId="13457" xr:uid="{00000000-0005-0000-0000-0000B8000000}"/>
    <cellStyle name="Pattern 2 2 5 3" xfId="4150" xr:uid="{00000000-0005-0000-0000-0000B8000000}"/>
    <cellStyle name="Pattern 2 2 5 3 2" xfId="9749" xr:uid="{00000000-0005-0000-0000-0000B8000000}"/>
    <cellStyle name="Pattern 2 2 5 3 2 2" xfId="20110" xr:uid="{00000000-0005-0000-0000-0000B8000000}"/>
    <cellStyle name="Pattern 2 2 5 3 3" xfId="14763" xr:uid="{00000000-0005-0000-0000-0000B8000000}"/>
    <cellStyle name="Pattern 2 2 5 4" xfId="7182" xr:uid="{00000000-0005-0000-0000-0000B8000000}"/>
    <cellStyle name="Pattern 2 2 5 4 2" xfId="17544" xr:uid="{00000000-0005-0000-0000-0000B8000000}"/>
    <cellStyle name="Pattern 2 2 5 5" xfId="5599" xr:uid="{00000000-0005-0000-0000-0000B8000000}"/>
    <cellStyle name="Pattern 2 2 5 5 2" xfId="11955" xr:uid="{00000000-0005-0000-0000-0000B8000000}"/>
    <cellStyle name="Pattern 2 2 5 6" xfId="16133" xr:uid="{00000000-0005-0000-0000-0000B8000000}"/>
    <cellStyle name="Pattern 2 2 6" xfId="1199" xr:uid="{00000000-0005-0000-0000-0000B8000000}"/>
    <cellStyle name="Pattern 2 2 6 2" xfId="3797" xr:uid="{00000000-0005-0000-0000-0000B8000000}"/>
    <cellStyle name="Pattern 2 2 6 2 2" xfId="9411" xr:uid="{00000000-0005-0000-0000-0000B8000000}"/>
    <cellStyle name="Pattern 2 2 6 2 2 2" xfId="19772" xr:uid="{00000000-0005-0000-0000-0000B8000000}"/>
    <cellStyle name="Pattern 2 2 6 2 3" xfId="13233" xr:uid="{00000000-0005-0000-0000-0000B8000000}"/>
    <cellStyle name="Pattern 2 2 6 3" xfId="6839" xr:uid="{00000000-0005-0000-0000-0000B8000000}"/>
    <cellStyle name="Pattern 2 2 6 3 2" xfId="17201" xr:uid="{00000000-0005-0000-0000-0000B8000000}"/>
    <cellStyle name="Pattern 2 2 6 4" xfId="5267" xr:uid="{00000000-0005-0000-0000-0000B8000000}"/>
    <cellStyle name="Pattern 2 2 6 4 2" xfId="11326" xr:uid="{00000000-0005-0000-0000-0000B8000000}"/>
    <cellStyle name="Pattern 2 2 6 5" xfId="13081" xr:uid="{00000000-0005-0000-0000-0000B8000000}"/>
    <cellStyle name="Pattern 2 2 7" xfId="2442" xr:uid="{00000000-0005-0000-0000-0000B8000000}"/>
    <cellStyle name="Pattern 2 2 7 2" xfId="7992" xr:uid="{00000000-0005-0000-0000-0000B8000000}"/>
    <cellStyle name="Pattern 2 2 7 2 2" xfId="18354" xr:uid="{00000000-0005-0000-0000-0000B8000000}"/>
    <cellStyle name="Pattern 2 2 7 3" xfId="12182" xr:uid="{00000000-0005-0000-0000-0000B8000000}"/>
    <cellStyle name="Pattern 2 2 8" xfId="801" xr:uid="{00000000-0005-0000-0000-0000B8000000}"/>
    <cellStyle name="Pattern 2 2 8 2" xfId="9310" xr:uid="{00000000-0005-0000-0000-0000B8000000}"/>
    <cellStyle name="Pattern 2 2 8 2 2" xfId="19671" xr:uid="{00000000-0005-0000-0000-0000B8000000}"/>
    <cellStyle name="Pattern 2 2 8 3" xfId="12025" xr:uid="{00000000-0005-0000-0000-0000B8000000}"/>
    <cellStyle name="Pattern 2 2 9" xfId="5167" xr:uid="{00000000-0005-0000-0000-0000B8000000}"/>
    <cellStyle name="Pattern 2 2 9 2" xfId="13421" xr:uid="{00000000-0005-0000-0000-0000B8000000}"/>
    <cellStyle name="Pattern 2 3" xfId="399" xr:uid="{00000000-0005-0000-0000-0000B8000000}"/>
    <cellStyle name="Pattern 2 3 2" xfId="2173" xr:uid="{00000000-0005-0000-0000-0000B8000000}"/>
    <cellStyle name="Pattern 2 3 2 2" xfId="3412" xr:uid="{00000000-0005-0000-0000-0000B8000000}"/>
    <cellStyle name="Pattern 2 3 2 2 2" xfId="8962" xr:uid="{00000000-0005-0000-0000-0000B8000000}"/>
    <cellStyle name="Pattern 2 3 2 2 2 2" xfId="19324" xr:uid="{00000000-0005-0000-0000-0000B8000000}"/>
    <cellStyle name="Pattern 2 3 2 2 3" xfId="16036" xr:uid="{00000000-0005-0000-0000-0000B8000000}"/>
    <cellStyle name="Pattern 2 3 2 3" xfId="4754" xr:uid="{00000000-0005-0000-0000-0000B8000000}"/>
    <cellStyle name="Pattern 2 3 2 3 2" xfId="10317" xr:uid="{00000000-0005-0000-0000-0000B8000000}"/>
    <cellStyle name="Pattern 2 3 2 3 2 2" xfId="20676" xr:uid="{00000000-0005-0000-0000-0000B8000000}"/>
    <cellStyle name="Pattern 2 3 2 3 3" xfId="13021" xr:uid="{00000000-0005-0000-0000-0000B8000000}"/>
    <cellStyle name="Pattern 2 3 2 4" xfId="7731" xr:uid="{00000000-0005-0000-0000-0000B8000000}"/>
    <cellStyle name="Pattern 2 3 2 4 2" xfId="18093" xr:uid="{00000000-0005-0000-0000-0000B8000000}"/>
    <cellStyle name="Pattern 2 3 2 5" xfId="6164" xr:uid="{00000000-0005-0000-0000-0000B8000000}"/>
    <cellStyle name="Pattern 2 3 2 5 2" xfId="16527" xr:uid="{00000000-0005-0000-0000-0000B8000000}"/>
    <cellStyle name="Pattern 2 3 2 6" xfId="10639" xr:uid="{00000000-0005-0000-0000-0000B8000000}"/>
    <cellStyle name="Pattern 2 3 3" xfId="1621" xr:uid="{00000000-0005-0000-0000-0000B8000000}"/>
    <cellStyle name="Pattern 2 3 3 2" xfId="2862" xr:uid="{00000000-0005-0000-0000-0000B8000000}"/>
    <cellStyle name="Pattern 2 3 3 2 2" xfId="8412" xr:uid="{00000000-0005-0000-0000-0000B8000000}"/>
    <cellStyle name="Pattern 2 3 3 2 2 2" xfId="18774" xr:uid="{00000000-0005-0000-0000-0000B8000000}"/>
    <cellStyle name="Pattern 2 3 3 2 3" xfId="12688" xr:uid="{00000000-0005-0000-0000-0000B8000000}"/>
    <cellStyle name="Pattern 2 3 3 3" xfId="4212" xr:uid="{00000000-0005-0000-0000-0000B8000000}"/>
    <cellStyle name="Pattern 2 3 3 3 2" xfId="9806" xr:uid="{00000000-0005-0000-0000-0000B8000000}"/>
    <cellStyle name="Pattern 2 3 3 3 2 2" xfId="20167" xr:uid="{00000000-0005-0000-0000-0000B8000000}"/>
    <cellStyle name="Pattern 2 3 3 3 3" xfId="11185" xr:uid="{00000000-0005-0000-0000-0000B8000000}"/>
    <cellStyle name="Pattern 2 3 3 4" xfId="7238" xr:uid="{00000000-0005-0000-0000-0000B8000000}"/>
    <cellStyle name="Pattern 2 3 3 4 2" xfId="17600" xr:uid="{00000000-0005-0000-0000-0000B8000000}"/>
    <cellStyle name="Pattern 2 3 3 5" xfId="5656" xr:uid="{00000000-0005-0000-0000-0000B8000000}"/>
    <cellStyle name="Pattern 2 3 3 5 2" xfId="13297" xr:uid="{00000000-0005-0000-0000-0000B8000000}"/>
    <cellStyle name="Pattern 2 3 3 6" xfId="14399" xr:uid="{00000000-0005-0000-0000-0000B8000000}"/>
    <cellStyle name="Pattern 2 3 4" xfId="1247" xr:uid="{00000000-0005-0000-0000-0000B8000000}"/>
    <cellStyle name="Pattern 2 3 4 2" xfId="6887" xr:uid="{00000000-0005-0000-0000-0000B8000000}"/>
    <cellStyle name="Pattern 2 3 4 2 2" xfId="17249" xr:uid="{00000000-0005-0000-0000-0000B8000000}"/>
    <cellStyle name="Pattern 2 3 4 3" xfId="12963" xr:uid="{00000000-0005-0000-0000-0000B8000000}"/>
    <cellStyle name="Pattern 2 3 5" xfId="2490" xr:uid="{00000000-0005-0000-0000-0000B8000000}"/>
    <cellStyle name="Pattern 2 3 5 2" xfId="8040" xr:uid="{00000000-0005-0000-0000-0000B8000000}"/>
    <cellStyle name="Pattern 2 3 5 2 2" xfId="18402" xr:uid="{00000000-0005-0000-0000-0000B8000000}"/>
    <cellStyle name="Pattern 2 3 5 3" xfId="14054" xr:uid="{00000000-0005-0000-0000-0000B8000000}"/>
    <cellStyle name="Pattern 2 3 6" xfId="947" xr:uid="{00000000-0005-0000-0000-0000B8000000}"/>
    <cellStyle name="Pattern 2 3 6 2" xfId="9459" xr:uid="{00000000-0005-0000-0000-0000B8000000}"/>
    <cellStyle name="Pattern 2 3 6 2 2" xfId="19820" xr:uid="{00000000-0005-0000-0000-0000B8000000}"/>
    <cellStyle name="Pattern 2 3 6 3" xfId="13711" xr:uid="{00000000-0005-0000-0000-0000B8000000}"/>
    <cellStyle name="Pattern 2 3 7" xfId="3845" xr:uid="{00000000-0005-0000-0000-0000B8000000}"/>
    <cellStyle name="Pattern 2 3 7 2" xfId="6621" xr:uid="{00000000-0005-0000-0000-0000B8000000}"/>
    <cellStyle name="Pattern 2 3 7 2 2" xfId="16983" xr:uid="{00000000-0005-0000-0000-0000B8000000}"/>
    <cellStyle name="Pattern 2 3 7 3" xfId="15361" xr:uid="{00000000-0005-0000-0000-0000B8000000}"/>
    <cellStyle name="Pattern 2 3 8" xfId="5314" xr:uid="{00000000-0005-0000-0000-0000B8000000}"/>
    <cellStyle name="Pattern 2 3 8 2" xfId="15388" xr:uid="{00000000-0005-0000-0000-0000B8000000}"/>
    <cellStyle name="Pattern 2 3 9" xfId="13312" xr:uid="{00000000-0005-0000-0000-0000B8000000}"/>
    <cellStyle name="Pattern 2 4" xfId="550" xr:uid="{00000000-0005-0000-0000-0000B8000000}"/>
    <cellStyle name="Pattern 2 4 2" xfId="2237" xr:uid="{00000000-0005-0000-0000-0000B8000000}"/>
    <cellStyle name="Pattern 2 4 2 2" xfId="3476" xr:uid="{00000000-0005-0000-0000-0000B8000000}"/>
    <cellStyle name="Pattern 2 4 2 2 2" xfId="9026" xr:uid="{00000000-0005-0000-0000-0000B8000000}"/>
    <cellStyle name="Pattern 2 4 2 2 2 2" xfId="19388" xr:uid="{00000000-0005-0000-0000-0000B8000000}"/>
    <cellStyle name="Pattern 2 4 2 2 3" xfId="12894" xr:uid="{00000000-0005-0000-0000-0000B8000000}"/>
    <cellStyle name="Pattern 2 4 2 3" xfId="4818" xr:uid="{00000000-0005-0000-0000-0000B8000000}"/>
    <cellStyle name="Pattern 2 4 2 3 2" xfId="10377" xr:uid="{00000000-0005-0000-0000-0000B8000000}"/>
    <cellStyle name="Pattern 2 4 2 3 2 2" xfId="20736" xr:uid="{00000000-0005-0000-0000-0000B8000000}"/>
    <cellStyle name="Pattern 2 4 2 3 3" xfId="13210" xr:uid="{00000000-0005-0000-0000-0000B8000000}"/>
    <cellStyle name="Pattern 2 4 2 4" xfId="7791" xr:uid="{00000000-0005-0000-0000-0000B8000000}"/>
    <cellStyle name="Pattern 2 4 2 4 2" xfId="18153" xr:uid="{00000000-0005-0000-0000-0000B8000000}"/>
    <cellStyle name="Pattern 2 4 2 5" xfId="6224" xr:uid="{00000000-0005-0000-0000-0000B8000000}"/>
    <cellStyle name="Pattern 2 4 2 5 2" xfId="16587" xr:uid="{00000000-0005-0000-0000-0000B8000000}"/>
    <cellStyle name="Pattern 2 4 2 6" xfId="12354" xr:uid="{00000000-0005-0000-0000-0000B8000000}"/>
    <cellStyle name="Pattern 2 4 3" xfId="1919" xr:uid="{00000000-0005-0000-0000-0000B8000000}"/>
    <cellStyle name="Pattern 2 4 3 2" xfId="3159" xr:uid="{00000000-0005-0000-0000-0000B8000000}"/>
    <cellStyle name="Pattern 2 4 3 2 2" xfId="8709" xr:uid="{00000000-0005-0000-0000-0000B8000000}"/>
    <cellStyle name="Pattern 2 4 3 2 2 2" xfId="19071" xr:uid="{00000000-0005-0000-0000-0000B8000000}"/>
    <cellStyle name="Pattern 2 4 3 2 3" xfId="14515" xr:uid="{00000000-0005-0000-0000-0000B8000000}"/>
    <cellStyle name="Pattern 2 4 3 3" xfId="4502" xr:uid="{00000000-0005-0000-0000-0000B8000000}"/>
    <cellStyle name="Pattern 2 4 3 3 2" xfId="10080" xr:uid="{00000000-0005-0000-0000-0000B8000000}"/>
    <cellStyle name="Pattern 2 4 3 3 2 2" xfId="20440" xr:uid="{00000000-0005-0000-0000-0000B8000000}"/>
    <cellStyle name="Pattern 2 4 3 3 3" xfId="12883" xr:uid="{00000000-0005-0000-0000-0000B8000000}"/>
    <cellStyle name="Pattern 2 4 3 4" xfId="7507" xr:uid="{00000000-0005-0000-0000-0000B8000000}"/>
    <cellStyle name="Pattern 2 4 3 4 2" xfId="17869" xr:uid="{00000000-0005-0000-0000-0000B8000000}"/>
    <cellStyle name="Pattern 2 4 3 5" xfId="5926" xr:uid="{00000000-0005-0000-0000-0000B8000000}"/>
    <cellStyle name="Pattern 2 4 3 5 2" xfId="16291" xr:uid="{00000000-0005-0000-0000-0000B8000000}"/>
    <cellStyle name="Pattern 2 4 3 6" xfId="15640" xr:uid="{00000000-0005-0000-0000-0000B8000000}"/>
    <cellStyle name="Pattern 2 4 4" xfId="1311" xr:uid="{00000000-0005-0000-0000-0000B8000000}"/>
    <cellStyle name="Pattern 2 4 4 2" xfId="6948" xr:uid="{00000000-0005-0000-0000-0000B8000000}"/>
    <cellStyle name="Pattern 2 4 4 2 2" xfId="17310" xr:uid="{00000000-0005-0000-0000-0000B8000000}"/>
    <cellStyle name="Pattern 2 4 4 3" xfId="16225" xr:uid="{00000000-0005-0000-0000-0000B8000000}"/>
    <cellStyle name="Pattern 2 4 5" xfId="2554" xr:uid="{00000000-0005-0000-0000-0000B8000000}"/>
    <cellStyle name="Pattern 2 4 5 2" xfId="8104" xr:uid="{00000000-0005-0000-0000-0000B8000000}"/>
    <cellStyle name="Pattern 2 4 5 2 2" xfId="18466" xr:uid="{00000000-0005-0000-0000-0000B8000000}"/>
    <cellStyle name="Pattern 2 4 5 3" xfId="15683" xr:uid="{00000000-0005-0000-0000-0000B8000000}"/>
    <cellStyle name="Pattern 2 4 6" xfId="1011" xr:uid="{00000000-0005-0000-0000-0000B8000000}"/>
    <cellStyle name="Pattern 2 4 6 2" xfId="9520" xr:uid="{00000000-0005-0000-0000-0000B8000000}"/>
    <cellStyle name="Pattern 2 4 6 2 2" xfId="19881" xr:uid="{00000000-0005-0000-0000-0000B8000000}"/>
    <cellStyle name="Pattern 2 4 6 3" xfId="12580" xr:uid="{00000000-0005-0000-0000-0000B8000000}"/>
    <cellStyle name="Pattern 2 4 7" xfId="3909" xr:uid="{00000000-0005-0000-0000-0000B8000000}"/>
    <cellStyle name="Pattern 2 4 7 2" xfId="6655" xr:uid="{00000000-0005-0000-0000-0000B8000000}"/>
    <cellStyle name="Pattern 2 4 7 2 2" xfId="17017" xr:uid="{00000000-0005-0000-0000-0000B8000000}"/>
    <cellStyle name="Pattern 2 4 7 3" xfId="11630" xr:uid="{00000000-0005-0000-0000-0000B8000000}"/>
    <cellStyle name="Pattern 2 4 8" xfId="5374" xr:uid="{00000000-0005-0000-0000-0000B8000000}"/>
    <cellStyle name="Pattern 2 4 8 2" xfId="14844" xr:uid="{00000000-0005-0000-0000-0000B8000000}"/>
    <cellStyle name="Pattern 2 4 9" xfId="14381" xr:uid="{00000000-0005-0000-0000-0000B8000000}"/>
    <cellStyle name="Pattern 2 5" xfId="612" xr:uid="{00000000-0005-0000-0000-0000B8000000}"/>
    <cellStyle name="Pattern 2 5 2" xfId="2299" xr:uid="{00000000-0005-0000-0000-0000B8000000}"/>
    <cellStyle name="Pattern 2 5 2 2" xfId="3538" xr:uid="{00000000-0005-0000-0000-0000B8000000}"/>
    <cellStyle name="Pattern 2 5 2 2 2" xfId="9088" xr:uid="{00000000-0005-0000-0000-0000B8000000}"/>
    <cellStyle name="Pattern 2 5 2 2 2 2" xfId="19450" xr:uid="{00000000-0005-0000-0000-0000B8000000}"/>
    <cellStyle name="Pattern 2 5 2 2 3" xfId="14278" xr:uid="{00000000-0005-0000-0000-0000B8000000}"/>
    <cellStyle name="Pattern 2 5 2 3" xfId="4880" xr:uid="{00000000-0005-0000-0000-0000B8000000}"/>
    <cellStyle name="Pattern 2 5 2 3 2" xfId="10436" xr:uid="{00000000-0005-0000-0000-0000B8000000}"/>
    <cellStyle name="Pattern 2 5 2 3 2 2" xfId="20795" xr:uid="{00000000-0005-0000-0000-0000B8000000}"/>
    <cellStyle name="Pattern 2 5 2 3 3" xfId="12646" xr:uid="{00000000-0005-0000-0000-0000B8000000}"/>
    <cellStyle name="Pattern 2 5 2 4" xfId="7850" xr:uid="{00000000-0005-0000-0000-0000B8000000}"/>
    <cellStyle name="Pattern 2 5 2 4 2" xfId="18212" xr:uid="{00000000-0005-0000-0000-0000B8000000}"/>
    <cellStyle name="Pattern 2 5 2 5" xfId="6283" xr:uid="{00000000-0005-0000-0000-0000B8000000}"/>
    <cellStyle name="Pattern 2 5 2 5 2" xfId="16646" xr:uid="{00000000-0005-0000-0000-0000B8000000}"/>
    <cellStyle name="Pattern 2 5 2 6" xfId="15573" xr:uid="{00000000-0005-0000-0000-0000B8000000}"/>
    <cellStyle name="Pattern 2 5 3" xfId="1977" xr:uid="{00000000-0005-0000-0000-0000B8000000}"/>
    <cellStyle name="Pattern 2 5 3 2" xfId="3216" xr:uid="{00000000-0005-0000-0000-0000B8000000}"/>
    <cellStyle name="Pattern 2 5 3 2 2" xfId="8766" xr:uid="{00000000-0005-0000-0000-0000B8000000}"/>
    <cellStyle name="Pattern 2 5 3 2 2 2" xfId="19128" xr:uid="{00000000-0005-0000-0000-0000B8000000}"/>
    <cellStyle name="Pattern 2 5 3 2 3" xfId="15673" xr:uid="{00000000-0005-0000-0000-0000B8000000}"/>
    <cellStyle name="Pattern 2 5 3 3" xfId="4558" xr:uid="{00000000-0005-0000-0000-0000B8000000}"/>
    <cellStyle name="Pattern 2 5 3 3 2" xfId="10133" xr:uid="{00000000-0005-0000-0000-0000B8000000}"/>
    <cellStyle name="Pattern 2 5 3 3 2 2" xfId="20493" xr:uid="{00000000-0005-0000-0000-0000B8000000}"/>
    <cellStyle name="Pattern 2 5 3 3 3" xfId="10732" xr:uid="{00000000-0005-0000-0000-0000B8000000}"/>
    <cellStyle name="Pattern 2 5 3 4" xfId="7561" xr:uid="{00000000-0005-0000-0000-0000B8000000}"/>
    <cellStyle name="Pattern 2 5 3 4 2" xfId="17923" xr:uid="{00000000-0005-0000-0000-0000B8000000}"/>
    <cellStyle name="Pattern 2 5 3 5" xfId="5979" xr:uid="{00000000-0005-0000-0000-0000B8000000}"/>
    <cellStyle name="Pattern 2 5 3 5 2" xfId="16344" xr:uid="{00000000-0005-0000-0000-0000B8000000}"/>
    <cellStyle name="Pattern 2 5 3 6" xfId="13222" xr:uid="{00000000-0005-0000-0000-0000B8000000}"/>
    <cellStyle name="Pattern 2 5 4" xfId="1373" xr:uid="{00000000-0005-0000-0000-0000B8000000}"/>
    <cellStyle name="Pattern 2 5 4 2" xfId="7010" xr:uid="{00000000-0005-0000-0000-0000B8000000}"/>
    <cellStyle name="Pattern 2 5 4 2 2" xfId="17372" xr:uid="{00000000-0005-0000-0000-0000B8000000}"/>
    <cellStyle name="Pattern 2 5 4 3" xfId="14378" xr:uid="{00000000-0005-0000-0000-0000B8000000}"/>
    <cellStyle name="Pattern 2 5 5" xfId="2616" xr:uid="{00000000-0005-0000-0000-0000B8000000}"/>
    <cellStyle name="Pattern 2 5 5 2" xfId="8166" xr:uid="{00000000-0005-0000-0000-0000B8000000}"/>
    <cellStyle name="Pattern 2 5 5 2 2" xfId="18528" xr:uid="{00000000-0005-0000-0000-0000B8000000}"/>
    <cellStyle name="Pattern 2 5 5 3" xfId="11254" xr:uid="{00000000-0005-0000-0000-0000B8000000}"/>
    <cellStyle name="Pattern 2 5 6" xfId="1073" xr:uid="{00000000-0005-0000-0000-0000B8000000}"/>
    <cellStyle name="Pattern 2 5 6 2" xfId="9582" xr:uid="{00000000-0005-0000-0000-0000B8000000}"/>
    <cellStyle name="Pattern 2 5 6 2 2" xfId="19943" xr:uid="{00000000-0005-0000-0000-0000B8000000}"/>
    <cellStyle name="Pattern 2 5 6 3" xfId="13635" xr:uid="{00000000-0005-0000-0000-0000B8000000}"/>
    <cellStyle name="Pattern 2 5 7" xfId="3971" xr:uid="{00000000-0005-0000-0000-0000B8000000}"/>
    <cellStyle name="Pattern 2 5 7 2" xfId="6714" xr:uid="{00000000-0005-0000-0000-0000B8000000}"/>
    <cellStyle name="Pattern 2 5 7 2 2" xfId="17076" xr:uid="{00000000-0005-0000-0000-0000B8000000}"/>
    <cellStyle name="Pattern 2 5 7 3" xfId="14958" xr:uid="{00000000-0005-0000-0000-0000B8000000}"/>
    <cellStyle name="Pattern 2 5 8" xfId="5433" xr:uid="{00000000-0005-0000-0000-0000B8000000}"/>
    <cellStyle name="Pattern 2 5 8 2" xfId="13960" xr:uid="{00000000-0005-0000-0000-0000B8000000}"/>
    <cellStyle name="Pattern 2 5 9" xfId="12469" xr:uid="{00000000-0005-0000-0000-0000B8000000}"/>
    <cellStyle name="Pattern 2 6" xfId="878" xr:uid="{00000000-0005-0000-0000-0000B8000000}"/>
    <cellStyle name="Pattern 2 6 2" xfId="1801" xr:uid="{00000000-0005-0000-0000-0000B8000000}"/>
    <cellStyle name="Pattern 2 6 2 2" xfId="7391" xr:uid="{00000000-0005-0000-0000-0000B8000000}"/>
    <cellStyle name="Pattern 2 6 2 2 2" xfId="17753" xr:uid="{00000000-0005-0000-0000-0000B8000000}"/>
    <cellStyle name="Pattern 2 6 2 3" xfId="13571" xr:uid="{00000000-0005-0000-0000-0000B8000000}"/>
    <cellStyle name="Pattern 2 6 3" xfId="3041" xr:uid="{00000000-0005-0000-0000-0000B8000000}"/>
    <cellStyle name="Pattern 2 6 3 2" xfId="8591" xr:uid="{00000000-0005-0000-0000-0000B8000000}"/>
    <cellStyle name="Pattern 2 6 3 2 2" xfId="18953" xr:uid="{00000000-0005-0000-0000-0000B8000000}"/>
    <cellStyle name="Pattern 2 6 3 3" xfId="14249" xr:uid="{00000000-0005-0000-0000-0000B8000000}"/>
    <cellStyle name="Pattern 2 6 4" xfId="4385" xr:uid="{00000000-0005-0000-0000-0000B8000000}"/>
    <cellStyle name="Pattern 2 6 4 2" xfId="9967" xr:uid="{00000000-0005-0000-0000-0000B8000000}"/>
    <cellStyle name="Pattern 2 6 4 2 2" xfId="20327" xr:uid="{00000000-0005-0000-0000-0000B8000000}"/>
    <cellStyle name="Pattern 2 6 4 3" xfId="12471" xr:uid="{00000000-0005-0000-0000-0000B8000000}"/>
    <cellStyle name="Pattern 2 6 5" xfId="6554" xr:uid="{00000000-0005-0000-0000-0000B8000000}"/>
    <cellStyle name="Pattern 2 6 5 2" xfId="16916" xr:uid="{00000000-0005-0000-0000-0000B8000000}"/>
    <cellStyle name="Pattern 2 6 6" xfId="5815" xr:uid="{00000000-0005-0000-0000-0000B8000000}"/>
    <cellStyle name="Pattern 2 6 6 2" xfId="11299" xr:uid="{00000000-0005-0000-0000-0000B8000000}"/>
    <cellStyle name="Pattern 2 6 7" xfId="13981" xr:uid="{00000000-0005-0000-0000-0000B8000000}"/>
    <cellStyle name="Pattern 2 7" xfId="1492" xr:uid="{00000000-0005-0000-0000-0000B8000000}"/>
    <cellStyle name="Pattern 2 7 2" xfId="2734" xr:uid="{00000000-0005-0000-0000-0000B8000000}"/>
    <cellStyle name="Pattern 2 7 2 2" xfId="8284" xr:uid="{00000000-0005-0000-0000-0000B8000000}"/>
    <cellStyle name="Pattern 2 7 2 2 2" xfId="18646" xr:uid="{00000000-0005-0000-0000-0000B8000000}"/>
    <cellStyle name="Pattern 2 7 2 3" xfId="13723" xr:uid="{00000000-0005-0000-0000-0000B8000000}"/>
    <cellStyle name="Pattern 2 7 3" xfId="4088" xr:uid="{00000000-0005-0000-0000-0000B8000000}"/>
    <cellStyle name="Pattern 2 7 3 2" xfId="9694" xr:uid="{00000000-0005-0000-0000-0000B8000000}"/>
    <cellStyle name="Pattern 2 7 3 2 2" xfId="20055" xr:uid="{00000000-0005-0000-0000-0000B8000000}"/>
    <cellStyle name="Pattern 2 7 3 3" xfId="14128" xr:uid="{00000000-0005-0000-0000-0000B8000000}"/>
    <cellStyle name="Pattern 2 7 4" xfId="7122" xr:uid="{00000000-0005-0000-0000-0000B8000000}"/>
    <cellStyle name="Pattern 2 7 4 2" xfId="17484" xr:uid="{00000000-0005-0000-0000-0000B8000000}"/>
    <cellStyle name="Pattern 2 7 5" xfId="5544" xr:uid="{00000000-0005-0000-0000-0000B8000000}"/>
    <cellStyle name="Pattern 2 7 5 2" xfId="14500" xr:uid="{00000000-0005-0000-0000-0000B8000000}"/>
    <cellStyle name="Pattern 2 7 6" xfId="10517" xr:uid="{00000000-0005-0000-0000-0000B8000000}"/>
    <cellStyle name="Pattern 2 8" xfId="1176" xr:uid="{00000000-0005-0000-0000-0000B8000000}"/>
    <cellStyle name="Pattern 2 8 2" xfId="3758" xr:uid="{00000000-0005-0000-0000-0000B8000000}"/>
    <cellStyle name="Pattern 2 8 2 2" xfId="9372" xr:uid="{00000000-0005-0000-0000-0000B8000000}"/>
    <cellStyle name="Pattern 2 8 2 2 2" xfId="19733" xr:uid="{00000000-0005-0000-0000-0000B8000000}"/>
    <cellStyle name="Pattern 2 8 2 3" xfId="12432" xr:uid="{00000000-0005-0000-0000-0000B8000000}"/>
    <cellStyle name="Pattern 2 8 3" xfId="6816" xr:uid="{00000000-0005-0000-0000-0000B8000000}"/>
    <cellStyle name="Pattern 2 8 3 2" xfId="17178" xr:uid="{00000000-0005-0000-0000-0000B8000000}"/>
    <cellStyle name="Pattern 2 8 4" xfId="5228" xr:uid="{00000000-0005-0000-0000-0000B8000000}"/>
    <cellStyle name="Pattern 2 8 4 2" xfId="14707" xr:uid="{00000000-0005-0000-0000-0000B8000000}"/>
    <cellStyle name="Pattern 2 8 5" xfId="13557" xr:uid="{00000000-0005-0000-0000-0000B8000000}"/>
    <cellStyle name="Pattern 2 9" xfId="2419" xr:uid="{00000000-0005-0000-0000-0000B8000000}"/>
    <cellStyle name="Pattern 2 9 2" xfId="7969" xr:uid="{00000000-0005-0000-0000-0000B8000000}"/>
    <cellStyle name="Pattern 2 9 2 2" xfId="18331" xr:uid="{00000000-0005-0000-0000-0000B8000000}"/>
    <cellStyle name="Pattern 2 9 3" xfId="13391" xr:uid="{00000000-0005-0000-0000-0000B8000000}"/>
    <cellStyle name="Pattern 3" xfId="328" xr:uid="{00000000-0005-0000-0000-0000B8000000}"/>
    <cellStyle name="Pattern 3 10" xfId="2371" xr:uid="{00000000-0005-0000-0000-0000BA000000}"/>
    <cellStyle name="Pattern 3 10 2" xfId="7921" xr:uid="{00000000-0005-0000-0000-0000BA000000}"/>
    <cellStyle name="Pattern 3 10 2 2" xfId="18283" xr:uid="{00000000-0005-0000-0000-0000BA000000}"/>
    <cellStyle name="Pattern 3 10 3" xfId="13839" xr:uid="{00000000-0005-0000-0000-0000BA000000}"/>
    <cellStyle name="Pattern 3 11" xfId="687" xr:uid="{00000000-0005-0000-0000-0000BA000000}"/>
    <cellStyle name="Pattern 3 11 2" xfId="6422" xr:uid="{00000000-0005-0000-0000-0000BA000000}"/>
    <cellStyle name="Pattern 3 11 2 2" xfId="16784" xr:uid="{00000000-0005-0000-0000-0000BA000000}"/>
    <cellStyle name="Pattern 3 11 3" xfId="12311" xr:uid="{00000000-0005-0000-0000-0000BA000000}"/>
    <cellStyle name="Pattern 3 12" xfId="9253" xr:uid="{00000000-0005-0000-0000-0000BA000000}"/>
    <cellStyle name="Pattern 3 12 2" xfId="19614" xr:uid="{00000000-0005-0000-0000-0000BA000000}"/>
    <cellStyle name="Pattern 3 13" xfId="5106" xr:uid="{00000000-0005-0000-0000-0000BA000000}"/>
    <cellStyle name="Pattern 3 13 2" xfId="14887" xr:uid="{00000000-0005-0000-0000-0000BA000000}"/>
    <cellStyle name="Pattern 3 14" xfId="10581" xr:uid="{00000000-0005-0000-0000-0000B8000000}"/>
    <cellStyle name="Pattern 3 2" xfId="310" xr:uid="{00000000-0005-0000-0000-0000BA000000}"/>
    <cellStyle name="Pattern 3 2 2" xfId="917" xr:uid="{00000000-0005-0000-0000-0000BA000000}"/>
    <cellStyle name="Pattern 3 2 2 2" xfId="1839" xr:uid="{00000000-0005-0000-0000-0000BA000000}"/>
    <cellStyle name="Pattern 3 2 2 2 2" xfId="7429" xr:uid="{00000000-0005-0000-0000-0000BA000000}"/>
    <cellStyle name="Pattern 3 2 2 2 2 2" xfId="17791" xr:uid="{00000000-0005-0000-0000-0000BA000000}"/>
    <cellStyle name="Pattern 3 2 2 2 3" xfId="11823" xr:uid="{00000000-0005-0000-0000-0000BA000000}"/>
    <cellStyle name="Pattern 3 2 2 3" xfId="3079" xr:uid="{00000000-0005-0000-0000-0000BA000000}"/>
    <cellStyle name="Pattern 3 2 2 3 2" xfId="8629" xr:uid="{00000000-0005-0000-0000-0000BA000000}"/>
    <cellStyle name="Pattern 3 2 2 3 2 2" xfId="18991" xr:uid="{00000000-0005-0000-0000-0000BA000000}"/>
    <cellStyle name="Pattern 3 2 2 3 3" xfId="15753" xr:uid="{00000000-0005-0000-0000-0000BA000000}"/>
    <cellStyle name="Pattern 3 2 2 4" xfId="4423" xr:uid="{00000000-0005-0000-0000-0000BA000000}"/>
    <cellStyle name="Pattern 3 2 2 4 2" xfId="10004" xr:uid="{00000000-0005-0000-0000-0000BA000000}"/>
    <cellStyle name="Pattern 3 2 2 4 2 2" xfId="20364" xr:uid="{00000000-0005-0000-0000-0000BA000000}"/>
    <cellStyle name="Pattern 3 2 2 4 3" xfId="13480" xr:uid="{00000000-0005-0000-0000-0000BA000000}"/>
    <cellStyle name="Pattern 3 2 2 5" xfId="6591" xr:uid="{00000000-0005-0000-0000-0000BA000000}"/>
    <cellStyle name="Pattern 3 2 2 5 2" xfId="16953" xr:uid="{00000000-0005-0000-0000-0000BA000000}"/>
    <cellStyle name="Pattern 3 2 2 6" xfId="5852" xr:uid="{00000000-0005-0000-0000-0000BA000000}"/>
    <cellStyle name="Pattern 3 2 2 6 2" xfId="13677" xr:uid="{00000000-0005-0000-0000-0000BA000000}"/>
    <cellStyle name="Pattern 3 2 2 7" xfId="14182" xr:uid="{00000000-0005-0000-0000-0000BA000000}"/>
    <cellStyle name="Pattern 3 2 3" xfId="2043" xr:uid="{00000000-0005-0000-0000-0000BA000000}"/>
    <cellStyle name="Pattern 3 2 3 2" xfId="3282" xr:uid="{00000000-0005-0000-0000-0000BA000000}"/>
    <cellStyle name="Pattern 3 2 3 2 2" xfId="8832" xr:uid="{00000000-0005-0000-0000-0000BA000000}"/>
    <cellStyle name="Pattern 3 2 3 2 2 2" xfId="19194" xr:uid="{00000000-0005-0000-0000-0000BA000000}"/>
    <cellStyle name="Pattern 3 2 3 2 3" xfId="15910" xr:uid="{00000000-0005-0000-0000-0000BA000000}"/>
    <cellStyle name="Pattern 3 2 3 3" xfId="4624" xr:uid="{00000000-0005-0000-0000-0000BA000000}"/>
    <cellStyle name="Pattern 3 2 3 3 2" xfId="10196" xr:uid="{00000000-0005-0000-0000-0000BA000000}"/>
    <cellStyle name="Pattern 3 2 3 3 2 2" xfId="20556" xr:uid="{00000000-0005-0000-0000-0000BA000000}"/>
    <cellStyle name="Pattern 3 2 3 3 3" xfId="12097" xr:uid="{00000000-0005-0000-0000-0000BA000000}"/>
    <cellStyle name="Pattern 3 2 3 4" xfId="7624" xr:uid="{00000000-0005-0000-0000-0000BA000000}"/>
    <cellStyle name="Pattern 3 2 3 4 2" xfId="17986" xr:uid="{00000000-0005-0000-0000-0000BA000000}"/>
    <cellStyle name="Pattern 3 2 3 5" xfId="6042" xr:uid="{00000000-0005-0000-0000-0000BA000000}"/>
    <cellStyle name="Pattern 3 2 3 5 2" xfId="16407" xr:uid="{00000000-0005-0000-0000-0000BA000000}"/>
    <cellStyle name="Pattern 3 2 3 6" xfId="12621" xr:uid="{00000000-0005-0000-0000-0000BA000000}"/>
    <cellStyle name="Pattern 3 2 4" xfId="1592" xr:uid="{00000000-0005-0000-0000-0000BA000000}"/>
    <cellStyle name="Pattern 3 2 4 2" xfId="2833" xr:uid="{00000000-0005-0000-0000-0000BA000000}"/>
    <cellStyle name="Pattern 3 2 4 2 2" xfId="8383" xr:uid="{00000000-0005-0000-0000-0000BA000000}"/>
    <cellStyle name="Pattern 3 2 4 2 2 2" xfId="18745" xr:uid="{00000000-0005-0000-0000-0000BA000000}"/>
    <cellStyle name="Pattern 3 2 4 2 3" xfId="15891" xr:uid="{00000000-0005-0000-0000-0000BA000000}"/>
    <cellStyle name="Pattern 3 2 4 3" xfId="4183" xr:uid="{00000000-0005-0000-0000-0000BA000000}"/>
    <cellStyle name="Pattern 3 2 4 3 2" xfId="9778" xr:uid="{00000000-0005-0000-0000-0000BA000000}"/>
    <cellStyle name="Pattern 3 2 4 3 2 2" xfId="20139" xr:uid="{00000000-0005-0000-0000-0000BA000000}"/>
    <cellStyle name="Pattern 3 2 4 3 3" xfId="10832" xr:uid="{00000000-0005-0000-0000-0000BA000000}"/>
    <cellStyle name="Pattern 3 2 4 4" xfId="7210" xr:uid="{00000000-0005-0000-0000-0000BA000000}"/>
    <cellStyle name="Pattern 3 2 4 4 2" xfId="17572" xr:uid="{00000000-0005-0000-0000-0000BA000000}"/>
    <cellStyle name="Pattern 3 2 4 5" xfId="5628" xr:uid="{00000000-0005-0000-0000-0000BA000000}"/>
    <cellStyle name="Pattern 3 2 4 5 2" xfId="10493" xr:uid="{00000000-0005-0000-0000-0000BA000000}"/>
    <cellStyle name="Pattern 3 2 4 6" xfId="13408" xr:uid="{00000000-0005-0000-0000-0000BA000000}"/>
    <cellStyle name="Pattern 3 2 5" xfId="1218" xr:uid="{00000000-0005-0000-0000-0000BA000000}"/>
    <cellStyle name="Pattern 3 2 5 2" xfId="3816" xr:uid="{00000000-0005-0000-0000-0000BA000000}"/>
    <cellStyle name="Pattern 3 2 5 2 2" xfId="9430" xr:uid="{00000000-0005-0000-0000-0000BA000000}"/>
    <cellStyle name="Pattern 3 2 5 2 2 2" xfId="19791" xr:uid="{00000000-0005-0000-0000-0000BA000000}"/>
    <cellStyle name="Pattern 3 2 5 2 3" xfId="11057" xr:uid="{00000000-0005-0000-0000-0000BA000000}"/>
    <cellStyle name="Pattern 3 2 5 3" xfId="6858" xr:uid="{00000000-0005-0000-0000-0000BA000000}"/>
    <cellStyle name="Pattern 3 2 5 3 2" xfId="17220" xr:uid="{00000000-0005-0000-0000-0000BA000000}"/>
    <cellStyle name="Pattern 3 2 5 4" xfId="5285" xr:uid="{00000000-0005-0000-0000-0000BA000000}"/>
    <cellStyle name="Pattern 3 2 5 4 2" xfId="15509" xr:uid="{00000000-0005-0000-0000-0000BA000000}"/>
    <cellStyle name="Pattern 3 2 5 5" xfId="12397" xr:uid="{00000000-0005-0000-0000-0000BA000000}"/>
    <cellStyle name="Pattern 3 2 6" xfId="2461" xr:uid="{00000000-0005-0000-0000-0000BA000000}"/>
    <cellStyle name="Pattern 3 2 6 2" xfId="8011" xr:uid="{00000000-0005-0000-0000-0000BA000000}"/>
    <cellStyle name="Pattern 3 2 6 2 2" xfId="18373" xr:uid="{00000000-0005-0000-0000-0000BA000000}"/>
    <cellStyle name="Pattern 3 2 6 3" xfId="15781" xr:uid="{00000000-0005-0000-0000-0000BA000000}"/>
    <cellStyle name="Pattern 3 2 7" xfId="772" xr:uid="{00000000-0005-0000-0000-0000BA000000}"/>
    <cellStyle name="Pattern 3 2 7 2" xfId="9342" xr:uid="{00000000-0005-0000-0000-0000BA000000}"/>
    <cellStyle name="Pattern 3 2 7 2 2" xfId="19703" xr:uid="{00000000-0005-0000-0000-0000BA000000}"/>
    <cellStyle name="Pattern 3 2 7 3" xfId="14996" xr:uid="{00000000-0005-0000-0000-0000BA000000}"/>
    <cellStyle name="Pattern 3 2 8" xfId="5199" xr:uid="{00000000-0005-0000-0000-0000BA000000}"/>
    <cellStyle name="Pattern 3 2 8 2" xfId="14026" xr:uid="{00000000-0005-0000-0000-0000BA000000}"/>
    <cellStyle name="Pattern 3 2 9" xfId="10598" xr:uid="{00000000-0005-0000-0000-0000BA000000}"/>
    <cellStyle name="Pattern 3 3" xfId="509" xr:uid="{00000000-0005-0000-0000-0000BA000000}"/>
    <cellStyle name="Pattern 3 3 10" xfId="15830" xr:uid="{00000000-0005-0000-0000-0000BA000000}"/>
    <cellStyle name="Pattern 3 3 2" xfId="1877" xr:uid="{00000000-0005-0000-0000-0000BA000000}"/>
    <cellStyle name="Pattern 3 3 2 2" xfId="2192" xr:uid="{00000000-0005-0000-0000-0000BA000000}"/>
    <cellStyle name="Pattern 3 3 2 2 2" xfId="3431" xr:uid="{00000000-0005-0000-0000-0000BA000000}"/>
    <cellStyle name="Pattern 3 3 2 2 2 2" xfId="8981" xr:uid="{00000000-0005-0000-0000-0000BA000000}"/>
    <cellStyle name="Pattern 3 3 2 2 2 2 2" xfId="19343" xr:uid="{00000000-0005-0000-0000-0000BA000000}"/>
    <cellStyle name="Pattern 3 3 2 2 2 3" xfId="14856" xr:uid="{00000000-0005-0000-0000-0000BA000000}"/>
    <cellStyle name="Pattern 3 3 2 2 3" xfId="4773" xr:uid="{00000000-0005-0000-0000-0000BA000000}"/>
    <cellStyle name="Pattern 3 3 2 2 3 2" xfId="10335" xr:uid="{00000000-0005-0000-0000-0000BA000000}"/>
    <cellStyle name="Pattern 3 3 2 2 3 2 2" xfId="20694" xr:uid="{00000000-0005-0000-0000-0000BA000000}"/>
    <cellStyle name="Pattern 3 3 2 2 3 3" xfId="15438" xr:uid="{00000000-0005-0000-0000-0000BA000000}"/>
    <cellStyle name="Pattern 3 3 2 2 4" xfId="7749" xr:uid="{00000000-0005-0000-0000-0000BA000000}"/>
    <cellStyle name="Pattern 3 3 2 2 4 2" xfId="18111" xr:uid="{00000000-0005-0000-0000-0000BA000000}"/>
    <cellStyle name="Pattern 3 3 2 2 5" xfId="6182" xr:uid="{00000000-0005-0000-0000-0000BA000000}"/>
    <cellStyle name="Pattern 3 3 2 2 5 2" xfId="16545" xr:uid="{00000000-0005-0000-0000-0000BA000000}"/>
    <cellStyle name="Pattern 3 3 2 2 6" xfId="13622" xr:uid="{00000000-0005-0000-0000-0000BA000000}"/>
    <cellStyle name="Pattern 3 3 2 3" xfId="3117" xr:uid="{00000000-0005-0000-0000-0000BA000000}"/>
    <cellStyle name="Pattern 3 3 2 3 2" xfId="8667" xr:uid="{00000000-0005-0000-0000-0000BA000000}"/>
    <cellStyle name="Pattern 3 3 2 3 2 2" xfId="19029" xr:uid="{00000000-0005-0000-0000-0000BA000000}"/>
    <cellStyle name="Pattern 3 3 2 3 3" xfId="13016" xr:uid="{00000000-0005-0000-0000-0000BA000000}"/>
    <cellStyle name="Pattern 3 3 2 4" xfId="4460" xr:uid="{00000000-0005-0000-0000-0000BA000000}"/>
    <cellStyle name="Pattern 3 3 2 4 2" xfId="10039" xr:uid="{00000000-0005-0000-0000-0000BA000000}"/>
    <cellStyle name="Pattern 3 3 2 4 2 2" xfId="20399" xr:uid="{00000000-0005-0000-0000-0000BA000000}"/>
    <cellStyle name="Pattern 3 3 2 4 3" xfId="15905" xr:uid="{00000000-0005-0000-0000-0000BA000000}"/>
    <cellStyle name="Pattern 3 3 2 5" xfId="7465" xr:uid="{00000000-0005-0000-0000-0000BA000000}"/>
    <cellStyle name="Pattern 3 3 2 5 2" xfId="17827" xr:uid="{00000000-0005-0000-0000-0000BA000000}"/>
    <cellStyle name="Pattern 3 3 2 6" xfId="5887" xr:uid="{00000000-0005-0000-0000-0000BA000000}"/>
    <cellStyle name="Pattern 3 3 2 6 2" xfId="10706" xr:uid="{00000000-0005-0000-0000-0000BA000000}"/>
    <cellStyle name="Pattern 3 3 2 7" xfId="13026" xr:uid="{00000000-0005-0000-0000-0000BA000000}"/>
    <cellStyle name="Pattern 3 3 3" xfId="1453" xr:uid="{00000000-0005-0000-0000-0000BA000000}"/>
    <cellStyle name="Pattern 3 3 3 2" xfId="2696" xr:uid="{00000000-0005-0000-0000-0000BA000000}"/>
    <cellStyle name="Pattern 3 3 3 2 2" xfId="8246" xr:uid="{00000000-0005-0000-0000-0000BA000000}"/>
    <cellStyle name="Pattern 3 3 3 2 2 2" xfId="18608" xr:uid="{00000000-0005-0000-0000-0000BA000000}"/>
    <cellStyle name="Pattern 3 3 3 2 3" xfId="12167" xr:uid="{00000000-0005-0000-0000-0000BA000000}"/>
    <cellStyle name="Pattern 3 3 3 3" xfId="4050" xr:uid="{00000000-0005-0000-0000-0000BA000000}"/>
    <cellStyle name="Pattern 3 3 3 3 2" xfId="9659" xr:uid="{00000000-0005-0000-0000-0000BA000000}"/>
    <cellStyle name="Pattern 3 3 3 3 2 2" xfId="20020" xr:uid="{00000000-0005-0000-0000-0000BA000000}"/>
    <cellStyle name="Pattern 3 3 3 3 3" xfId="14270" xr:uid="{00000000-0005-0000-0000-0000BA000000}"/>
    <cellStyle name="Pattern 3 3 3 4" xfId="7088" xr:uid="{00000000-0005-0000-0000-0000BA000000}"/>
    <cellStyle name="Pattern 3 3 3 4 2" xfId="17450" xr:uid="{00000000-0005-0000-0000-0000BA000000}"/>
    <cellStyle name="Pattern 3 3 3 5" xfId="5509" xr:uid="{00000000-0005-0000-0000-0000BA000000}"/>
    <cellStyle name="Pattern 3 3 3 5 2" xfId="13420" xr:uid="{00000000-0005-0000-0000-0000BA000000}"/>
    <cellStyle name="Pattern 3 3 3 6" xfId="10534" xr:uid="{00000000-0005-0000-0000-0000BA000000}"/>
    <cellStyle name="Pattern 3 3 4" xfId="1650" xr:uid="{00000000-0005-0000-0000-0000BA000000}"/>
    <cellStyle name="Pattern 3 3 4 2" xfId="2891" xr:uid="{00000000-0005-0000-0000-0000BA000000}"/>
    <cellStyle name="Pattern 3 3 4 2 2" xfId="8441" xr:uid="{00000000-0005-0000-0000-0000BA000000}"/>
    <cellStyle name="Pattern 3 3 4 2 2 2" xfId="18803" xr:uid="{00000000-0005-0000-0000-0000BA000000}"/>
    <cellStyle name="Pattern 3 3 4 2 3" xfId="14061" xr:uid="{00000000-0005-0000-0000-0000BA000000}"/>
    <cellStyle name="Pattern 3 3 4 3" xfId="4241" xr:uid="{00000000-0005-0000-0000-0000BA000000}"/>
    <cellStyle name="Pattern 3 3 4 3 2" xfId="9833" xr:uid="{00000000-0005-0000-0000-0000BA000000}"/>
    <cellStyle name="Pattern 3 3 4 3 2 2" xfId="20194" xr:uid="{00000000-0005-0000-0000-0000BA000000}"/>
    <cellStyle name="Pattern 3 3 4 3 3" xfId="13232" xr:uid="{00000000-0005-0000-0000-0000BA000000}"/>
    <cellStyle name="Pattern 3 3 4 4" xfId="7265" xr:uid="{00000000-0005-0000-0000-0000BA000000}"/>
    <cellStyle name="Pattern 3 3 4 4 2" xfId="17627" xr:uid="{00000000-0005-0000-0000-0000BA000000}"/>
    <cellStyle name="Pattern 3 3 4 5" xfId="5683" xr:uid="{00000000-0005-0000-0000-0000BA000000}"/>
    <cellStyle name="Pattern 3 3 4 5 2" xfId="13910" xr:uid="{00000000-0005-0000-0000-0000BA000000}"/>
    <cellStyle name="Pattern 3 3 4 6" xfId="10985" xr:uid="{00000000-0005-0000-0000-0000BA000000}"/>
    <cellStyle name="Pattern 3 3 5" xfId="1266" xr:uid="{00000000-0005-0000-0000-0000BA000000}"/>
    <cellStyle name="Pattern 3 3 5 2" xfId="6906" xr:uid="{00000000-0005-0000-0000-0000BA000000}"/>
    <cellStyle name="Pattern 3 3 5 2 2" xfId="17268" xr:uid="{00000000-0005-0000-0000-0000BA000000}"/>
    <cellStyle name="Pattern 3 3 5 3" xfId="16075" xr:uid="{00000000-0005-0000-0000-0000BA000000}"/>
    <cellStyle name="Pattern 3 3 6" xfId="2509" xr:uid="{00000000-0005-0000-0000-0000BA000000}"/>
    <cellStyle name="Pattern 3 3 6 2" xfId="8059" xr:uid="{00000000-0005-0000-0000-0000BA000000}"/>
    <cellStyle name="Pattern 3 3 6 2 2" xfId="18421" xr:uid="{00000000-0005-0000-0000-0000BA000000}"/>
    <cellStyle name="Pattern 3 3 6 3" xfId="10875" xr:uid="{00000000-0005-0000-0000-0000BA000000}"/>
    <cellStyle name="Pattern 3 3 7" xfId="966" xr:uid="{00000000-0005-0000-0000-0000BA000000}"/>
    <cellStyle name="Pattern 3 3 7 2" xfId="9478" xr:uid="{00000000-0005-0000-0000-0000BA000000}"/>
    <cellStyle name="Pattern 3 3 7 2 2" xfId="19839" xr:uid="{00000000-0005-0000-0000-0000BA000000}"/>
    <cellStyle name="Pattern 3 3 7 3" xfId="13382" xr:uid="{00000000-0005-0000-0000-0000BA000000}"/>
    <cellStyle name="Pattern 3 3 8" xfId="3864" xr:uid="{00000000-0005-0000-0000-0000BA000000}"/>
    <cellStyle name="Pattern 3 3 8 2" xfId="6631" xr:uid="{00000000-0005-0000-0000-0000BA000000}"/>
    <cellStyle name="Pattern 3 3 8 2 2" xfId="16993" xr:uid="{00000000-0005-0000-0000-0000BA000000}"/>
    <cellStyle name="Pattern 3 3 8 3" xfId="15965" xr:uid="{00000000-0005-0000-0000-0000BA000000}"/>
    <cellStyle name="Pattern 3 3 9" xfId="5332" xr:uid="{00000000-0005-0000-0000-0000BA000000}"/>
    <cellStyle name="Pattern 3 3 9 2" xfId="12221" xr:uid="{00000000-0005-0000-0000-0000BA000000}"/>
    <cellStyle name="Pattern 3 4" xfId="569" xr:uid="{00000000-0005-0000-0000-0000BA000000}"/>
    <cellStyle name="Pattern 3 4 2" xfId="2256" xr:uid="{00000000-0005-0000-0000-0000BA000000}"/>
    <cellStyle name="Pattern 3 4 2 2" xfId="3495" xr:uid="{00000000-0005-0000-0000-0000BA000000}"/>
    <cellStyle name="Pattern 3 4 2 2 2" xfId="9045" xr:uid="{00000000-0005-0000-0000-0000BA000000}"/>
    <cellStyle name="Pattern 3 4 2 2 2 2" xfId="19407" xr:uid="{00000000-0005-0000-0000-0000BA000000}"/>
    <cellStyle name="Pattern 3 4 2 2 3" xfId="15579" xr:uid="{00000000-0005-0000-0000-0000BA000000}"/>
    <cellStyle name="Pattern 3 4 2 3" xfId="4837" xr:uid="{00000000-0005-0000-0000-0000BA000000}"/>
    <cellStyle name="Pattern 3 4 2 3 2" xfId="10395" xr:uid="{00000000-0005-0000-0000-0000BA000000}"/>
    <cellStyle name="Pattern 3 4 2 3 2 2" xfId="20754" xr:uid="{00000000-0005-0000-0000-0000BA000000}"/>
    <cellStyle name="Pattern 3 4 2 3 3" xfId="11642" xr:uid="{00000000-0005-0000-0000-0000BA000000}"/>
    <cellStyle name="Pattern 3 4 2 4" xfId="7809" xr:uid="{00000000-0005-0000-0000-0000BA000000}"/>
    <cellStyle name="Pattern 3 4 2 4 2" xfId="18171" xr:uid="{00000000-0005-0000-0000-0000BA000000}"/>
    <cellStyle name="Pattern 3 4 2 5" xfId="6242" xr:uid="{00000000-0005-0000-0000-0000BA000000}"/>
    <cellStyle name="Pattern 3 4 2 5 2" xfId="16605" xr:uid="{00000000-0005-0000-0000-0000BA000000}"/>
    <cellStyle name="Pattern 3 4 2 6" xfId="11385" xr:uid="{00000000-0005-0000-0000-0000BA000000}"/>
    <cellStyle name="Pattern 3 4 3" xfId="1938" xr:uid="{00000000-0005-0000-0000-0000BA000000}"/>
    <cellStyle name="Pattern 3 4 3 2" xfId="3178" xr:uid="{00000000-0005-0000-0000-0000BA000000}"/>
    <cellStyle name="Pattern 3 4 3 2 2" xfId="8728" xr:uid="{00000000-0005-0000-0000-0000BA000000}"/>
    <cellStyle name="Pattern 3 4 3 2 2 2" xfId="19090" xr:uid="{00000000-0005-0000-0000-0000BA000000}"/>
    <cellStyle name="Pattern 3 4 3 2 3" xfId="13559" xr:uid="{00000000-0005-0000-0000-0000BA000000}"/>
    <cellStyle name="Pattern 3 4 3 3" xfId="4521" xr:uid="{00000000-0005-0000-0000-0000BA000000}"/>
    <cellStyle name="Pattern 3 4 3 3 2" xfId="10098" xr:uid="{00000000-0005-0000-0000-0000BA000000}"/>
    <cellStyle name="Pattern 3 4 3 3 2 2" xfId="20458" xr:uid="{00000000-0005-0000-0000-0000BA000000}"/>
    <cellStyle name="Pattern 3 4 3 3 3" xfId="15995" xr:uid="{00000000-0005-0000-0000-0000BA000000}"/>
    <cellStyle name="Pattern 3 4 3 4" xfId="7525" xr:uid="{00000000-0005-0000-0000-0000BA000000}"/>
    <cellStyle name="Pattern 3 4 3 4 2" xfId="17887" xr:uid="{00000000-0005-0000-0000-0000BA000000}"/>
    <cellStyle name="Pattern 3 4 3 5" xfId="5944" xr:uid="{00000000-0005-0000-0000-0000BA000000}"/>
    <cellStyle name="Pattern 3 4 3 5 2" xfId="16309" xr:uid="{00000000-0005-0000-0000-0000BA000000}"/>
    <cellStyle name="Pattern 3 4 3 6" xfId="10747" xr:uid="{00000000-0005-0000-0000-0000BA000000}"/>
    <cellStyle name="Pattern 3 4 4" xfId="1330" xr:uid="{00000000-0005-0000-0000-0000BA000000}"/>
    <cellStyle name="Pattern 3 4 4 2" xfId="6967" xr:uid="{00000000-0005-0000-0000-0000BA000000}"/>
    <cellStyle name="Pattern 3 4 4 2 2" xfId="17329" xr:uid="{00000000-0005-0000-0000-0000BA000000}"/>
    <cellStyle name="Pattern 3 4 4 3" xfId="12943" xr:uid="{00000000-0005-0000-0000-0000BA000000}"/>
    <cellStyle name="Pattern 3 4 5" xfId="2573" xr:uid="{00000000-0005-0000-0000-0000BA000000}"/>
    <cellStyle name="Pattern 3 4 5 2" xfId="8123" xr:uid="{00000000-0005-0000-0000-0000BA000000}"/>
    <cellStyle name="Pattern 3 4 5 2 2" xfId="18485" xr:uid="{00000000-0005-0000-0000-0000BA000000}"/>
    <cellStyle name="Pattern 3 4 5 3" xfId="13523" xr:uid="{00000000-0005-0000-0000-0000BA000000}"/>
    <cellStyle name="Pattern 3 4 6" xfId="1030" xr:uid="{00000000-0005-0000-0000-0000BA000000}"/>
    <cellStyle name="Pattern 3 4 6 2" xfId="9539" xr:uid="{00000000-0005-0000-0000-0000BA000000}"/>
    <cellStyle name="Pattern 3 4 6 2 2" xfId="19900" xr:uid="{00000000-0005-0000-0000-0000BA000000}"/>
    <cellStyle name="Pattern 3 4 6 3" xfId="11610" xr:uid="{00000000-0005-0000-0000-0000BA000000}"/>
    <cellStyle name="Pattern 3 4 7" xfId="3928" xr:uid="{00000000-0005-0000-0000-0000BA000000}"/>
    <cellStyle name="Pattern 3 4 7 2" xfId="6673" xr:uid="{00000000-0005-0000-0000-0000BA000000}"/>
    <cellStyle name="Pattern 3 4 7 2 2" xfId="17035" xr:uid="{00000000-0005-0000-0000-0000BA000000}"/>
    <cellStyle name="Pattern 3 4 7 3" xfId="13664" xr:uid="{00000000-0005-0000-0000-0000BA000000}"/>
    <cellStyle name="Pattern 3 4 8" xfId="5392" xr:uid="{00000000-0005-0000-0000-0000BA000000}"/>
    <cellStyle name="Pattern 3 4 8 2" xfId="13434" xr:uid="{00000000-0005-0000-0000-0000BA000000}"/>
    <cellStyle name="Pattern 3 4 9" xfId="10945" xr:uid="{00000000-0005-0000-0000-0000BA000000}"/>
    <cellStyle name="Pattern 3 5" xfId="631" xr:uid="{00000000-0005-0000-0000-0000BA000000}"/>
    <cellStyle name="Pattern 3 5 2" xfId="2318" xr:uid="{00000000-0005-0000-0000-0000BA000000}"/>
    <cellStyle name="Pattern 3 5 2 2" xfId="3557" xr:uid="{00000000-0005-0000-0000-0000BA000000}"/>
    <cellStyle name="Pattern 3 5 2 2 2" xfId="9107" xr:uid="{00000000-0005-0000-0000-0000BA000000}"/>
    <cellStyle name="Pattern 3 5 2 2 2 2" xfId="19469" xr:uid="{00000000-0005-0000-0000-0000BA000000}"/>
    <cellStyle name="Pattern 3 5 2 2 3" xfId="14309" xr:uid="{00000000-0005-0000-0000-0000BA000000}"/>
    <cellStyle name="Pattern 3 5 2 3" xfId="4899" xr:uid="{00000000-0005-0000-0000-0000BA000000}"/>
    <cellStyle name="Pattern 3 5 2 3 2" xfId="10454" xr:uid="{00000000-0005-0000-0000-0000BA000000}"/>
    <cellStyle name="Pattern 3 5 2 3 2 2" xfId="20813" xr:uid="{00000000-0005-0000-0000-0000BA000000}"/>
    <cellStyle name="Pattern 3 5 2 3 3" xfId="15611" xr:uid="{00000000-0005-0000-0000-0000BA000000}"/>
    <cellStyle name="Pattern 3 5 2 4" xfId="7868" xr:uid="{00000000-0005-0000-0000-0000BA000000}"/>
    <cellStyle name="Pattern 3 5 2 4 2" xfId="18230" xr:uid="{00000000-0005-0000-0000-0000BA000000}"/>
    <cellStyle name="Pattern 3 5 2 5" xfId="6301" xr:uid="{00000000-0005-0000-0000-0000BA000000}"/>
    <cellStyle name="Pattern 3 5 2 5 2" xfId="16664" xr:uid="{00000000-0005-0000-0000-0000BA000000}"/>
    <cellStyle name="Pattern 3 5 2 6" xfId="14304" xr:uid="{00000000-0005-0000-0000-0000BA000000}"/>
    <cellStyle name="Pattern 3 5 3" xfId="1996" xr:uid="{00000000-0005-0000-0000-0000BA000000}"/>
    <cellStyle name="Pattern 3 5 3 2" xfId="3235" xr:uid="{00000000-0005-0000-0000-0000BA000000}"/>
    <cellStyle name="Pattern 3 5 3 2 2" xfId="8785" xr:uid="{00000000-0005-0000-0000-0000BA000000}"/>
    <cellStyle name="Pattern 3 5 3 2 2 2" xfId="19147" xr:uid="{00000000-0005-0000-0000-0000BA000000}"/>
    <cellStyle name="Pattern 3 5 3 2 3" xfId="14658" xr:uid="{00000000-0005-0000-0000-0000BA000000}"/>
    <cellStyle name="Pattern 3 5 3 3" xfId="4577" xr:uid="{00000000-0005-0000-0000-0000BA000000}"/>
    <cellStyle name="Pattern 3 5 3 3 2" xfId="10151" xr:uid="{00000000-0005-0000-0000-0000BA000000}"/>
    <cellStyle name="Pattern 3 5 3 3 2 2" xfId="20511" xr:uid="{00000000-0005-0000-0000-0000BA000000}"/>
    <cellStyle name="Pattern 3 5 3 3 3" xfId="10694" xr:uid="{00000000-0005-0000-0000-0000BA000000}"/>
    <cellStyle name="Pattern 3 5 3 4" xfId="7579" xr:uid="{00000000-0005-0000-0000-0000BA000000}"/>
    <cellStyle name="Pattern 3 5 3 4 2" xfId="17941" xr:uid="{00000000-0005-0000-0000-0000BA000000}"/>
    <cellStyle name="Pattern 3 5 3 5" xfId="5997" xr:uid="{00000000-0005-0000-0000-0000BA000000}"/>
    <cellStyle name="Pattern 3 5 3 5 2" xfId="16362" xr:uid="{00000000-0005-0000-0000-0000BA000000}"/>
    <cellStyle name="Pattern 3 5 3 6" xfId="12382" xr:uid="{00000000-0005-0000-0000-0000BA000000}"/>
    <cellStyle name="Pattern 3 5 4" xfId="1392" xr:uid="{00000000-0005-0000-0000-0000BA000000}"/>
    <cellStyle name="Pattern 3 5 4 2" xfId="7029" xr:uid="{00000000-0005-0000-0000-0000BA000000}"/>
    <cellStyle name="Pattern 3 5 4 2 2" xfId="17391" xr:uid="{00000000-0005-0000-0000-0000BA000000}"/>
    <cellStyle name="Pattern 3 5 4 3" xfId="10942" xr:uid="{00000000-0005-0000-0000-0000BA000000}"/>
    <cellStyle name="Pattern 3 5 5" xfId="2635" xr:uid="{00000000-0005-0000-0000-0000BA000000}"/>
    <cellStyle name="Pattern 3 5 5 2" xfId="8185" xr:uid="{00000000-0005-0000-0000-0000BA000000}"/>
    <cellStyle name="Pattern 3 5 5 2 2" xfId="18547" xr:uid="{00000000-0005-0000-0000-0000BA000000}"/>
    <cellStyle name="Pattern 3 5 5 3" xfId="11772" xr:uid="{00000000-0005-0000-0000-0000BA000000}"/>
    <cellStyle name="Pattern 3 5 6" xfId="1092" xr:uid="{00000000-0005-0000-0000-0000BA000000}"/>
    <cellStyle name="Pattern 3 5 6 2" xfId="9601" xr:uid="{00000000-0005-0000-0000-0000BA000000}"/>
    <cellStyle name="Pattern 3 5 6 2 2" xfId="19962" xr:uid="{00000000-0005-0000-0000-0000BA000000}"/>
    <cellStyle name="Pattern 3 5 6 3" xfId="11625" xr:uid="{00000000-0005-0000-0000-0000BA000000}"/>
    <cellStyle name="Pattern 3 5 7" xfId="3990" xr:uid="{00000000-0005-0000-0000-0000BA000000}"/>
    <cellStyle name="Pattern 3 5 7 2" xfId="6732" xr:uid="{00000000-0005-0000-0000-0000BA000000}"/>
    <cellStyle name="Pattern 3 5 7 2 2" xfId="17094" xr:uid="{00000000-0005-0000-0000-0000BA000000}"/>
    <cellStyle name="Pattern 3 5 7 3" xfId="12098" xr:uid="{00000000-0005-0000-0000-0000BA000000}"/>
    <cellStyle name="Pattern 3 5 8" xfId="5451" xr:uid="{00000000-0005-0000-0000-0000BA000000}"/>
    <cellStyle name="Pattern 3 5 8 2" xfId="11883" xr:uid="{00000000-0005-0000-0000-0000BA000000}"/>
    <cellStyle name="Pattern 3 5 9" xfId="13857" xr:uid="{00000000-0005-0000-0000-0000BA000000}"/>
    <cellStyle name="Pattern 3 6" xfId="774" xr:uid="{00000000-0005-0000-0000-0000BA000000}"/>
    <cellStyle name="Pattern 3 6 2" xfId="1720" xr:uid="{00000000-0005-0000-0000-0000BA000000}"/>
    <cellStyle name="Pattern 3 6 2 2" xfId="7327" xr:uid="{00000000-0005-0000-0000-0000BA000000}"/>
    <cellStyle name="Pattern 3 6 2 2 2" xfId="17689" xr:uid="{00000000-0005-0000-0000-0000BA000000}"/>
    <cellStyle name="Pattern 3 6 2 3" xfId="15752" xr:uid="{00000000-0005-0000-0000-0000BA000000}"/>
    <cellStyle name="Pattern 3 6 3" xfId="2961" xr:uid="{00000000-0005-0000-0000-0000BA000000}"/>
    <cellStyle name="Pattern 3 6 3 2" xfId="8511" xr:uid="{00000000-0005-0000-0000-0000BA000000}"/>
    <cellStyle name="Pattern 3 6 3 2 2" xfId="18873" xr:uid="{00000000-0005-0000-0000-0000BA000000}"/>
    <cellStyle name="Pattern 3 6 3 3" xfId="10680" xr:uid="{00000000-0005-0000-0000-0000BA000000}"/>
    <cellStyle name="Pattern 3 6 4" xfId="4308" xr:uid="{00000000-0005-0000-0000-0000BA000000}"/>
    <cellStyle name="Pattern 3 6 4 2" xfId="9896" xr:uid="{00000000-0005-0000-0000-0000BA000000}"/>
    <cellStyle name="Pattern 3 6 4 2 2" xfId="20257" xr:uid="{00000000-0005-0000-0000-0000BA000000}"/>
    <cellStyle name="Pattern 3 6 4 3" xfId="15472" xr:uid="{00000000-0005-0000-0000-0000BA000000}"/>
    <cellStyle name="Pattern 3 6 5" xfId="6488" xr:uid="{00000000-0005-0000-0000-0000BA000000}"/>
    <cellStyle name="Pattern 3 6 5 2" xfId="16850" xr:uid="{00000000-0005-0000-0000-0000BA000000}"/>
    <cellStyle name="Pattern 3 6 6" xfId="5745" xr:uid="{00000000-0005-0000-0000-0000BA000000}"/>
    <cellStyle name="Pattern 3 6 6 2" xfId="11078" xr:uid="{00000000-0005-0000-0000-0000BA000000}"/>
    <cellStyle name="Pattern 3 6 7" xfId="12578" xr:uid="{00000000-0005-0000-0000-0000BA000000}"/>
    <cellStyle name="Pattern 3 7" xfId="1448" xr:uid="{00000000-0005-0000-0000-0000B8000000}"/>
    <cellStyle name="Pattern 3 7 2" xfId="2691" xr:uid="{00000000-0005-0000-0000-0000B8000000}"/>
    <cellStyle name="Pattern 3 7 2 2" xfId="8241" xr:uid="{00000000-0005-0000-0000-0000B8000000}"/>
    <cellStyle name="Pattern 3 7 2 2 2" xfId="18603" xr:uid="{00000000-0005-0000-0000-0000B8000000}"/>
    <cellStyle name="Pattern 3 7 2 3" xfId="13185" xr:uid="{00000000-0005-0000-0000-0000B8000000}"/>
    <cellStyle name="Pattern 3 7 3" xfId="4046" xr:uid="{00000000-0005-0000-0000-0000B8000000}"/>
    <cellStyle name="Pattern 3 7 3 2" xfId="9655" xr:uid="{00000000-0005-0000-0000-0000B8000000}"/>
    <cellStyle name="Pattern 3 7 3 2 2" xfId="20016" xr:uid="{00000000-0005-0000-0000-0000B8000000}"/>
    <cellStyle name="Pattern 3 7 3 3" xfId="15326" xr:uid="{00000000-0005-0000-0000-0000B8000000}"/>
    <cellStyle name="Pattern 3 7 4" xfId="7083" xr:uid="{00000000-0005-0000-0000-0000B8000000}"/>
    <cellStyle name="Pattern 3 7 4 2" xfId="17445" xr:uid="{00000000-0005-0000-0000-0000B8000000}"/>
    <cellStyle name="Pattern 3 7 5" xfId="5505" xr:uid="{00000000-0005-0000-0000-0000B8000000}"/>
    <cellStyle name="Pattern 3 7 5 2" xfId="13589" xr:uid="{00000000-0005-0000-0000-0000B8000000}"/>
    <cellStyle name="Pattern 3 7 6" xfId="10537" xr:uid="{00000000-0005-0000-0000-0000B8000000}"/>
    <cellStyle name="Pattern 3 8" xfId="1424" xr:uid="{00000000-0005-0000-0000-0000BA000000}"/>
    <cellStyle name="Pattern 3 8 2" xfId="2667" xr:uid="{00000000-0005-0000-0000-0000BA000000}"/>
    <cellStyle name="Pattern 3 8 2 2" xfId="8217" xr:uid="{00000000-0005-0000-0000-0000BA000000}"/>
    <cellStyle name="Pattern 3 8 2 2 2" xfId="18579" xr:uid="{00000000-0005-0000-0000-0000BA000000}"/>
    <cellStyle name="Pattern 3 8 2 3" xfId="11195" xr:uid="{00000000-0005-0000-0000-0000BA000000}"/>
    <cellStyle name="Pattern 3 8 3" xfId="4022" xr:uid="{00000000-0005-0000-0000-0000BA000000}"/>
    <cellStyle name="Pattern 3 8 3 2" xfId="9632" xr:uid="{00000000-0005-0000-0000-0000BA000000}"/>
    <cellStyle name="Pattern 3 8 3 2 2" xfId="19993" xr:uid="{00000000-0005-0000-0000-0000BA000000}"/>
    <cellStyle name="Pattern 3 8 3 3" xfId="10984" xr:uid="{00000000-0005-0000-0000-0000BA000000}"/>
    <cellStyle name="Pattern 3 8 4" xfId="7060" xr:uid="{00000000-0005-0000-0000-0000BA000000}"/>
    <cellStyle name="Pattern 3 8 4 2" xfId="17422" xr:uid="{00000000-0005-0000-0000-0000BA000000}"/>
    <cellStyle name="Pattern 3 8 5" xfId="5482" xr:uid="{00000000-0005-0000-0000-0000BA000000}"/>
    <cellStyle name="Pattern 3 8 5 2" xfId="14184" xr:uid="{00000000-0005-0000-0000-0000BA000000}"/>
    <cellStyle name="Pattern 3 8 6" xfId="10561" xr:uid="{00000000-0005-0000-0000-0000BA000000}"/>
    <cellStyle name="Pattern 3 9" xfId="1127" xr:uid="{00000000-0005-0000-0000-0000BA000000}"/>
    <cellStyle name="Pattern 3 9 2" xfId="3643" xr:uid="{00000000-0005-0000-0000-0000BA000000}"/>
    <cellStyle name="Pattern 3 9 2 2" xfId="9200" xr:uid="{00000000-0005-0000-0000-0000BA000000}"/>
    <cellStyle name="Pattern 3 9 2 2 2" xfId="19561" xr:uid="{00000000-0005-0000-0000-0000BA000000}"/>
    <cellStyle name="Pattern 3 9 2 3" xfId="14512" xr:uid="{00000000-0005-0000-0000-0000BA000000}"/>
    <cellStyle name="Pattern 3 9 3" xfId="6767" xr:uid="{00000000-0005-0000-0000-0000BA000000}"/>
    <cellStyle name="Pattern 3 9 3 2" xfId="17129" xr:uid="{00000000-0005-0000-0000-0000BA000000}"/>
    <cellStyle name="Pattern 3 9 4" xfId="5041" xr:uid="{00000000-0005-0000-0000-0000BA000000}"/>
    <cellStyle name="Pattern 3 9 4 2" xfId="11257" xr:uid="{00000000-0005-0000-0000-0000BA000000}"/>
    <cellStyle name="Pattern 3 9 5" xfId="14166" xr:uid="{00000000-0005-0000-0000-0000BA000000}"/>
    <cellStyle name="Pattern 4" xfId="312" xr:uid="{00000000-0005-0000-0000-0000BA000000}"/>
    <cellStyle name="Pattern 4 10" xfId="10596" xr:uid="{00000000-0005-0000-0000-0000BA000000}"/>
    <cellStyle name="Pattern 4 2" xfId="1775" xr:uid="{00000000-0005-0000-0000-0000BA000000}"/>
    <cellStyle name="Pattern 4 2 2" xfId="2112" xr:uid="{00000000-0005-0000-0000-0000BA000000}"/>
    <cellStyle name="Pattern 4 2 2 2" xfId="3351" xr:uid="{00000000-0005-0000-0000-0000BA000000}"/>
    <cellStyle name="Pattern 4 2 2 2 2" xfId="8901" xr:uid="{00000000-0005-0000-0000-0000BA000000}"/>
    <cellStyle name="Pattern 4 2 2 2 2 2" xfId="19263" xr:uid="{00000000-0005-0000-0000-0000BA000000}"/>
    <cellStyle name="Pattern 4 2 2 2 3" xfId="11535" xr:uid="{00000000-0005-0000-0000-0000BA000000}"/>
    <cellStyle name="Pattern 4 2 2 3" xfId="4693" xr:uid="{00000000-0005-0000-0000-0000BA000000}"/>
    <cellStyle name="Pattern 4 2 2 3 2" xfId="10258" xr:uid="{00000000-0005-0000-0000-0000BA000000}"/>
    <cellStyle name="Pattern 4 2 2 3 2 2" xfId="20618" xr:uid="{00000000-0005-0000-0000-0000BA000000}"/>
    <cellStyle name="Pattern 4 2 2 3 3" xfId="12393" xr:uid="{00000000-0005-0000-0000-0000BA000000}"/>
    <cellStyle name="Pattern 4 2 2 4" xfId="7679" xr:uid="{00000000-0005-0000-0000-0000BA000000}"/>
    <cellStyle name="Pattern 4 2 2 4 2" xfId="18041" xr:uid="{00000000-0005-0000-0000-0000BA000000}"/>
    <cellStyle name="Pattern 4 2 2 5" xfId="6105" xr:uid="{00000000-0005-0000-0000-0000BA000000}"/>
    <cellStyle name="Pattern 4 2 2 5 2" xfId="16469" xr:uid="{00000000-0005-0000-0000-0000BA000000}"/>
    <cellStyle name="Pattern 4 2 2 6" xfId="13810" xr:uid="{00000000-0005-0000-0000-0000BA000000}"/>
    <cellStyle name="Pattern 4 2 3" xfId="3015" xr:uid="{00000000-0005-0000-0000-0000BA000000}"/>
    <cellStyle name="Pattern 4 2 3 2" xfId="4359" xr:uid="{00000000-0005-0000-0000-0000BA000000}"/>
    <cellStyle name="Pattern 4 2 3 2 2" xfId="9941" xr:uid="{00000000-0005-0000-0000-0000BA000000}"/>
    <cellStyle name="Pattern 4 2 3 2 2 2" xfId="20302" xr:uid="{00000000-0005-0000-0000-0000BA000000}"/>
    <cellStyle name="Pattern 4 2 3 2 3" xfId="11970" xr:uid="{00000000-0005-0000-0000-0000BA000000}"/>
    <cellStyle name="Pattern 4 2 3 3" xfId="8565" xr:uid="{00000000-0005-0000-0000-0000BA000000}"/>
    <cellStyle name="Pattern 4 2 3 3 2" xfId="18927" xr:uid="{00000000-0005-0000-0000-0000BA000000}"/>
    <cellStyle name="Pattern 4 2 3 4" xfId="5790" xr:uid="{00000000-0005-0000-0000-0000BA000000}"/>
    <cellStyle name="Pattern 4 2 3 4 2" xfId="14824" xr:uid="{00000000-0005-0000-0000-0000BA000000}"/>
    <cellStyle name="Pattern 4 2 3 5" xfId="15625" xr:uid="{00000000-0005-0000-0000-0000BA000000}"/>
    <cellStyle name="Pattern 4 2 4" xfId="3722" xr:uid="{00000000-0005-0000-0000-0000BA000000}"/>
    <cellStyle name="Pattern 4 2 4 2" xfId="9316" xr:uid="{00000000-0005-0000-0000-0000BA000000}"/>
    <cellStyle name="Pattern 4 2 4 2 2" xfId="19677" xr:uid="{00000000-0005-0000-0000-0000BA000000}"/>
    <cellStyle name="Pattern 4 2 4 3" xfId="11523" xr:uid="{00000000-0005-0000-0000-0000BA000000}"/>
    <cellStyle name="Pattern 4 2 5" xfId="5173" xr:uid="{00000000-0005-0000-0000-0000BA000000}"/>
    <cellStyle name="Pattern 4 2 5 2" xfId="10967" xr:uid="{00000000-0005-0000-0000-0000BA000000}"/>
    <cellStyle name="Pattern 4 2 6" xfId="13798" xr:uid="{00000000-0005-0000-0000-0000BA000000}"/>
    <cellStyle name="Pattern 4 3" xfId="2025" xr:uid="{00000000-0005-0000-0000-0000BA000000}"/>
    <cellStyle name="Pattern 4 3 2" xfId="3264" xr:uid="{00000000-0005-0000-0000-0000BA000000}"/>
    <cellStyle name="Pattern 4 3 2 2" xfId="8814" xr:uid="{00000000-0005-0000-0000-0000BA000000}"/>
    <cellStyle name="Pattern 4 3 2 2 2" xfId="19176" xr:uid="{00000000-0005-0000-0000-0000BA000000}"/>
    <cellStyle name="Pattern 4 3 2 3" xfId="15797" xr:uid="{00000000-0005-0000-0000-0000BA000000}"/>
    <cellStyle name="Pattern 4 3 3" xfId="4606" xr:uid="{00000000-0005-0000-0000-0000BA000000}"/>
    <cellStyle name="Pattern 4 3 3 2" xfId="10179" xr:uid="{00000000-0005-0000-0000-0000BA000000}"/>
    <cellStyle name="Pattern 4 3 3 2 2" xfId="20539" xr:uid="{00000000-0005-0000-0000-0000BA000000}"/>
    <cellStyle name="Pattern 4 3 3 3" xfId="15679" xr:uid="{00000000-0005-0000-0000-0000BA000000}"/>
    <cellStyle name="Pattern 4 3 4" xfId="7607" xr:uid="{00000000-0005-0000-0000-0000BA000000}"/>
    <cellStyle name="Pattern 4 3 4 2" xfId="17969" xr:uid="{00000000-0005-0000-0000-0000BA000000}"/>
    <cellStyle name="Pattern 4 3 5" xfId="6025" xr:uid="{00000000-0005-0000-0000-0000BA000000}"/>
    <cellStyle name="Pattern 4 3 5 2" xfId="16390" xr:uid="{00000000-0005-0000-0000-0000BA000000}"/>
    <cellStyle name="Pattern 4 3 6" xfId="13539" xr:uid="{00000000-0005-0000-0000-0000BA000000}"/>
    <cellStyle name="Pattern 4 4" xfId="1440" xr:uid="{00000000-0005-0000-0000-0000BA000000}"/>
    <cellStyle name="Pattern 4 4 2" xfId="2683" xr:uid="{00000000-0005-0000-0000-0000BA000000}"/>
    <cellStyle name="Pattern 4 4 2 2" xfId="8233" xr:uid="{00000000-0005-0000-0000-0000BA000000}"/>
    <cellStyle name="Pattern 4 4 2 2 2" xfId="18595" xr:uid="{00000000-0005-0000-0000-0000BA000000}"/>
    <cellStyle name="Pattern 4 4 2 3" xfId="13896" xr:uid="{00000000-0005-0000-0000-0000BA000000}"/>
    <cellStyle name="Pattern 4 4 3" xfId="4038" xr:uid="{00000000-0005-0000-0000-0000BA000000}"/>
    <cellStyle name="Pattern 4 4 3 2" xfId="9647" xr:uid="{00000000-0005-0000-0000-0000BA000000}"/>
    <cellStyle name="Pattern 4 4 3 2 2" xfId="20008" xr:uid="{00000000-0005-0000-0000-0000BA000000}"/>
    <cellStyle name="Pattern 4 4 3 3" xfId="14569" xr:uid="{00000000-0005-0000-0000-0000BA000000}"/>
    <cellStyle name="Pattern 4 4 4" xfId="7075" xr:uid="{00000000-0005-0000-0000-0000BA000000}"/>
    <cellStyle name="Pattern 4 4 4 2" xfId="17437" xr:uid="{00000000-0005-0000-0000-0000BA000000}"/>
    <cellStyle name="Pattern 4 4 5" xfId="5497" xr:uid="{00000000-0005-0000-0000-0000BA000000}"/>
    <cellStyle name="Pattern 4 4 5 2" xfId="12855" xr:uid="{00000000-0005-0000-0000-0000BA000000}"/>
    <cellStyle name="Pattern 4 4 6" xfId="10545" xr:uid="{00000000-0005-0000-0000-0000BA000000}"/>
    <cellStyle name="Pattern 4 5" xfId="1145" xr:uid="{00000000-0005-0000-0000-0000BA000000}"/>
    <cellStyle name="Pattern 4 5 2" xfId="3770" xr:uid="{00000000-0005-0000-0000-0000BA000000}"/>
    <cellStyle name="Pattern 4 5 2 2" xfId="9384" xr:uid="{00000000-0005-0000-0000-0000BA000000}"/>
    <cellStyle name="Pattern 4 5 2 2 2" xfId="19745" xr:uid="{00000000-0005-0000-0000-0000BA000000}"/>
    <cellStyle name="Pattern 4 5 2 3" xfId="15393" xr:uid="{00000000-0005-0000-0000-0000BA000000}"/>
    <cellStyle name="Pattern 4 5 3" xfId="6785" xr:uid="{00000000-0005-0000-0000-0000BA000000}"/>
    <cellStyle name="Pattern 4 5 3 2" xfId="17147" xr:uid="{00000000-0005-0000-0000-0000BA000000}"/>
    <cellStyle name="Pattern 4 5 4" xfId="5240" xr:uid="{00000000-0005-0000-0000-0000BA000000}"/>
    <cellStyle name="Pattern 4 5 4 2" xfId="15608" xr:uid="{00000000-0005-0000-0000-0000BA000000}"/>
    <cellStyle name="Pattern 4 5 5" xfId="15729" xr:uid="{00000000-0005-0000-0000-0000BA000000}"/>
    <cellStyle name="Pattern 4 6" xfId="2389" xr:uid="{00000000-0005-0000-0000-0000BA000000}"/>
    <cellStyle name="Pattern 4 6 2" xfId="7939" xr:uid="{00000000-0005-0000-0000-0000BA000000}"/>
    <cellStyle name="Pattern 4 6 2 2" xfId="18301" xr:uid="{00000000-0005-0000-0000-0000BA000000}"/>
    <cellStyle name="Pattern 4 6 3" xfId="12862" xr:uid="{00000000-0005-0000-0000-0000BA000000}"/>
    <cellStyle name="Pattern 4 7" xfId="848" xr:uid="{00000000-0005-0000-0000-0000BA000000}"/>
    <cellStyle name="Pattern 4 7 2" xfId="6525" xr:uid="{00000000-0005-0000-0000-0000BA000000}"/>
    <cellStyle name="Pattern 4 7 2 2" xfId="16887" xr:uid="{00000000-0005-0000-0000-0000BA000000}"/>
    <cellStyle name="Pattern 4 7 3" xfId="13643" xr:uid="{00000000-0005-0000-0000-0000BA000000}"/>
    <cellStyle name="Pattern 4 8" xfId="3675" xr:uid="{00000000-0005-0000-0000-0000BA000000}"/>
    <cellStyle name="Pattern 4 8 2" xfId="13130" xr:uid="{00000000-0005-0000-0000-0000BA000000}"/>
    <cellStyle name="Pattern 4 8 3" xfId="13932" xr:uid="{00000000-0005-0000-0000-0000BA000000}"/>
    <cellStyle name="Pattern 4 9" xfId="5081" xr:uid="{00000000-0005-0000-0000-0000BA000000}"/>
    <cellStyle name="Pattern 4 9 2" xfId="13129" xr:uid="{00000000-0005-0000-0000-0000BA000000}"/>
    <cellStyle name="Pattern 5" xfId="528" xr:uid="{00000000-0005-0000-0000-0000BA000000}"/>
    <cellStyle name="Pattern 5 2" xfId="2215" xr:uid="{00000000-0005-0000-0000-0000BA000000}"/>
    <cellStyle name="Pattern 5 2 2" xfId="3454" xr:uid="{00000000-0005-0000-0000-0000BA000000}"/>
    <cellStyle name="Pattern 5 2 2 2" xfId="9004" xr:uid="{00000000-0005-0000-0000-0000BA000000}"/>
    <cellStyle name="Pattern 5 2 2 2 2" xfId="19366" xr:uid="{00000000-0005-0000-0000-0000BA000000}"/>
    <cellStyle name="Pattern 5 2 2 3" xfId="13070" xr:uid="{00000000-0005-0000-0000-0000BA000000}"/>
    <cellStyle name="Pattern 5 2 3" xfId="4796" xr:uid="{00000000-0005-0000-0000-0000BA000000}"/>
    <cellStyle name="Pattern 5 2 3 2" xfId="10356" xr:uid="{00000000-0005-0000-0000-0000BA000000}"/>
    <cellStyle name="Pattern 5 2 3 2 2" xfId="20715" xr:uid="{00000000-0005-0000-0000-0000BA000000}"/>
    <cellStyle name="Pattern 5 2 3 3" xfId="13831" xr:uid="{00000000-0005-0000-0000-0000BA000000}"/>
    <cellStyle name="Pattern 5 2 4" xfId="7770" xr:uid="{00000000-0005-0000-0000-0000BA000000}"/>
    <cellStyle name="Pattern 5 2 4 2" xfId="18132" xr:uid="{00000000-0005-0000-0000-0000BA000000}"/>
    <cellStyle name="Pattern 5 2 5" xfId="6203" xr:uid="{00000000-0005-0000-0000-0000BA000000}"/>
    <cellStyle name="Pattern 5 2 5 2" xfId="16566" xr:uid="{00000000-0005-0000-0000-0000BA000000}"/>
    <cellStyle name="Pattern 5 2 6" xfId="13013" xr:uid="{00000000-0005-0000-0000-0000BA000000}"/>
    <cellStyle name="Pattern 5 3" xfId="1438" xr:uid="{00000000-0005-0000-0000-0000B8000000}"/>
    <cellStyle name="Pattern 5 3 2" xfId="2681" xr:uid="{00000000-0005-0000-0000-0000B8000000}"/>
    <cellStyle name="Pattern 5 3 2 2" xfId="8231" xr:uid="{00000000-0005-0000-0000-0000B8000000}"/>
    <cellStyle name="Pattern 5 3 2 2 2" xfId="18593" xr:uid="{00000000-0005-0000-0000-0000B8000000}"/>
    <cellStyle name="Pattern 5 3 2 3" xfId="10815" xr:uid="{00000000-0005-0000-0000-0000B8000000}"/>
    <cellStyle name="Pattern 5 3 3" xfId="4036" xr:uid="{00000000-0005-0000-0000-0000B8000000}"/>
    <cellStyle name="Pattern 5 3 3 2" xfId="9645" xr:uid="{00000000-0005-0000-0000-0000B8000000}"/>
    <cellStyle name="Pattern 5 3 3 2 2" xfId="20006" xr:uid="{00000000-0005-0000-0000-0000B8000000}"/>
    <cellStyle name="Pattern 5 3 3 3" xfId="14001" xr:uid="{00000000-0005-0000-0000-0000B8000000}"/>
    <cellStyle name="Pattern 5 3 4" xfId="7073" xr:uid="{00000000-0005-0000-0000-0000B8000000}"/>
    <cellStyle name="Pattern 5 3 4 2" xfId="17435" xr:uid="{00000000-0005-0000-0000-0000B8000000}"/>
    <cellStyle name="Pattern 5 3 5" xfId="5495" xr:uid="{00000000-0005-0000-0000-0000B8000000}"/>
    <cellStyle name="Pattern 5 3 5 2" xfId="14124" xr:uid="{00000000-0005-0000-0000-0000B8000000}"/>
    <cellStyle name="Pattern 5 3 6" xfId="10547" xr:uid="{00000000-0005-0000-0000-0000B8000000}"/>
    <cellStyle name="Pattern 5 4" xfId="1289" xr:uid="{00000000-0005-0000-0000-0000BA000000}"/>
    <cellStyle name="Pattern 5 4 2" xfId="3887" xr:uid="{00000000-0005-0000-0000-0000BA000000}"/>
    <cellStyle name="Pattern 5 4 2 2" xfId="9499" xr:uid="{00000000-0005-0000-0000-0000BA000000}"/>
    <cellStyle name="Pattern 5 4 2 2 2" xfId="19860" xr:uid="{00000000-0005-0000-0000-0000BA000000}"/>
    <cellStyle name="Pattern 5 4 2 3" xfId="11869" xr:uid="{00000000-0005-0000-0000-0000BA000000}"/>
    <cellStyle name="Pattern 5 4 3" xfId="6927" xr:uid="{00000000-0005-0000-0000-0000BA000000}"/>
    <cellStyle name="Pattern 5 4 3 2" xfId="17289" xr:uid="{00000000-0005-0000-0000-0000BA000000}"/>
    <cellStyle name="Pattern 5 4 4" xfId="5353" xr:uid="{00000000-0005-0000-0000-0000BA000000}"/>
    <cellStyle name="Pattern 5 4 4 2" xfId="12912" xr:uid="{00000000-0005-0000-0000-0000BA000000}"/>
    <cellStyle name="Pattern 5 4 5" xfId="12542" xr:uid="{00000000-0005-0000-0000-0000BA000000}"/>
    <cellStyle name="Pattern 5 5" xfId="2532" xr:uid="{00000000-0005-0000-0000-0000BA000000}"/>
    <cellStyle name="Pattern 5 5 2" xfId="8082" xr:uid="{00000000-0005-0000-0000-0000BA000000}"/>
    <cellStyle name="Pattern 5 5 2 2" xfId="18444" xr:uid="{00000000-0005-0000-0000-0000BA000000}"/>
    <cellStyle name="Pattern 5 5 3" xfId="12735" xr:uid="{00000000-0005-0000-0000-0000BA000000}"/>
    <cellStyle name="Pattern 5 6" xfId="989" xr:uid="{00000000-0005-0000-0000-0000BA000000}"/>
    <cellStyle name="Pattern 5 6 2" xfId="9168" xr:uid="{00000000-0005-0000-0000-0000BA000000}"/>
    <cellStyle name="Pattern 5 6 2 2" xfId="19529" xr:uid="{00000000-0005-0000-0000-0000BA000000}"/>
    <cellStyle name="Pattern 5 6 3" xfId="12941" xr:uid="{00000000-0005-0000-0000-0000BA000000}"/>
    <cellStyle name="Pattern 5 7" xfId="3624" xr:uid="{00000000-0005-0000-0000-0000BA000000}"/>
    <cellStyle name="Pattern 5 7 2" xfId="12245" xr:uid="{00000000-0005-0000-0000-0000BA000000}"/>
    <cellStyle name="Pattern 5 7 3" xfId="13885" xr:uid="{00000000-0005-0000-0000-0000BA000000}"/>
    <cellStyle name="Pattern 5 8" xfId="5009" xr:uid="{00000000-0005-0000-0000-0000BA000000}"/>
    <cellStyle name="Pattern 5 8 2" xfId="14180" xr:uid="{00000000-0005-0000-0000-0000BA000000}"/>
    <cellStyle name="Pattern 5 9" xfId="13745" xr:uid="{00000000-0005-0000-0000-0000BA000000}"/>
    <cellStyle name="Pattern 6" xfId="467" xr:uid="{00000000-0005-0000-0000-0000BA000000}"/>
    <cellStyle name="Pattern 6 2" xfId="2092" xr:uid="{00000000-0005-0000-0000-0000BA000000}"/>
    <cellStyle name="Pattern 6 2 2" xfId="3331" xr:uid="{00000000-0005-0000-0000-0000BA000000}"/>
    <cellStyle name="Pattern 6 2 2 2" xfId="8881" xr:uid="{00000000-0005-0000-0000-0000BA000000}"/>
    <cellStyle name="Pattern 6 2 2 2 2" xfId="19243" xr:uid="{00000000-0005-0000-0000-0000BA000000}"/>
    <cellStyle name="Pattern 6 2 2 3" xfId="14370" xr:uid="{00000000-0005-0000-0000-0000BA000000}"/>
    <cellStyle name="Pattern 6 2 3" xfId="4673" xr:uid="{00000000-0005-0000-0000-0000BA000000}"/>
    <cellStyle name="Pattern 6 2 3 2" xfId="10239" xr:uid="{00000000-0005-0000-0000-0000BA000000}"/>
    <cellStyle name="Pattern 6 2 3 2 2" xfId="20599" xr:uid="{00000000-0005-0000-0000-0000BA000000}"/>
    <cellStyle name="Pattern 6 2 3 3" xfId="14722" xr:uid="{00000000-0005-0000-0000-0000BA000000}"/>
    <cellStyle name="Pattern 6 2 4" xfId="7665" xr:uid="{00000000-0005-0000-0000-0000BA000000}"/>
    <cellStyle name="Pattern 6 2 4 2" xfId="18027" xr:uid="{00000000-0005-0000-0000-0000BA000000}"/>
    <cellStyle name="Pattern 6 2 5" xfId="6086" xr:uid="{00000000-0005-0000-0000-0000BA000000}"/>
    <cellStyle name="Pattern 6 2 5 2" xfId="16450" xr:uid="{00000000-0005-0000-0000-0000BA000000}"/>
    <cellStyle name="Pattern 6 2 6" xfId="11598" xr:uid="{00000000-0005-0000-0000-0000BA000000}"/>
    <cellStyle name="Pattern 6 3" xfId="1679" xr:uid="{00000000-0005-0000-0000-0000BA000000}"/>
    <cellStyle name="Pattern 6 3 2" xfId="2920" xr:uid="{00000000-0005-0000-0000-0000BA000000}"/>
    <cellStyle name="Pattern 6 3 2 2" xfId="8470" xr:uid="{00000000-0005-0000-0000-0000BA000000}"/>
    <cellStyle name="Pattern 6 3 2 2 2" xfId="18832" xr:uid="{00000000-0005-0000-0000-0000BA000000}"/>
    <cellStyle name="Pattern 6 3 2 3" xfId="13816" xr:uid="{00000000-0005-0000-0000-0000BA000000}"/>
    <cellStyle name="Pattern 6 3 3" xfId="4270" xr:uid="{00000000-0005-0000-0000-0000BA000000}"/>
    <cellStyle name="Pattern 6 3 3 2" xfId="9862" xr:uid="{00000000-0005-0000-0000-0000BA000000}"/>
    <cellStyle name="Pattern 6 3 3 2 2" xfId="20223" xr:uid="{00000000-0005-0000-0000-0000BA000000}"/>
    <cellStyle name="Pattern 6 3 3 3" xfId="13658" xr:uid="{00000000-0005-0000-0000-0000BA000000}"/>
    <cellStyle name="Pattern 6 3 4" xfId="7294" xr:uid="{00000000-0005-0000-0000-0000BA000000}"/>
    <cellStyle name="Pattern 6 3 4 2" xfId="17656" xr:uid="{00000000-0005-0000-0000-0000BA000000}"/>
    <cellStyle name="Pattern 6 3 5" xfId="5712" xr:uid="{00000000-0005-0000-0000-0000BA000000}"/>
    <cellStyle name="Pattern 6 3 5 2" xfId="14869" xr:uid="{00000000-0005-0000-0000-0000BA000000}"/>
    <cellStyle name="Pattern 6 3 6" xfId="13322" xr:uid="{00000000-0005-0000-0000-0000BA000000}"/>
    <cellStyle name="Pattern 6 4" xfId="671" xr:uid="{00000000-0005-0000-0000-0000BA000000}"/>
    <cellStyle name="Pattern 6 4 2" xfId="6409" xr:uid="{00000000-0005-0000-0000-0000BA000000}"/>
    <cellStyle name="Pattern 6 4 2 2" xfId="16771" xr:uid="{00000000-0005-0000-0000-0000BA000000}"/>
    <cellStyle name="Pattern 6 4 3" xfId="15853" xr:uid="{00000000-0005-0000-0000-0000BA000000}"/>
    <cellStyle name="Pattern 6 5" xfId="2354" xr:uid="{00000000-0005-0000-0000-0000BA000000}"/>
    <cellStyle name="Pattern 6 5 2" xfId="7904" xr:uid="{00000000-0005-0000-0000-0000BA000000}"/>
    <cellStyle name="Pattern 6 5 2 2" xfId="18266" xr:uid="{00000000-0005-0000-0000-0000BA000000}"/>
    <cellStyle name="Pattern 6 5 3" xfId="13055" xr:uid="{00000000-0005-0000-0000-0000BA000000}"/>
    <cellStyle name="Pattern 6 6" xfId="701" xr:uid="{00000000-0005-0000-0000-0000BA000000}"/>
    <cellStyle name="Pattern 6 6 2" xfId="9139" xr:uid="{00000000-0005-0000-0000-0000BA000000}"/>
    <cellStyle name="Pattern 6 6 2 2" xfId="19501" xr:uid="{00000000-0005-0000-0000-0000BA000000}"/>
    <cellStyle name="Pattern 6 6 3" xfId="15912" xr:uid="{00000000-0005-0000-0000-0000BA000000}"/>
    <cellStyle name="Pattern 6 7" xfId="3594" xr:uid="{00000000-0005-0000-0000-0000BA000000}"/>
    <cellStyle name="Pattern 6 7 2" xfId="6434" xr:uid="{00000000-0005-0000-0000-0000BA000000}"/>
    <cellStyle name="Pattern 6 7 2 2" xfId="16796" xr:uid="{00000000-0005-0000-0000-0000BA000000}"/>
    <cellStyle name="Pattern 6 7 3" xfId="15843" xr:uid="{00000000-0005-0000-0000-0000BA000000}"/>
    <cellStyle name="Pattern 6 8" xfId="4980" xr:uid="{00000000-0005-0000-0000-0000BA000000}"/>
    <cellStyle name="Pattern 6 8 2" xfId="14283" xr:uid="{00000000-0005-0000-0000-0000BA000000}"/>
    <cellStyle name="Pattern 6 9" xfId="12250" xr:uid="{00000000-0005-0000-0000-0000BA000000}"/>
    <cellStyle name="Pattern 7" xfId="719" xr:uid="{00000000-0005-0000-0000-0000B8000000}"/>
    <cellStyle name="Pattern 7 2" xfId="2125" xr:uid="{00000000-0005-0000-0000-0000BA000000}"/>
    <cellStyle name="Pattern 7 2 2" xfId="3364" xr:uid="{00000000-0005-0000-0000-0000BA000000}"/>
    <cellStyle name="Pattern 7 2 2 2" xfId="8914" xr:uid="{00000000-0005-0000-0000-0000BA000000}"/>
    <cellStyle name="Pattern 7 2 2 2 2" xfId="19276" xr:uid="{00000000-0005-0000-0000-0000BA000000}"/>
    <cellStyle name="Pattern 7 2 2 3" xfId="11581" xr:uid="{00000000-0005-0000-0000-0000BA000000}"/>
    <cellStyle name="Pattern 7 2 3" xfId="4706" xr:uid="{00000000-0005-0000-0000-0000BA000000}"/>
    <cellStyle name="Pattern 7 2 3 2" xfId="10271" xr:uid="{00000000-0005-0000-0000-0000BA000000}"/>
    <cellStyle name="Pattern 7 2 3 2 2" xfId="20630" xr:uid="{00000000-0005-0000-0000-0000BA000000}"/>
    <cellStyle name="Pattern 7 2 3 3" xfId="11142" xr:uid="{00000000-0005-0000-0000-0000BA000000}"/>
    <cellStyle name="Pattern 7 2 4" xfId="7687" xr:uid="{00000000-0005-0000-0000-0000BA000000}"/>
    <cellStyle name="Pattern 7 2 4 2" xfId="18049" xr:uid="{00000000-0005-0000-0000-0000BA000000}"/>
    <cellStyle name="Pattern 7 2 5" xfId="6118" xr:uid="{00000000-0005-0000-0000-0000BA000000}"/>
    <cellStyle name="Pattern 7 2 5 2" xfId="16481" xr:uid="{00000000-0005-0000-0000-0000BA000000}"/>
    <cellStyle name="Pattern 7 2 6" xfId="13751" xr:uid="{00000000-0005-0000-0000-0000BA000000}"/>
    <cellStyle name="Pattern 7 3" xfId="1693" xr:uid="{00000000-0005-0000-0000-0000B8000000}"/>
    <cellStyle name="Pattern 7 3 2" xfId="7305" xr:uid="{00000000-0005-0000-0000-0000B8000000}"/>
    <cellStyle name="Pattern 7 3 2 2" xfId="17667" xr:uid="{00000000-0005-0000-0000-0000B8000000}"/>
    <cellStyle name="Pattern 7 3 3" xfId="12677" xr:uid="{00000000-0005-0000-0000-0000B8000000}"/>
    <cellStyle name="Pattern 7 4" xfId="2934" xr:uid="{00000000-0005-0000-0000-0000B8000000}"/>
    <cellStyle name="Pattern 7 4 2" xfId="8484" xr:uid="{00000000-0005-0000-0000-0000B8000000}"/>
    <cellStyle name="Pattern 7 4 2 2" xfId="18846" xr:uid="{00000000-0005-0000-0000-0000B8000000}"/>
    <cellStyle name="Pattern 7 4 3" xfId="12597" xr:uid="{00000000-0005-0000-0000-0000B8000000}"/>
    <cellStyle name="Pattern 7 5" xfId="4284" xr:uid="{00000000-0005-0000-0000-0000B8000000}"/>
    <cellStyle name="Pattern 7 5 2" xfId="9874" xr:uid="{00000000-0005-0000-0000-0000B8000000}"/>
    <cellStyle name="Pattern 7 5 2 2" xfId="20235" xr:uid="{00000000-0005-0000-0000-0000B8000000}"/>
    <cellStyle name="Pattern 7 5 3" xfId="12653" xr:uid="{00000000-0005-0000-0000-0000B8000000}"/>
    <cellStyle name="Pattern 7 6" xfId="6443" xr:uid="{00000000-0005-0000-0000-0000B8000000}"/>
    <cellStyle name="Pattern 7 6 2" xfId="16805" xr:uid="{00000000-0005-0000-0000-0000B8000000}"/>
    <cellStyle name="Pattern 7 7" xfId="5724" xr:uid="{00000000-0005-0000-0000-0000B8000000}"/>
    <cellStyle name="Pattern 7 7 2" xfId="15675" xr:uid="{00000000-0005-0000-0000-0000B8000000}"/>
    <cellStyle name="Pattern 7 8" xfId="15584" xr:uid="{00000000-0005-0000-0000-0000B8000000}"/>
    <cellStyle name="Pattern 8" xfId="1700" xr:uid="{00000000-0005-0000-0000-0000BA000000}"/>
    <cellStyle name="Pattern 8 2" xfId="2941" xr:uid="{00000000-0005-0000-0000-0000BA000000}"/>
    <cellStyle name="Pattern 8 2 2" xfId="8491" xr:uid="{00000000-0005-0000-0000-0000BA000000}"/>
    <cellStyle name="Pattern 8 2 2 2" xfId="18853" xr:uid="{00000000-0005-0000-0000-0000BA000000}"/>
    <cellStyle name="Pattern 8 2 3" xfId="15630" xr:uid="{00000000-0005-0000-0000-0000BA000000}"/>
    <cellStyle name="Pattern 8 3" xfId="4291" xr:uid="{00000000-0005-0000-0000-0000BA000000}"/>
    <cellStyle name="Pattern 8 3 2" xfId="9880" xr:uid="{00000000-0005-0000-0000-0000BA000000}"/>
    <cellStyle name="Pattern 8 3 2 2" xfId="20241" xr:uid="{00000000-0005-0000-0000-0000BA000000}"/>
    <cellStyle name="Pattern 8 3 3" xfId="14717" xr:uid="{00000000-0005-0000-0000-0000BA000000}"/>
    <cellStyle name="Pattern 8 4" xfId="7311" xr:uid="{00000000-0005-0000-0000-0000BA000000}"/>
    <cellStyle name="Pattern 8 4 2" xfId="17673" xr:uid="{00000000-0005-0000-0000-0000BA000000}"/>
    <cellStyle name="Pattern 8 5" xfId="5730" xr:uid="{00000000-0005-0000-0000-0000BA000000}"/>
    <cellStyle name="Pattern 8 5 2" xfId="13303" xr:uid="{00000000-0005-0000-0000-0000BA000000}"/>
    <cellStyle name="Pattern 8 6" xfId="14741" xr:uid="{00000000-0005-0000-0000-0000BA000000}"/>
    <cellStyle name="Pattern 9" xfId="832" xr:uid="{00000000-0005-0000-0000-0000B8000000}"/>
    <cellStyle name="Pattern 9 2" xfId="3767" xr:uid="{00000000-0005-0000-0000-0000B8000000}"/>
    <cellStyle name="Pattern 9 2 2" xfId="9381" xr:uid="{00000000-0005-0000-0000-0000B8000000}"/>
    <cellStyle name="Pattern 9 2 2 2" xfId="19742" xr:uid="{00000000-0005-0000-0000-0000B8000000}"/>
    <cellStyle name="Pattern 9 2 3" xfId="10968" xr:uid="{00000000-0005-0000-0000-0000B8000000}"/>
    <cellStyle name="Pattern 9 3" xfId="6511" xr:uid="{00000000-0005-0000-0000-0000B8000000}"/>
    <cellStyle name="Pattern 9 3 2" xfId="16873" xr:uid="{00000000-0005-0000-0000-0000B8000000}"/>
    <cellStyle name="Pattern 9 4" xfId="5237" xr:uid="{00000000-0005-0000-0000-0000B8000000}"/>
    <cellStyle name="Pattern 9 4 2" xfId="11373" xr:uid="{00000000-0005-0000-0000-0000B8000000}"/>
    <cellStyle name="Pattern 9 5" xfId="12064" xr:uid="{00000000-0005-0000-0000-0000B8000000}"/>
    <cellStyle name="Percent" xfId="52" builtinId="5"/>
    <cellStyle name="Percent 2" xfId="39" xr:uid="{00000000-0005-0000-0000-00006D000000}"/>
    <cellStyle name="Percent 2 2" xfId="40" xr:uid="{00000000-0005-0000-0000-00006E000000}"/>
    <cellStyle name="Percent 2 3" xfId="755"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6" xr:uid="{00000000-0005-0000-0000-0000D8000000}"/>
    <cellStyle name="Standaard 2 2 3" xfId="255" xr:uid="{00000000-0005-0000-0000-0000D9000000}"/>
    <cellStyle name="Standaard 2 3" xfId="120" xr:uid="{00000000-0005-0000-0000-000089000000}"/>
    <cellStyle name="Standaard 2 4" xfId="121" xr:uid="{00000000-0005-0000-0000-00008A000000}"/>
    <cellStyle name="Standaard 2 5" xfId="254"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8" xr:uid="{00000000-0005-0000-0000-0000EE000000}"/>
    <cellStyle name="Standaard 3 3" xfId="259" xr:uid="{00000000-0005-0000-0000-0000EF000000}"/>
    <cellStyle name="Standaard 3 4" xfId="257" xr:uid="{00000000-0005-0000-0000-0000F0000000}"/>
    <cellStyle name="Standaard 4" xfId="139" xr:uid="{00000000-0005-0000-0000-00009C000000}"/>
    <cellStyle name="Standaard 4 2" xfId="140" xr:uid="{00000000-0005-0000-0000-00009D000000}"/>
    <cellStyle name="Standaard 4 3" xfId="260"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1" xr:uid="{00000000-0005-0000-0000-0000FB000000}"/>
    <cellStyle name="Standard 3" xfId="262" xr:uid="{00000000-0005-0000-0000-0000FC000000}"/>
    <cellStyle name="Standard 3 2" xfId="263" xr:uid="{00000000-0005-0000-0000-0000FD000000}"/>
    <cellStyle name="Standard_Aggregate CO2 balance" xfId="44" xr:uid="{00000000-0005-0000-0000-0000A5000000}"/>
    <cellStyle name="Tabeltitel" xfId="45" xr:uid="{00000000-0005-0000-0000-0000A6000000}"/>
    <cellStyle name="Tabeltitel 2" xfId="278" xr:uid="{00000000-0005-0000-0000-000000010000}"/>
    <cellStyle name="Tabeltitel 2 2" xfId="394" xr:uid="{00000000-0005-0000-0000-000000010000}"/>
    <cellStyle name="Tabeltitel 2 2 2" xfId="421" xr:uid="{00000000-0005-0000-0000-000000010000}"/>
    <cellStyle name="Tabeltitel 2 2 2 2" xfId="456" xr:uid="{00000000-0005-0000-0000-000000010000}"/>
    <cellStyle name="Tabeltitel 2 2 2 2 2" xfId="527" xr:uid="{00000000-0005-0000-0000-000000010000}"/>
    <cellStyle name="Tabeltitel 2 2 2 2 2 2" xfId="2214" xr:uid="{00000000-0005-0000-0000-000000010000}"/>
    <cellStyle name="Tabeltitel 2 2 2 2 2 2 2" xfId="3453" xr:uid="{00000000-0005-0000-0000-000000010000}"/>
    <cellStyle name="Tabeltitel 2 2 2 2 2 2 2 2" xfId="9003" xr:uid="{00000000-0005-0000-0000-000000010000}"/>
    <cellStyle name="Tabeltitel 2 2 2 2 2 2 2 2 2" xfId="19365" xr:uid="{00000000-0005-0000-0000-000000010000}"/>
    <cellStyle name="Tabeltitel 2 2 2 2 2 2 2 3" xfId="14338" xr:uid="{00000000-0005-0000-0000-000000010000}"/>
    <cellStyle name="Tabeltitel 2 2 2 2 2 2 3" xfId="4795" xr:uid="{00000000-0005-0000-0000-000000010000}"/>
    <cellStyle name="Tabeltitel 2 2 2 2 2 2 3 2" xfId="15089" xr:uid="{00000000-0005-0000-0000-000000010000}"/>
    <cellStyle name="Tabeltitel 2 2 2 2 2 2 4" xfId="14282" xr:uid="{00000000-0005-0000-0000-000000010000}"/>
    <cellStyle name="Tabeltitel 2 2 2 2 2 3" xfId="1899" xr:uid="{00000000-0005-0000-0000-000000010000}"/>
    <cellStyle name="Tabeltitel 2 2 2 2 2 3 2" xfId="7487" xr:uid="{00000000-0005-0000-0000-000000010000}"/>
    <cellStyle name="Tabeltitel 2 2 2 2 2 3 2 2" xfId="17849" xr:uid="{00000000-0005-0000-0000-000000010000}"/>
    <cellStyle name="Tabeltitel 2 2 2 2 2 3 3" xfId="12666" xr:uid="{00000000-0005-0000-0000-000000010000}"/>
    <cellStyle name="Tabeltitel 2 2 2 2 2 4" xfId="3139" xr:uid="{00000000-0005-0000-0000-000000010000}"/>
    <cellStyle name="Tabeltitel 2 2 2 2 2 4 2" xfId="8689" xr:uid="{00000000-0005-0000-0000-000000010000}"/>
    <cellStyle name="Tabeltitel 2 2 2 2 2 4 2 2" xfId="19051" xr:uid="{00000000-0005-0000-0000-000000010000}"/>
    <cellStyle name="Tabeltitel 2 2 2 2 2 4 3" xfId="12891" xr:uid="{00000000-0005-0000-0000-000000010000}"/>
    <cellStyle name="Tabeltitel 2 2 2 2 2 5" xfId="988" xr:uid="{00000000-0005-0000-0000-000000010000}"/>
    <cellStyle name="Tabeltitel 2 2 2 2 2 5 2" xfId="10061" xr:uid="{00000000-0005-0000-0000-000000010000}"/>
    <cellStyle name="Tabeltitel 2 2 2 2 2 5 2 2" xfId="20421" xr:uid="{00000000-0005-0000-0000-000000010000}"/>
    <cellStyle name="Tabeltitel 2 2 2 2 2 5 3" xfId="11489" xr:uid="{00000000-0005-0000-0000-000000010000}"/>
    <cellStyle name="Tabeltitel 2 2 2 2 2 6" xfId="4482" xr:uid="{00000000-0005-0000-0000-000000010000}"/>
    <cellStyle name="Tabeltitel 2 2 2 2 2 6 2" xfId="15249" xr:uid="{00000000-0005-0000-0000-000000010000}"/>
    <cellStyle name="Tabeltitel 2 2 2 2 2 7" xfId="15003" xr:uid="{00000000-0005-0000-0000-000000010000}"/>
    <cellStyle name="Tabeltitel 2 2 2 2 3" xfId="2080" xr:uid="{00000000-0005-0000-0000-000000010000}"/>
    <cellStyle name="Tabeltitel 2 2 2 2 3 2" xfId="3319" xr:uid="{00000000-0005-0000-0000-000000010000}"/>
    <cellStyle name="Tabeltitel 2 2 2 2 3 2 2" xfId="8869" xr:uid="{00000000-0005-0000-0000-000000010000}"/>
    <cellStyle name="Tabeltitel 2 2 2 2 3 2 2 2" xfId="19231" xr:uid="{00000000-0005-0000-0000-000000010000}"/>
    <cellStyle name="Tabeltitel 2 2 2 2 3 2 3" xfId="11976" xr:uid="{00000000-0005-0000-0000-000000010000}"/>
    <cellStyle name="Tabeltitel 2 2 2 2 3 3" xfId="4661" xr:uid="{00000000-0005-0000-0000-000000010000}"/>
    <cellStyle name="Tabeltitel 2 2 2 2 3 3 2" xfId="13517" xr:uid="{00000000-0005-0000-0000-000000010000}"/>
    <cellStyle name="Tabeltitel 2 2 2 2 3 4" xfId="14932" xr:uid="{00000000-0005-0000-0000-000000010000}"/>
    <cellStyle name="Tabeltitel 2 2 2 2 4" xfId="1764" xr:uid="{00000000-0005-0000-0000-000000010000}"/>
    <cellStyle name="Tabeltitel 2 2 2 2 4 2" xfId="3004" xr:uid="{00000000-0005-0000-0000-000000010000}"/>
    <cellStyle name="Tabeltitel 2 2 2 2 4 2 2" xfId="8554" xr:uid="{00000000-0005-0000-0000-000000010000}"/>
    <cellStyle name="Tabeltitel 2 2 2 2 4 2 2 2" xfId="18916" xr:uid="{00000000-0005-0000-0000-000000010000}"/>
    <cellStyle name="Tabeltitel 2 2 2 2 4 2 3" xfId="16046" xr:uid="{00000000-0005-0000-0000-000000010000}"/>
    <cellStyle name="Tabeltitel 2 2 2 2 4 3" xfId="4348" xr:uid="{00000000-0005-0000-0000-000000010000}"/>
    <cellStyle name="Tabeltitel 2 2 2 2 4 3 2" xfId="13788" xr:uid="{00000000-0005-0000-0000-000000010000}"/>
    <cellStyle name="Tabeltitel 2 2 2 2 4 4" xfId="11301" xr:uid="{00000000-0005-0000-0000-000000010000}"/>
    <cellStyle name="Tabeltitel 2 2 2 2 5" xfId="1288" xr:uid="{00000000-0005-0000-0000-000000010000}"/>
    <cellStyle name="Tabeltitel 2 2 2 2 5 2" xfId="3886" xr:uid="{00000000-0005-0000-0000-000000010000}"/>
    <cellStyle name="Tabeltitel 2 2 2 2 5 2 2" xfId="15474" xr:uid="{00000000-0005-0000-0000-000000010000}"/>
    <cellStyle name="Tabeltitel 2 2 2 2 5 3" xfId="13702" xr:uid="{00000000-0005-0000-0000-000000010000}"/>
    <cellStyle name="Tabeltitel 2 2 2 2 6" xfId="2531" xr:uid="{00000000-0005-0000-0000-000000010000}"/>
    <cellStyle name="Tabeltitel 2 2 2 2 6 2" xfId="8081" xr:uid="{00000000-0005-0000-0000-000000010000}"/>
    <cellStyle name="Tabeltitel 2 2 2 2 6 2 2" xfId="18443" xr:uid="{00000000-0005-0000-0000-000000010000}"/>
    <cellStyle name="Tabeltitel 2 2 2 2 6 3" xfId="11160" xr:uid="{00000000-0005-0000-0000-000000010000}"/>
    <cellStyle name="Tabeltitel 2 2 2 2 7" xfId="3753" xr:uid="{00000000-0005-0000-0000-000000010000}"/>
    <cellStyle name="Tabeltitel 2 2 2 2 7 2" xfId="13213" xr:uid="{00000000-0005-0000-0000-000000010000}"/>
    <cellStyle name="Tabeltitel 2 2 2 2 8" xfId="15465" xr:uid="{00000000-0005-0000-0000-000000010000}"/>
    <cellStyle name="Tabeltitel 2 2 2 3" xfId="591" xr:uid="{00000000-0005-0000-0000-000000010000}"/>
    <cellStyle name="Tabeltitel 2 2 2 3 2" xfId="2278" xr:uid="{00000000-0005-0000-0000-000000010000}"/>
    <cellStyle name="Tabeltitel 2 2 2 3 2 2" xfId="3517" xr:uid="{00000000-0005-0000-0000-000000010000}"/>
    <cellStyle name="Tabeltitel 2 2 2 3 2 2 2" xfId="9067" xr:uid="{00000000-0005-0000-0000-000000010000}"/>
    <cellStyle name="Tabeltitel 2 2 2 3 2 2 2 2" xfId="19429" xr:uid="{00000000-0005-0000-0000-000000010000}"/>
    <cellStyle name="Tabeltitel 2 2 2 3 2 2 3" xfId="15707" xr:uid="{00000000-0005-0000-0000-000000010000}"/>
    <cellStyle name="Tabeltitel 2 2 2 3 2 3" xfId="4859" xr:uid="{00000000-0005-0000-0000-000000010000}"/>
    <cellStyle name="Tabeltitel 2 2 2 3 2 3 2" xfId="11594" xr:uid="{00000000-0005-0000-0000-000000010000}"/>
    <cellStyle name="Tabeltitel 2 2 2 3 2 4" xfId="16219" xr:uid="{00000000-0005-0000-0000-000000010000}"/>
    <cellStyle name="Tabeltitel 2 2 2 3 3" xfId="1960" xr:uid="{00000000-0005-0000-0000-000000010000}"/>
    <cellStyle name="Tabeltitel 2 2 2 3 3 2" xfId="3200" xr:uid="{00000000-0005-0000-0000-000000010000}"/>
    <cellStyle name="Tabeltitel 2 2 2 3 3 2 2" xfId="8750" xr:uid="{00000000-0005-0000-0000-000000010000}"/>
    <cellStyle name="Tabeltitel 2 2 2 3 3 2 2 2" xfId="19112" xr:uid="{00000000-0005-0000-0000-000000010000}"/>
    <cellStyle name="Tabeltitel 2 2 2 3 3 2 3" xfId="11550" xr:uid="{00000000-0005-0000-0000-000000010000}"/>
    <cellStyle name="Tabeltitel 2 2 2 3 3 3" xfId="4543" xr:uid="{00000000-0005-0000-0000-000000010000}"/>
    <cellStyle name="Tabeltitel 2 2 2 3 3 3 2" xfId="14612" xr:uid="{00000000-0005-0000-0000-000000010000}"/>
    <cellStyle name="Tabeltitel 2 2 2 3 3 4" xfId="11975" xr:uid="{00000000-0005-0000-0000-000000010000}"/>
    <cellStyle name="Tabeltitel 2 2 2 3 4" xfId="1352" xr:uid="{00000000-0005-0000-0000-000000010000}"/>
    <cellStyle name="Tabeltitel 2 2 2 3 4 2" xfId="6989" xr:uid="{00000000-0005-0000-0000-000000010000}"/>
    <cellStyle name="Tabeltitel 2 2 2 3 4 2 2" xfId="17351" xr:uid="{00000000-0005-0000-0000-000000010000}"/>
    <cellStyle name="Tabeltitel 2 2 2 3 4 3" xfId="12582" xr:uid="{00000000-0005-0000-0000-000000010000}"/>
    <cellStyle name="Tabeltitel 2 2 2 3 5" xfId="2595" xr:uid="{00000000-0005-0000-0000-000000010000}"/>
    <cellStyle name="Tabeltitel 2 2 2 3 5 2" xfId="8145" xr:uid="{00000000-0005-0000-0000-000000010000}"/>
    <cellStyle name="Tabeltitel 2 2 2 3 5 2 2" xfId="18507" xr:uid="{00000000-0005-0000-0000-000000010000}"/>
    <cellStyle name="Tabeltitel 2 2 2 3 5 3" xfId="15409" xr:uid="{00000000-0005-0000-0000-000000010000}"/>
    <cellStyle name="Tabeltitel 2 2 2 3 6" xfId="1052" xr:uid="{00000000-0005-0000-0000-000000010000}"/>
    <cellStyle name="Tabeltitel 2 2 2 3 6 2" xfId="9561" xr:uid="{00000000-0005-0000-0000-000000010000}"/>
    <cellStyle name="Tabeltitel 2 2 2 3 6 2 2" xfId="19922" xr:uid="{00000000-0005-0000-0000-000000010000}"/>
    <cellStyle name="Tabeltitel 2 2 2 3 6 3" xfId="10865" xr:uid="{00000000-0005-0000-0000-000000010000}"/>
    <cellStyle name="Tabeltitel 2 2 2 3 7" xfId="3950" xr:uid="{00000000-0005-0000-0000-000000010000}"/>
    <cellStyle name="Tabeltitel 2 2 2 3 7 2" xfId="13464" xr:uid="{00000000-0005-0000-0000-000000010000}"/>
    <cellStyle name="Tabeltitel 2 2 2 3 8" xfId="11903" xr:uid="{00000000-0005-0000-0000-000000010000}"/>
    <cellStyle name="Tabeltitel 2 2 2 4" xfId="1746" xr:uid="{00000000-0005-0000-0000-000000010000}"/>
    <cellStyle name="Tabeltitel 2 2 2 4 2" xfId="2986" xr:uid="{00000000-0005-0000-0000-000000010000}"/>
    <cellStyle name="Tabeltitel 2 2 2 4 2 2" xfId="8536" xr:uid="{00000000-0005-0000-0000-000000010000}"/>
    <cellStyle name="Tabeltitel 2 2 2 4 2 2 2" xfId="18898" xr:uid="{00000000-0005-0000-0000-000000010000}"/>
    <cellStyle name="Tabeltitel 2 2 2 4 2 3" xfId="12631" xr:uid="{00000000-0005-0000-0000-000000010000}"/>
    <cellStyle name="Tabeltitel 2 2 2 4 3" xfId="4332" xr:uid="{00000000-0005-0000-0000-000000010000}"/>
    <cellStyle name="Tabeltitel 2 2 2 4 3 2" xfId="11881" xr:uid="{00000000-0005-0000-0000-000000010000}"/>
    <cellStyle name="Tabeltitel 2 2 2 4 4" xfId="11361" xr:uid="{00000000-0005-0000-0000-000000010000}"/>
    <cellStyle name="Tabeltitel 2 2 2 5" xfId="2041" xr:uid="{00000000-0005-0000-0000-000000010000}"/>
    <cellStyle name="Tabeltitel 2 2 2 5 2" xfId="3280" xr:uid="{00000000-0005-0000-0000-000000010000}"/>
    <cellStyle name="Tabeltitel 2 2 2 5 2 2" xfId="8830" xr:uid="{00000000-0005-0000-0000-000000010000}"/>
    <cellStyle name="Tabeltitel 2 2 2 5 2 2 2" xfId="19192" xr:uid="{00000000-0005-0000-0000-000000010000}"/>
    <cellStyle name="Tabeltitel 2 2 2 5 2 3" xfId="13202" xr:uid="{00000000-0005-0000-0000-000000010000}"/>
    <cellStyle name="Tabeltitel 2 2 2 5 3" xfId="4622" xr:uid="{00000000-0005-0000-0000-000000010000}"/>
    <cellStyle name="Tabeltitel 2 2 2 5 3 2" xfId="14520" xr:uid="{00000000-0005-0000-0000-000000010000}"/>
    <cellStyle name="Tabeltitel 2 2 2 5 4" xfId="15039" xr:uid="{00000000-0005-0000-0000-000000010000}"/>
    <cellStyle name="Tabeltitel 2 2 2 6" xfId="1568" xr:uid="{00000000-0005-0000-0000-000000010000}"/>
    <cellStyle name="Tabeltitel 2 2 2 6 2" xfId="2809" xr:uid="{00000000-0005-0000-0000-000000010000}"/>
    <cellStyle name="Tabeltitel 2 2 2 6 2 2" xfId="8359" xr:uid="{00000000-0005-0000-0000-000000010000}"/>
    <cellStyle name="Tabeltitel 2 2 2 6 2 2 2" xfId="18721" xr:uid="{00000000-0005-0000-0000-000000010000}"/>
    <cellStyle name="Tabeltitel 2 2 2 6 2 3" xfId="12835" xr:uid="{00000000-0005-0000-0000-000000010000}"/>
    <cellStyle name="Tabeltitel 2 2 2 6 3" xfId="4159" xr:uid="{00000000-0005-0000-0000-000000010000}"/>
    <cellStyle name="Tabeltitel 2 2 2 6 3 2" xfId="11437" xr:uid="{00000000-0005-0000-0000-000000010000}"/>
    <cellStyle name="Tabeltitel 2 2 2 6 4" xfId="15792" xr:uid="{00000000-0005-0000-0000-000000010000}"/>
    <cellStyle name="Tabeltitel 2 2 2 7" xfId="3693" xr:uid="{00000000-0005-0000-0000-000000010000}"/>
    <cellStyle name="Tabeltitel 2 2 2 7 2" xfId="13568" xr:uid="{00000000-0005-0000-0000-000000010000}"/>
    <cellStyle name="Tabeltitel 2 2 3" xfId="433" xr:uid="{00000000-0005-0000-0000-000000010000}"/>
    <cellStyle name="Tabeltitel 2 2 3 2" xfId="907" xr:uid="{00000000-0005-0000-0000-000000010000}"/>
    <cellStyle name="Tabeltitel 2 2 3 2 2" xfId="1829" xr:uid="{00000000-0005-0000-0000-000000010000}"/>
    <cellStyle name="Tabeltitel 2 2 3 2 2 2" xfId="7419" xr:uid="{00000000-0005-0000-0000-000000010000}"/>
    <cellStyle name="Tabeltitel 2 2 3 2 2 2 2" xfId="17781" xr:uid="{00000000-0005-0000-0000-000000010000}"/>
    <cellStyle name="Tabeltitel 2 2 3 2 2 3" xfId="10939" xr:uid="{00000000-0005-0000-0000-000000010000}"/>
    <cellStyle name="Tabeltitel 2 2 3 2 3" xfId="3069" xr:uid="{00000000-0005-0000-0000-000000010000}"/>
    <cellStyle name="Tabeltitel 2 2 3 2 3 2" xfId="8619" xr:uid="{00000000-0005-0000-0000-000000010000}"/>
    <cellStyle name="Tabeltitel 2 2 3 2 3 2 2" xfId="18981" xr:uid="{00000000-0005-0000-0000-000000010000}"/>
    <cellStyle name="Tabeltitel 2 2 3 2 3 3" xfId="12861" xr:uid="{00000000-0005-0000-0000-000000010000}"/>
    <cellStyle name="Tabeltitel 2 2 3 2 4" xfId="4413" xr:uid="{00000000-0005-0000-0000-000000010000}"/>
    <cellStyle name="Tabeltitel 2 2 3 2 4 2" xfId="15093" xr:uid="{00000000-0005-0000-0000-000000010000}"/>
    <cellStyle name="Tabeltitel 2 2 3 2 5" xfId="11807" xr:uid="{00000000-0005-0000-0000-000000010000}"/>
    <cellStyle name="Tabeltitel 2 2 3 3" xfId="2145" xr:uid="{00000000-0005-0000-0000-000000010000}"/>
    <cellStyle name="Tabeltitel 2 2 3 3 2" xfId="3384" xr:uid="{00000000-0005-0000-0000-000000010000}"/>
    <cellStyle name="Tabeltitel 2 2 3 3 2 2" xfId="8934" xr:uid="{00000000-0005-0000-0000-000000010000}"/>
    <cellStyle name="Tabeltitel 2 2 3 3 2 2 2" xfId="19296" xr:uid="{00000000-0005-0000-0000-000000010000}"/>
    <cellStyle name="Tabeltitel 2 2 3 3 2 3" xfId="13540" xr:uid="{00000000-0005-0000-0000-000000010000}"/>
    <cellStyle name="Tabeltitel 2 2 3 3 3" xfId="4726" xr:uid="{00000000-0005-0000-0000-000000010000}"/>
    <cellStyle name="Tabeltitel 2 2 3 3 3 2" xfId="13488" xr:uid="{00000000-0005-0000-0000-000000010000}"/>
    <cellStyle name="Tabeltitel 2 2 3 3 4" xfId="11239" xr:uid="{00000000-0005-0000-0000-000000010000}"/>
    <cellStyle name="Tabeltitel 2 2 3 4" xfId="1749" xr:uid="{00000000-0005-0000-0000-000000010000}"/>
    <cellStyle name="Tabeltitel 2 2 3 4 2" xfId="2989" xr:uid="{00000000-0005-0000-0000-000000010000}"/>
    <cellStyle name="Tabeltitel 2 2 3 4 2 2" xfId="8539" xr:uid="{00000000-0005-0000-0000-000000010000}"/>
    <cellStyle name="Tabeltitel 2 2 3 4 2 2 2" xfId="18901" xr:uid="{00000000-0005-0000-0000-000000010000}"/>
    <cellStyle name="Tabeltitel 2 2 3 4 2 3" xfId="12875" xr:uid="{00000000-0005-0000-0000-000000010000}"/>
    <cellStyle name="Tabeltitel 2 2 3 4 3" xfId="4335" xr:uid="{00000000-0005-0000-0000-000000010000}"/>
    <cellStyle name="Tabeltitel 2 2 3 4 3 2" xfId="13551" xr:uid="{00000000-0005-0000-0000-000000010000}"/>
    <cellStyle name="Tabeltitel 2 2 3 4 4" xfId="11167" xr:uid="{00000000-0005-0000-0000-000000010000}"/>
    <cellStyle name="Tabeltitel 2 2 3 5" xfId="1208" xr:uid="{00000000-0005-0000-0000-000000010000}"/>
    <cellStyle name="Tabeltitel 2 2 3 5 2" xfId="6848" xr:uid="{00000000-0005-0000-0000-000000010000}"/>
    <cellStyle name="Tabeltitel 2 2 3 5 2 2" xfId="17210" xr:uid="{00000000-0005-0000-0000-000000010000}"/>
    <cellStyle name="Tabeltitel 2 2 3 5 3" xfId="15333" xr:uid="{00000000-0005-0000-0000-000000010000}"/>
    <cellStyle name="Tabeltitel 2 2 3 6" xfId="2451" xr:uid="{00000000-0005-0000-0000-000000010000}"/>
    <cellStyle name="Tabeltitel 2 2 3 6 2" xfId="8001" xr:uid="{00000000-0005-0000-0000-000000010000}"/>
    <cellStyle name="Tabeltitel 2 2 3 6 2 2" xfId="18363" xr:uid="{00000000-0005-0000-0000-000000010000}"/>
    <cellStyle name="Tabeltitel 2 2 3 6 3" xfId="12348" xr:uid="{00000000-0005-0000-0000-000000010000}"/>
    <cellStyle name="Tabeltitel 2 2 3 7" xfId="814" xr:uid="{00000000-0005-0000-0000-000000010000}"/>
    <cellStyle name="Tabeltitel 2 2 3 7 2" xfId="9420" xr:uid="{00000000-0005-0000-0000-000000010000}"/>
    <cellStyle name="Tabeltitel 2 2 3 7 2 2" xfId="19781" xr:uid="{00000000-0005-0000-0000-000000010000}"/>
    <cellStyle name="Tabeltitel 2 2 3 7 3" xfId="10938" xr:uid="{00000000-0005-0000-0000-000000010000}"/>
    <cellStyle name="Tabeltitel 2 2 3 8" xfId="3806" xr:uid="{00000000-0005-0000-0000-000000010000}"/>
    <cellStyle name="Tabeltitel 2 2 3 8 2" xfId="12944" xr:uid="{00000000-0005-0000-0000-000000010000}"/>
    <cellStyle name="Tabeltitel 2 2 3 9" xfId="12662" xr:uid="{00000000-0005-0000-0000-000000010000}"/>
    <cellStyle name="Tabeltitel 2 2 4" xfId="505" xr:uid="{00000000-0005-0000-0000-000000010000}"/>
    <cellStyle name="Tabeltitel 2 2 4 2" xfId="2182" xr:uid="{00000000-0005-0000-0000-000000010000}"/>
    <cellStyle name="Tabeltitel 2 2 4 2 2" xfId="3421" xr:uid="{00000000-0005-0000-0000-000000010000}"/>
    <cellStyle name="Tabeltitel 2 2 4 2 2 2" xfId="8971" xr:uid="{00000000-0005-0000-0000-000000010000}"/>
    <cellStyle name="Tabeltitel 2 2 4 2 2 2 2" xfId="19333" xr:uid="{00000000-0005-0000-0000-000000010000}"/>
    <cellStyle name="Tabeltitel 2 2 4 2 2 3" xfId="11223" xr:uid="{00000000-0005-0000-0000-000000010000}"/>
    <cellStyle name="Tabeltitel 2 2 4 2 3" xfId="4763" xr:uid="{00000000-0005-0000-0000-000000010000}"/>
    <cellStyle name="Tabeltitel 2 2 4 2 3 2" xfId="13142" xr:uid="{00000000-0005-0000-0000-000000010000}"/>
    <cellStyle name="Tabeltitel 2 2 4 2 4" xfId="12687" xr:uid="{00000000-0005-0000-0000-000000010000}"/>
    <cellStyle name="Tabeltitel 2 2 4 3" xfId="1867" xr:uid="{00000000-0005-0000-0000-000000010000}"/>
    <cellStyle name="Tabeltitel 2 2 4 3 2" xfId="3107" xr:uid="{00000000-0005-0000-0000-000000010000}"/>
    <cellStyle name="Tabeltitel 2 2 4 3 2 2" xfId="8657" xr:uid="{00000000-0005-0000-0000-000000010000}"/>
    <cellStyle name="Tabeltitel 2 2 4 3 2 2 2" xfId="19019" xr:uid="{00000000-0005-0000-0000-000000010000}"/>
    <cellStyle name="Tabeltitel 2 2 4 3 2 3" xfId="16242" xr:uid="{00000000-0005-0000-0000-000000010000}"/>
    <cellStyle name="Tabeltitel 2 2 4 3 3" xfId="4450" xr:uid="{00000000-0005-0000-0000-000000010000}"/>
    <cellStyle name="Tabeltitel 2 2 4 3 3 2" xfId="10969" xr:uid="{00000000-0005-0000-0000-000000010000}"/>
    <cellStyle name="Tabeltitel 2 2 4 3 4" xfId="12802" xr:uid="{00000000-0005-0000-0000-000000010000}"/>
    <cellStyle name="Tabeltitel 2 2 4 4" xfId="1256" xr:uid="{00000000-0005-0000-0000-000000010000}"/>
    <cellStyle name="Tabeltitel 2 2 4 4 2" xfId="6896" xr:uid="{00000000-0005-0000-0000-000000010000}"/>
    <cellStyle name="Tabeltitel 2 2 4 4 2 2" xfId="17258" xr:uid="{00000000-0005-0000-0000-000000010000}"/>
    <cellStyle name="Tabeltitel 2 2 4 4 3" xfId="12661" xr:uid="{00000000-0005-0000-0000-000000010000}"/>
    <cellStyle name="Tabeltitel 2 2 4 5" xfId="2499" xr:uid="{00000000-0005-0000-0000-000000010000}"/>
    <cellStyle name="Tabeltitel 2 2 4 5 2" xfId="8049" xr:uid="{00000000-0005-0000-0000-000000010000}"/>
    <cellStyle name="Tabeltitel 2 2 4 5 2 2" xfId="18411" xr:uid="{00000000-0005-0000-0000-000000010000}"/>
    <cellStyle name="Tabeltitel 2 2 4 5 3" xfId="12401" xr:uid="{00000000-0005-0000-0000-000000010000}"/>
    <cellStyle name="Tabeltitel 2 2 4 6" xfId="956" xr:uid="{00000000-0005-0000-0000-000000010000}"/>
    <cellStyle name="Tabeltitel 2 2 4 6 2" xfId="9468" xr:uid="{00000000-0005-0000-0000-000000010000}"/>
    <cellStyle name="Tabeltitel 2 2 4 6 2 2" xfId="19829" xr:uid="{00000000-0005-0000-0000-000000010000}"/>
    <cellStyle name="Tabeltitel 2 2 4 6 3" xfId="15588" xr:uid="{00000000-0005-0000-0000-000000010000}"/>
    <cellStyle name="Tabeltitel 2 2 4 7" xfId="3854" xr:uid="{00000000-0005-0000-0000-000000010000}"/>
    <cellStyle name="Tabeltitel 2 2 4 7 2" xfId="13572" xr:uid="{00000000-0005-0000-0000-000000010000}"/>
    <cellStyle name="Tabeltitel 2 2 4 8" xfId="14215" xr:uid="{00000000-0005-0000-0000-000000010000}"/>
    <cellStyle name="Tabeltitel 2 2 5" xfId="559" xr:uid="{00000000-0005-0000-0000-000000010000}"/>
    <cellStyle name="Tabeltitel 2 2 5 2" xfId="2246" xr:uid="{00000000-0005-0000-0000-000000010000}"/>
    <cellStyle name="Tabeltitel 2 2 5 2 2" xfId="3485" xr:uid="{00000000-0005-0000-0000-000000010000}"/>
    <cellStyle name="Tabeltitel 2 2 5 2 2 2" xfId="9035" xr:uid="{00000000-0005-0000-0000-000000010000}"/>
    <cellStyle name="Tabeltitel 2 2 5 2 2 2 2" xfId="19397" xr:uid="{00000000-0005-0000-0000-000000010000}"/>
    <cellStyle name="Tabeltitel 2 2 5 2 2 3" xfId="12592" xr:uid="{00000000-0005-0000-0000-000000010000}"/>
    <cellStyle name="Tabeltitel 2 2 5 2 3" xfId="4827" xr:uid="{00000000-0005-0000-0000-000000010000}"/>
    <cellStyle name="Tabeltitel 2 2 5 2 3 2" xfId="16026" xr:uid="{00000000-0005-0000-0000-000000010000}"/>
    <cellStyle name="Tabeltitel 2 2 5 2 4" xfId="11733" xr:uid="{00000000-0005-0000-0000-000000010000}"/>
    <cellStyle name="Tabeltitel 2 2 5 3" xfId="1928" xr:uid="{00000000-0005-0000-0000-000000010000}"/>
    <cellStyle name="Tabeltitel 2 2 5 3 2" xfId="3168" xr:uid="{00000000-0005-0000-0000-000000010000}"/>
    <cellStyle name="Tabeltitel 2 2 5 3 2 2" xfId="8718" xr:uid="{00000000-0005-0000-0000-000000010000}"/>
    <cellStyle name="Tabeltitel 2 2 5 3 2 2 2" xfId="19080" xr:uid="{00000000-0005-0000-0000-000000010000}"/>
    <cellStyle name="Tabeltitel 2 2 5 3 2 3" xfId="12784" xr:uid="{00000000-0005-0000-0000-000000010000}"/>
    <cellStyle name="Tabeltitel 2 2 5 3 3" xfId="4511" xr:uid="{00000000-0005-0000-0000-000000010000}"/>
    <cellStyle name="Tabeltitel 2 2 5 3 3 2" xfId="12581" xr:uid="{00000000-0005-0000-0000-000000010000}"/>
    <cellStyle name="Tabeltitel 2 2 5 3 4" xfId="14673" xr:uid="{00000000-0005-0000-0000-000000010000}"/>
    <cellStyle name="Tabeltitel 2 2 5 4" xfId="1320" xr:uid="{00000000-0005-0000-0000-000000010000}"/>
    <cellStyle name="Tabeltitel 2 2 5 4 2" xfId="6957" xr:uid="{00000000-0005-0000-0000-000000010000}"/>
    <cellStyle name="Tabeltitel 2 2 5 4 2 2" xfId="17319" xr:uid="{00000000-0005-0000-0000-000000010000}"/>
    <cellStyle name="Tabeltitel 2 2 5 4 3" xfId="14414" xr:uid="{00000000-0005-0000-0000-000000010000}"/>
    <cellStyle name="Tabeltitel 2 2 5 5" xfId="2563" xr:uid="{00000000-0005-0000-0000-000000010000}"/>
    <cellStyle name="Tabeltitel 2 2 5 5 2" xfId="8113" xr:uid="{00000000-0005-0000-0000-000000010000}"/>
    <cellStyle name="Tabeltitel 2 2 5 5 2 2" xfId="18475" xr:uid="{00000000-0005-0000-0000-000000010000}"/>
    <cellStyle name="Tabeltitel 2 2 5 5 3" xfId="14924" xr:uid="{00000000-0005-0000-0000-000000010000}"/>
    <cellStyle name="Tabeltitel 2 2 5 6" xfId="1020" xr:uid="{00000000-0005-0000-0000-000000010000}"/>
    <cellStyle name="Tabeltitel 2 2 5 6 2" xfId="9529" xr:uid="{00000000-0005-0000-0000-000000010000}"/>
    <cellStyle name="Tabeltitel 2 2 5 6 2 2" xfId="19890" xr:uid="{00000000-0005-0000-0000-000000010000}"/>
    <cellStyle name="Tabeltitel 2 2 5 6 3" xfId="12006" xr:uid="{00000000-0005-0000-0000-000000010000}"/>
    <cellStyle name="Tabeltitel 2 2 5 7" xfId="3918" xr:uid="{00000000-0005-0000-0000-000000010000}"/>
    <cellStyle name="Tabeltitel 2 2 5 7 2" xfId="15715" xr:uid="{00000000-0005-0000-0000-000000010000}"/>
    <cellStyle name="Tabeltitel 2 2 5 8" xfId="13279" xr:uid="{00000000-0005-0000-0000-000000010000}"/>
    <cellStyle name="Tabeltitel 2 2 6" xfId="621" xr:uid="{00000000-0005-0000-0000-000000010000}"/>
    <cellStyle name="Tabeltitel 2 2 6 2" xfId="2308" xr:uid="{00000000-0005-0000-0000-000000010000}"/>
    <cellStyle name="Tabeltitel 2 2 6 2 2" xfId="3547" xr:uid="{00000000-0005-0000-0000-000000010000}"/>
    <cellStyle name="Tabeltitel 2 2 6 2 2 2" xfId="9097" xr:uid="{00000000-0005-0000-0000-000000010000}"/>
    <cellStyle name="Tabeltitel 2 2 6 2 2 2 2" xfId="19459" xr:uid="{00000000-0005-0000-0000-000000010000}"/>
    <cellStyle name="Tabeltitel 2 2 6 2 2 3" xfId="16198" xr:uid="{00000000-0005-0000-0000-000000010000}"/>
    <cellStyle name="Tabeltitel 2 2 6 2 3" xfId="4889" xr:uid="{00000000-0005-0000-0000-000000010000}"/>
    <cellStyle name="Tabeltitel 2 2 6 2 3 2" xfId="12290" xr:uid="{00000000-0005-0000-0000-000000010000}"/>
    <cellStyle name="Tabeltitel 2 2 6 2 4" xfId="11422" xr:uid="{00000000-0005-0000-0000-000000010000}"/>
    <cellStyle name="Tabeltitel 2 2 6 3" xfId="1986" xr:uid="{00000000-0005-0000-0000-000000010000}"/>
    <cellStyle name="Tabeltitel 2 2 6 3 2" xfId="3225" xr:uid="{00000000-0005-0000-0000-000000010000}"/>
    <cellStyle name="Tabeltitel 2 2 6 3 2 2" xfId="8775" xr:uid="{00000000-0005-0000-0000-000000010000}"/>
    <cellStyle name="Tabeltitel 2 2 6 3 2 2 2" xfId="19137" xr:uid="{00000000-0005-0000-0000-000000010000}"/>
    <cellStyle name="Tabeltitel 2 2 6 3 2 3" xfId="10893" xr:uid="{00000000-0005-0000-0000-000000010000}"/>
    <cellStyle name="Tabeltitel 2 2 6 3 3" xfId="4567" xr:uid="{00000000-0005-0000-0000-000000010000}"/>
    <cellStyle name="Tabeltitel 2 2 6 3 3 2" xfId="10643" xr:uid="{00000000-0005-0000-0000-000000010000}"/>
    <cellStyle name="Tabeltitel 2 2 6 3 4" xfId="12277" xr:uid="{00000000-0005-0000-0000-000000010000}"/>
    <cellStyle name="Tabeltitel 2 2 6 4" xfId="1382" xr:uid="{00000000-0005-0000-0000-000000010000}"/>
    <cellStyle name="Tabeltitel 2 2 6 4 2" xfId="7019" xr:uid="{00000000-0005-0000-0000-000000010000}"/>
    <cellStyle name="Tabeltitel 2 2 6 4 2 2" xfId="17381" xr:uid="{00000000-0005-0000-0000-000000010000}"/>
    <cellStyle name="Tabeltitel 2 2 6 4 3" xfId="13276" xr:uid="{00000000-0005-0000-0000-000000010000}"/>
    <cellStyle name="Tabeltitel 2 2 6 5" xfId="2625" xr:uid="{00000000-0005-0000-0000-000000010000}"/>
    <cellStyle name="Tabeltitel 2 2 6 5 2" xfId="8175" xr:uid="{00000000-0005-0000-0000-000000010000}"/>
    <cellStyle name="Tabeltitel 2 2 6 5 2 2" xfId="18537" xr:uid="{00000000-0005-0000-0000-000000010000}"/>
    <cellStyle name="Tabeltitel 2 2 6 5 3" xfId="13288" xr:uid="{00000000-0005-0000-0000-000000010000}"/>
    <cellStyle name="Tabeltitel 2 2 6 6" xfId="1082" xr:uid="{00000000-0005-0000-0000-000000010000}"/>
    <cellStyle name="Tabeltitel 2 2 6 6 2" xfId="9591" xr:uid="{00000000-0005-0000-0000-000000010000}"/>
    <cellStyle name="Tabeltitel 2 2 6 6 2 2" xfId="19952" xr:uid="{00000000-0005-0000-0000-000000010000}"/>
    <cellStyle name="Tabeltitel 2 2 6 6 3" xfId="13237" xr:uid="{00000000-0005-0000-0000-000000010000}"/>
    <cellStyle name="Tabeltitel 2 2 6 7" xfId="3980" xr:uid="{00000000-0005-0000-0000-000000010000}"/>
    <cellStyle name="Tabeltitel 2 2 6 7 2" xfId="15199" xr:uid="{00000000-0005-0000-0000-000000010000}"/>
    <cellStyle name="Tabeltitel 2 2 6 8" xfId="13049" xr:uid="{00000000-0005-0000-0000-000000010000}"/>
    <cellStyle name="Tabeltitel 2 2 7" xfId="1570" xr:uid="{00000000-0005-0000-0000-000000010000}"/>
    <cellStyle name="Tabeltitel 2 2 7 2" xfId="2811" xr:uid="{00000000-0005-0000-0000-000000010000}"/>
    <cellStyle name="Tabeltitel 2 2 7 2 2" xfId="8361" xr:uid="{00000000-0005-0000-0000-000000010000}"/>
    <cellStyle name="Tabeltitel 2 2 7 2 2 2" xfId="18723" xr:uid="{00000000-0005-0000-0000-000000010000}"/>
    <cellStyle name="Tabeltitel 2 2 7 2 3" xfId="15617" xr:uid="{00000000-0005-0000-0000-000000010000}"/>
    <cellStyle name="Tabeltitel 2 2 7 3" xfId="4161" xr:uid="{00000000-0005-0000-0000-000000010000}"/>
    <cellStyle name="Tabeltitel 2 2 7 3 2" xfId="11725" xr:uid="{00000000-0005-0000-0000-000000010000}"/>
    <cellStyle name="Tabeltitel 2 2 7 4" xfId="13465" xr:uid="{00000000-0005-0000-0000-000000010000}"/>
    <cellStyle name="Tabeltitel 2 2 8" xfId="1527" xr:uid="{00000000-0005-0000-0000-000000010000}"/>
    <cellStyle name="Tabeltitel 2 2 8 2" xfId="2768" xr:uid="{00000000-0005-0000-0000-000000010000}"/>
    <cellStyle name="Tabeltitel 2 2 8 2 2" xfId="8318" xr:uid="{00000000-0005-0000-0000-000000010000}"/>
    <cellStyle name="Tabeltitel 2 2 8 2 2 2" xfId="18680" xr:uid="{00000000-0005-0000-0000-000000010000}"/>
    <cellStyle name="Tabeltitel 2 2 8 2 3" xfId="12765" xr:uid="{00000000-0005-0000-0000-000000010000}"/>
    <cellStyle name="Tabeltitel 2 2 8 3" xfId="4119" xr:uid="{00000000-0005-0000-0000-000000010000}"/>
    <cellStyle name="Tabeltitel 2 2 8 3 2" xfId="14836" xr:uid="{00000000-0005-0000-0000-000000010000}"/>
    <cellStyle name="Tabeltitel 2 2 8 4" xfId="13641" xr:uid="{00000000-0005-0000-0000-000000010000}"/>
    <cellStyle name="Tabeltitel 2 2 9" xfId="3679" xr:uid="{00000000-0005-0000-0000-000000010000}"/>
    <cellStyle name="Tabeltitel 2 2 9 2" xfId="13728" xr:uid="{00000000-0005-0000-0000-000000010000}"/>
    <cellStyle name="Tabeltitel 2 3" xfId="541" xr:uid="{00000000-0005-0000-0000-000000010000}"/>
    <cellStyle name="Tabeltitel 2 3 10" xfId="13685" xr:uid="{00000000-0005-0000-0000-000000010000}"/>
    <cellStyle name="Tabeltitel 2 3 2" xfId="1002" xr:uid="{00000000-0005-0000-0000-000000010000}"/>
    <cellStyle name="Tabeltitel 2 3 2 2" xfId="2228" xr:uid="{00000000-0005-0000-0000-000000010000}"/>
    <cellStyle name="Tabeltitel 2 3 2 2 2" xfId="3467" xr:uid="{00000000-0005-0000-0000-000000010000}"/>
    <cellStyle name="Tabeltitel 2 3 2 2 2 2" xfId="9017" xr:uid="{00000000-0005-0000-0000-000000010000}"/>
    <cellStyle name="Tabeltitel 2 3 2 2 2 2 2" xfId="19379" xr:uid="{00000000-0005-0000-0000-000000010000}"/>
    <cellStyle name="Tabeltitel 2 3 2 2 2 3" xfId="13510" xr:uid="{00000000-0005-0000-0000-000000010000}"/>
    <cellStyle name="Tabeltitel 2 3 2 2 3" xfId="4809" xr:uid="{00000000-0005-0000-0000-000000010000}"/>
    <cellStyle name="Tabeltitel 2 3 2 2 3 2" xfId="13772" xr:uid="{00000000-0005-0000-0000-000000010000}"/>
    <cellStyle name="Tabeltitel 2 3 2 2 4" xfId="12500" xr:uid="{00000000-0005-0000-0000-000000010000}"/>
    <cellStyle name="Tabeltitel 2 3 2 3" xfId="1910" xr:uid="{00000000-0005-0000-0000-000000010000}"/>
    <cellStyle name="Tabeltitel 2 3 2 3 2" xfId="7498" xr:uid="{00000000-0005-0000-0000-000000010000}"/>
    <cellStyle name="Tabeltitel 2 3 2 3 2 2" xfId="17860" xr:uid="{00000000-0005-0000-0000-000000010000}"/>
    <cellStyle name="Tabeltitel 2 3 2 3 3" xfId="15025" xr:uid="{00000000-0005-0000-0000-000000010000}"/>
    <cellStyle name="Tabeltitel 2 3 2 4" xfId="3150" xr:uid="{00000000-0005-0000-0000-000000010000}"/>
    <cellStyle name="Tabeltitel 2 3 2 4 2" xfId="8700" xr:uid="{00000000-0005-0000-0000-000000010000}"/>
    <cellStyle name="Tabeltitel 2 3 2 4 2 2" xfId="19062" xr:uid="{00000000-0005-0000-0000-000000010000}"/>
    <cellStyle name="Tabeltitel 2 3 2 4 3" xfId="14100" xr:uid="{00000000-0005-0000-0000-000000010000}"/>
    <cellStyle name="Tabeltitel 2 3 2 5" xfId="4493" xr:uid="{00000000-0005-0000-0000-000000010000}"/>
    <cellStyle name="Tabeltitel 2 3 2 5 2" xfId="13499" xr:uid="{00000000-0005-0000-0000-000000010000}"/>
    <cellStyle name="Tabeltitel 2 3 2 6" xfId="12882" xr:uid="{00000000-0005-0000-0000-000000010000}"/>
    <cellStyle name="Tabeltitel 2 3 3" xfId="1717" xr:uid="{00000000-0005-0000-0000-000000010000}"/>
    <cellStyle name="Tabeltitel 2 3 3 2" xfId="2958" xr:uid="{00000000-0005-0000-0000-000000010000}"/>
    <cellStyle name="Tabeltitel 2 3 3 2 2" xfId="8508" xr:uid="{00000000-0005-0000-0000-000000010000}"/>
    <cellStyle name="Tabeltitel 2 3 3 2 2 2" xfId="18870" xr:uid="{00000000-0005-0000-0000-000000010000}"/>
    <cellStyle name="Tabeltitel 2 3 3 2 3" xfId="16220" xr:uid="{00000000-0005-0000-0000-000000010000}"/>
    <cellStyle name="Tabeltitel 2 3 3 3" xfId="4305" xr:uid="{00000000-0005-0000-0000-000000010000}"/>
    <cellStyle name="Tabeltitel 2 3 3 3 2" xfId="14660" xr:uid="{00000000-0005-0000-0000-000000010000}"/>
    <cellStyle name="Tabeltitel 2 3 3 4" xfId="14976" xr:uid="{00000000-0005-0000-0000-000000010000}"/>
    <cellStyle name="Tabeltitel 2 3 4" xfId="2022" xr:uid="{00000000-0005-0000-0000-000000010000}"/>
    <cellStyle name="Tabeltitel 2 3 4 2" xfId="3261" xr:uid="{00000000-0005-0000-0000-000000010000}"/>
    <cellStyle name="Tabeltitel 2 3 4 2 2" xfId="8811" xr:uid="{00000000-0005-0000-0000-000000010000}"/>
    <cellStyle name="Tabeltitel 2 3 4 2 2 2" xfId="19173" xr:uid="{00000000-0005-0000-0000-000000010000}"/>
    <cellStyle name="Tabeltitel 2 3 4 2 3" xfId="11455" xr:uid="{00000000-0005-0000-0000-000000010000}"/>
    <cellStyle name="Tabeltitel 2 3 4 3" xfId="4603" xr:uid="{00000000-0005-0000-0000-000000010000}"/>
    <cellStyle name="Tabeltitel 2 3 4 3 2" xfId="14353" xr:uid="{00000000-0005-0000-0000-000000010000}"/>
    <cellStyle name="Tabeltitel 2 3 4 4" xfId="11817" xr:uid="{00000000-0005-0000-0000-000000010000}"/>
    <cellStyle name="Tabeltitel 2 3 5" xfId="1535" xr:uid="{00000000-0005-0000-0000-000000010000}"/>
    <cellStyle name="Tabeltitel 2 3 5 2" xfId="2776" xr:uid="{00000000-0005-0000-0000-000000010000}"/>
    <cellStyle name="Tabeltitel 2 3 5 2 2" xfId="8326" xr:uid="{00000000-0005-0000-0000-000000010000}"/>
    <cellStyle name="Tabeltitel 2 3 5 2 2 2" xfId="18688" xr:uid="{00000000-0005-0000-0000-000000010000}"/>
    <cellStyle name="Tabeltitel 2 3 5 2 3" xfId="15261" xr:uid="{00000000-0005-0000-0000-000000010000}"/>
    <cellStyle name="Tabeltitel 2 3 5 3" xfId="4127" xr:uid="{00000000-0005-0000-0000-000000010000}"/>
    <cellStyle name="Tabeltitel 2 3 5 3 2" xfId="10906" xr:uid="{00000000-0005-0000-0000-000000010000}"/>
    <cellStyle name="Tabeltitel 2 3 5 4" xfId="14337" xr:uid="{00000000-0005-0000-0000-000000010000}"/>
    <cellStyle name="Tabeltitel 2 3 6" xfId="1302" xr:uid="{00000000-0005-0000-0000-000000010000}"/>
    <cellStyle name="Tabeltitel 2 3 6 2" xfId="3900" xr:uid="{00000000-0005-0000-0000-000000010000}"/>
    <cellStyle name="Tabeltitel 2 3 6 2 2" xfId="11909" xr:uid="{00000000-0005-0000-0000-000000010000}"/>
    <cellStyle name="Tabeltitel 2 3 6 3" xfId="14822" xr:uid="{00000000-0005-0000-0000-000000010000}"/>
    <cellStyle name="Tabeltitel 2 3 7" xfId="2545" xr:uid="{00000000-0005-0000-0000-000000010000}"/>
    <cellStyle name="Tabeltitel 2 3 7 2" xfId="8095" xr:uid="{00000000-0005-0000-0000-000000010000}"/>
    <cellStyle name="Tabeltitel 2 3 7 2 2" xfId="18457" xr:uid="{00000000-0005-0000-0000-000000010000}"/>
    <cellStyle name="Tabeltitel 2 3 7 3" xfId="10898" xr:uid="{00000000-0005-0000-0000-000000010000}"/>
    <cellStyle name="Tabeltitel 2 3 8" xfId="767" xr:uid="{00000000-0005-0000-0000-000000010000}"/>
    <cellStyle name="Tabeltitel 2 3 8 2" xfId="6484" xr:uid="{00000000-0005-0000-0000-000000010000}"/>
    <cellStyle name="Tabeltitel 2 3 8 2 2" xfId="16846" xr:uid="{00000000-0005-0000-0000-000000010000}"/>
    <cellStyle name="Tabeltitel 2 3 8 3" xfId="15769" xr:uid="{00000000-0005-0000-0000-000000010000}"/>
    <cellStyle name="Tabeltitel 2 3 9" xfId="3673" xr:uid="{00000000-0005-0000-0000-000000010000}"/>
    <cellStyle name="Tabeltitel 2 3 9 2" xfId="15568" xr:uid="{00000000-0005-0000-0000-000000010000}"/>
    <cellStyle name="Tabeltitel 2 4" xfId="675" xr:uid="{00000000-0005-0000-0000-000000010000}"/>
    <cellStyle name="Tabeltitel 2 4 2" xfId="1500" xr:uid="{00000000-0005-0000-0000-000000010000}"/>
    <cellStyle name="Tabeltitel 2 4 2 2" xfId="2742" xr:uid="{00000000-0005-0000-0000-000000010000}"/>
    <cellStyle name="Tabeltitel 2 4 2 2 2" xfId="8292" xr:uid="{00000000-0005-0000-0000-000000010000}"/>
    <cellStyle name="Tabeltitel 2 4 2 2 2 2" xfId="18654" xr:uid="{00000000-0005-0000-0000-000000010000}"/>
    <cellStyle name="Tabeltitel 2 4 2 2 3" xfId="12818" xr:uid="{00000000-0005-0000-0000-000000010000}"/>
    <cellStyle name="Tabeltitel 2 4 2 3" xfId="4096" xr:uid="{00000000-0005-0000-0000-000000010000}"/>
    <cellStyle name="Tabeltitel 2 4 2 3 2" xfId="15921" xr:uid="{00000000-0005-0000-0000-000000010000}"/>
    <cellStyle name="Tabeltitel 2 4 2 4" xfId="13870" xr:uid="{00000000-0005-0000-0000-000000010000}"/>
    <cellStyle name="Tabeltitel 2 4 3" xfId="1588" xr:uid="{00000000-0005-0000-0000-000000010000}"/>
    <cellStyle name="Tabeltitel 2 4 3 2" xfId="2829" xr:uid="{00000000-0005-0000-0000-000000010000}"/>
    <cellStyle name="Tabeltitel 2 4 3 2 2" xfId="8379" xr:uid="{00000000-0005-0000-0000-000000010000}"/>
    <cellStyle name="Tabeltitel 2 4 3 2 2 2" xfId="18741" xr:uid="{00000000-0005-0000-0000-000000010000}"/>
    <cellStyle name="Tabeltitel 2 4 3 2 3" xfId="15561" xr:uid="{00000000-0005-0000-0000-000000010000}"/>
    <cellStyle name="Tabeltitel 2 4 3 3" xfId="4179" xr:uid="{00000000-0005-0000-0000-000000010000}"/>
    <cellStyle name="Tabeltitel 2 4 3 3 2" xfId="16002" xr:uid="{00000000-0005-0000-0000-000000010000}"/>
    <cellStyle name="Tabeltitel 2 4 3 4" xfId="13550" xr:uid="{00000000-0005-0000-0000-000000010000}"/>
    <cellStyle name="Tabeltitel 2 4 4" xfId="1549" xr:uid="{00000000-0005-0000-0000-000000010000}"/>
    <cellStyle name="Tabeltitel 2 4 4 2" xfId="7172" xr:uid="{00000000-0005-0000-0000-000000010000}"/>
    <cellStyle name="Tabeltitel 2 4 4 2 2" xfId="17534" xr:uid="{00000000-0005-0000-0000-000000010000}"/>
    <cellStyle name="Tabeltitel 2 4 4 3" xfId="12505" xr:uid="{00000000-0005-0000-0000-000000010000}"/>
    <cellStyle name="Tabeltitel 2 4 5" xfId="2790" xr:uid="{00000000-0005-0000-0000-000000010000}"/>
    <cellStyle name="Tabeltitel 2 4 5 2" xfId="8340" xr:uid="{00000000-0005-0000-0000-000000010000}"/>
    <cellStyle name="Tabeltitel 2 4 5 2 2" xfId="18702" xr:uid="{00000000-0005-0000-0000-000000010000}"/>
    <cellStyle name="Tabeltitel 2 4 5 3" xfId="15070" xr:uid="{00000000-0005-0000-0000-000000010000}"/>
    <cellStyle name="Tabeltitel 2 4 6" xfId="4141" xr:uid="{00000000-0005-0000-0000-000000010000}"/>
    <cellStyle name="Tabeltitel 2 4 6 2" xfId="14600" xr:uid="{00000000-0005-0000-0000-000000010000}"/>
    <cellStyle name="Tabeltitel 2 4 7" xfId="16140" xr:uid="{00000000-0005-0000-0000-000000010000}"/>
    <cellStyle name="Tabeltitel 2 5" xfId="1478" xr:uid="{00000000-0005-0000-0000-000000010000}"/>
    <cellStyle name="Tabeltitel 2 5 2" xfId="2720" xr:uid="{00000000-0005-0000-0000-000000010000}"/>
    <cellStyle name="Tabeltitel 2 5 2 2" xfId="8270" xr:uid="{00000000-0005-0000-0000-000000010000}"/>
    <cellStyle name="Tabeltitel 2 5 2 2 2" xfId="18632" xr:uid="{00000000-0005-0000-0000-000000010000}"/>
    <cellStyle name="Tabeltitel 2 5 2 3" xfId="15041" xr:uid="{00000000-0005-0000-0000-000000010000}"/>
    <cellStyle name="Tabeltitel 2 5 3" xfId="4074" xr:uid="{00000000-0005-0000-0000-000000010000}"/>
    <cellStyle name="Tabeltitel 2 5 3 2" xfId="11091" xr:uid="{00000000-0005-0000-0000-000000010000}"/>
    <cellStyle name="Tabeltitel 2 5 4" xfId="12333" xr:uid="{00000000-0005-0000-0000-000000010000}"/>
    <cellStyle name="Tabeltitel 2 6" xfId="1437" xr:uid="{00000000-0005-0000-0000-000000010000}"/>
    <cellStyle name="Tabeltitel 2 6 2" xfId="2680" xr:uid="{00000000-0005-0000-0000-000000010000}"/>
    <cellStyle name="Tabeltitel 2 6 2 2" xfId="8230" xr:uid="{00000000-0005-0000-0000-000000010000}"/>
    <cellStyle name="Tabeltitel 2 6 2 2 2" xfId="18592" xr:uid="{00000000-0005-0000-0000-000000010000}"/>
    <cellStyle name="Tabeltitel 2 6 2 3" xfId="12096" xr:uid="{00000000-0005-0000-0000-000000010000}"/>
    <cellStyle name="Tabeltitel 2 6 3" xfId="4035" xr:uid="{00000000-0005-0000-0000-000000010000}"/>
    <cellStyle name="Tabeltitel 2 6 3 2" xfId="12028" xr:uid="{00000000-0005-0000-0000-000000010000}"/>
    <cellStyle name="Tabeltitel 2 6 4" xfId="10548" xr:uid="{00000000-0005-0000-0000-000000010000}"/>
    <cellStyle name="Tabeltitel 2 7" xfId="3578" xr:uid="{00000000-0005-0000-0000-000000010000}"/>
    <cellStyle name="Tabeltitel 2 7 2" xfId="14553" xr:uid="{00000000-0005-0000-0000-000000010000}"/>
    <cellStyle name="Tabeltitel 3" xfId="213" xr:uid="{00000000-0005-0000-0000-0000FF000000}"/>
    <cellStyle name="Tabeltitel 3 10" xfId="712" xr:uid="{00000000-0005-0000-0000-0000FF000000}"/>
    <cellStyle name="Tabeltitel 3 10 2" xfId="12255" xr:uid="{00000000-0005-0000-0000-0000FF000000}"/>
    <cellStyle name="Tabeltitel 3 2" xfId="318" xr:uid="{00000000-0005-0000-0000-0000FF000000}"/>
    <cellStyle name="Tabeltitel 3 2 2" xfId="345" xr:uid="{00000000-0005-0000-0000-0000FF000000}"/>
    <cellStyle name="Tabeltitel 3 2 2 2" xfId="513" xr:uid="{00000000-0005-0000-0000-0000FF000000}"/>
    <cellStyle name="Tabeltitel 3 2 2 2 2" xfId="2199" xr:uid="{00000000-0005-0000-0000-0000FF000000}"/>
    <cellStyle name="Tabeltitel 3 2 2 2 2 2" xfId="3438" xr:uid="{00000000-0005-0000-0000-0000FF000000}"/>
    <cellStyle name="Tabeltitel 3 2 2 2 2 2 2" xfId="8988" xr:uid="{00000000-0005-0000-0000-0000FF000000}"/>
    <cellStyle name="Tabeltitel 3 2 2 2 2 2 2 2" xfId="19350" xr:uid="{00000000-0005-0000-0000-0000FF000000}"/>
    <cellStyle name="Tabeltitel 3 2 2 2 2 2 3" xfId="15989" xr:uid="{00000000-0005-0000-0000-0000FF000000}"/>
    <cellStyle name="Tabeltitel 3 2 2 2 2 3" xfId="4780" xr:uid="{00000000-0005-0000-0000-0000FF000000}"/>
    <cellStyle name="Tabeltitel 3 2 2 2 2 3 2" xfId="12089" xr:uid="{00000000-0005-0000-0000-0000FF000000}"/>
    <cellStyle name="Tabeltitel 3 2 2 2 2 4" xfId="15664" xr:uid="{00000000-0005-0000-0000-0000FF000000}"/>
    <cellStyle name="Tabeltitel 3 2 2 2 3" xfId="1884" xr:uid="{00000000-0005-0000-0000-0000FF000000}"/>
    <cellStyle name="Tabeltitel 3 2 2 2 3 2" xfId="7472" xr:uid="{00000000-0005-0000-0000-0000FF000000}"/>
    <cellStyle name="Tabeltitel 3 2 2 2 3 2 2" xfId="17834" xr:uid="{00000000-0005-0000-0000-0000FF000000}"/>
    <cellStyle name="Tabeltitel 3 2 2 2 3 3" xfId="14926" xr:uid="{00000000-0005-0000-0000-0000FF000000}"/>
    <cellStyle name="Tabeltitel 3 2 2 2 4" xfId="3124" xr:uid="{00000000-0005-0000-0000-0000FF000000}"/>
    <cellStyle name="Tabeltitel 3 2 2 2 4 2" xfId="8674" xr:uid="{00000000-0005-0000-0000-0000FF000000}"/>
    <cellStyle name="Tabeltitel 3 2 2 2 4 2 2" xfId="19036" xr:uid="{00000000-0005-0000-0000-0000FF000000}"/>
    <cellStyle name="Tabeltitel 3 2 2 2 4 3" xfId="14219" xr:uid="{00000000-0005-0000-0000-0000FF000000}"/>
    <cellStyle name="Tabeltitel 3 2 2 2 5" xfId="973" xr:uid="{00000000-0005-0000-0000-0000FF000000}"/>
    <cellStyle name="Tabeltitel 3 2 2 2 5 2" xfId="10046" xr:uid="{00000000-0005-0000-0000-0000FF000000}"/>
    <cellStyle name="Tabeltitel 3 2 2 2 5 2 2" xfId="20406" xr:uid="{00000000-0005-0000-0000-0000FF000000}"/>
    <cellStyle name="Tabeltitel 3 2 2 2 5 3" xfId="10794" xr:uid="{00000000-0005-0000-0000-0000FF000000}"/>
    <cellStyle name="Tabeltitel 3 2 2 2 6" xfId="4467" xr:uid="{00000000-0005-0000-0000-0000FF000000}"/>
    <cellStyle name="Tabeltitel 3 2 2 2 6 2" xfId="12227" xr:uid="{00000000-0005-0000-0000-0000FF000000}"/>
    <cellStyle name="Tabeltitel 3 2 2 2 7" xfId="16117" xr:uid="{00000000-0005-0000-0000-0000FF000000}"/>
    <cellStyle name="Tabeltitel 3 2 2 3" xfId="2065" xr:uid="{00000000-0005-0000-0000-0000FF000000}"/>
    <cellStyle name="Tabeltitel 3 2 2 3 2" xfId="3304" xr:uid="{00000000-0005-0000-0000-0000FF000000}"/>
    <cellStyle name="Tabeltitel 3 2 2 3 2 2" xfId="8854" xr:uid="{00000000-0005-0000-0000-0000FF000000}"/>
    <cellStyle name="Tabeltitel 3 2 2 3 2 2 2" xfId="19216" xr:uid="{00000000-0005-0000-0000-0000FF000000}"/>
    <cellStyle name="Tabeltitel 3 2 2 3 2 3" xfId="14561" xr:uid="{00000000-0005-0000-0000-0000FF000000}"/>
    <cellStyle name="Tabeltitel 3 2 2 3 3" xfId="4646" xr:uid="{00000000-0005-0000-0000-0000FF000000}"/>
    <cellStyle name="Tabeltitel 3 2 2 3 3 2" xfId="15267" xr:uid="{00000000-0005-0000-0000-0000FF000000}"/>
    <cellStyle name="Tabeltitel 3 2 2 3 4" xfId="14085" xr:uid="{00000000-0005-0000-0000-0000FF000000}"/>
    <cellStyle name="Tabeltitel 3 2 2 4" xfId="1759" xr:uid="{00000000-0005-0000-0000-0000FF000000}"/>
    <cellStyle name="Tabeltitel 3 2 2 4 2" xfId="2999" xr:uid="{00000000-0005-0000-0000-0000FF000000}"/>
    <cellStyle name="Tabeltitel 3 2 2 4 2 2" xfId="8549" xr:uid="{00000000-0005-0000-0000-0000FF000000}"/>
    <cellStyle name="Tabeltitel 3 2 2 4 2 2 2" xfId="18911" xr:uid="{00000000-0005-0000-0000-0000FF000000}"/>
    <cellStyle name="Tabeltitel 3 2 2 4 2 3" xfId="13082" xr:uid="{00000000-0005-0000-0000-0000FF000000}"/>
    <cellStyle name="Tabeltitel 3 2 2 4 3" xfId="4343" xr:uid="{00000000-0005-0000-0000-0000FF000000}"/>
    <cellStyle name="Tabeltitel 3 2 2 4 3 2" xfId="14751" xr:uid="{00000000-0005-0000-0000-0000FF000000}"/>
    <cellStyle name="Tabeltitel 3 2 2 4 4" xfId="11910" xr:uid="{00000000-0005-0000-0000-0000FF000000}"/>
    <cellStyle name="Tabeltitel 3 2 2 5" xfId="1273" xr:uid="{00000000-0005-0000-0000-0000FF000000}"/>
    <cellStyle name="Tabeltitel 3 2 2 5 2" xfId="3871" xr:uid="{00000000-0005-0000-0000-0000FF000000}"/>
    <cellStyle name="Tabeltitel 3 2 2 5 2 2" xfId="11180" xr:uid="{00000000-0005-0000-0000-0000FF000000}"/>
    <cellStyle name="Tabeltitel 3 2 2 5 3" xfId="12844" xr:uid="{00000000-0005-0000-0000-0000FF000000}"/>
    <cellStyle name="Tabeltitel 3 2 2 6" xfId="2516" xr:uid="{00000000-0005-0000-0000-0000FF000000}"/>
    <cellStyle name="Tabeltitel 3 2 2 6 2" xfId="8066" xr:uid="{00000000-0005-0000-0000-0000FF000000}"/>
    <cellStyle name="Tabeltitel 3 2 2 6 2 2" xfId="18428" xr:uid="{00000000-0005-0000-0000-0000FF000000}"/>
    <cellStyle name="Tabeltitel 3 2 2 6 3" xfId="14259" xr:uid="{00000000-0005-0000-0000-0000FF000000}"/>
    <cellStyle name="Tabeltitel 3 2 2 7" xfId="3746" xr:uid="{00000000-0005-0000-0000-0000FF000000}"/>
    <cellStyle name="Tabeltitel 3 2 2 7 2" xfId="11029" xr:uid="{00000000-0005-0000-0000-0000FF000000}"/>
    <cellStyle name="Tabeltitel 3 2 2 8" xfId="13246" xr:uid="{00000000-0005-0000-0000-0000FF000000}"/>
    <cellStyle name="Tabeltitel 3 2 3" xfId="576" xr:uid="{00000000-0005-0000-0000-0000FF000000}"/>
    <cellStyle name="Tabeltitel 3 2 3 2" xfId="2263" xr:uid="{00000000-0005-0000-0000-0000FF000000}"/>
    <cellStyle name="Tabeltitel 3 2 3 2 2" xfId="3502" xr:uid="{00000000-0005-0000-0000-0000FF000000}"/>
    <cellStyle name="Tabeltitel 3 2 3 2 2 2" xfId="9052" xr:uid="{00000000-0005-0000-0000-0000FF000000}"/>
    <cellStyle name="Tabeltitel 3 2 3 2 2 2 2" xfId="19414" xr:uid="{00000000-0005-0000-0000-0000FF000000}"/>
    <cellStyle name="Tabeltitel 3 2 3 2 2 3" xfId="12532" xr:uid="{00000000-0005-0000-0000-0000FF000000}"/>
    <cellStyle name="Tabeltitel 3 2 3 2 3" xfId="4844" xr:uid="{00000000-0005-0000-0000-0000FF000000}"/>
    <cellStyle name="Tabeltitel 3 2 3 2 3 2" xfId="13573" xr:uid="{00000000-0005-0000-0000-0000FF000000}"/>
    <cellStyle name="Tabeltitel 3 2 3 2 4" xfId="13192" xr:uid="{00000000-0005-0000-0000-0000FF000000}"/>
    <cellStyle name="Tabeltitel 3 2 3 3" xfId="1945" xr:uid="{00000000-0005-0000-0000-0000FF000000}"/>
    <cellStyle name="Tabeltitel 3 2 3 3 2" xfId="3185" xr:uid="{00000000-0005-0000-0000-0000FF000000}"/>
    <cellStyle name="Tabeltitel 3 2 3 3 2 2" xfId="8735" xr:uid="{00000000-0005-0000-0000-0000FF000000}"/>
    <cellStyle name="Tabeltitel 3 2 3 3 2 2 2" xfId="19097" xr:uid="{00000000-0005-0000-0000-0000FF000000}"/>
    <cellStyle name="Tabeltitel 3 2 3 3 2 3" xfId="11331" xr:uid="{00000000-0005-0000-0000-0000FF000000}"/>
    <cellStyle name="Tabeltitel 3 2 3 3 3" xfId="4528" xr:uid="{00000000-0005-0000-0000-0000FF000000}"/>
    <cellStyle name="Tabeltitel 3 2 3 3 3 2" xfId="15359" xr:uid="{00000000-0005-0000-0000-0000FF000000}"/>
    <cellStyle name="Tabeltitel 3 2 3 3 4" xfId="14295" xr:uid="{00000000-0005-0000-0000-0000FF000000}"/>
    <cellStyle name="Tabeltitel 3 2 3 4" xfId="1337" xr:uid="{00000000-0005-0000-0000-0000FF000000}"/>
    <cellStyle name="Tabeltitel 3 2 3 4 2" xfId="6974" xr:uid="{00000000-0005-0000-0000-0000FF000000}"/>
    <cellStyle name="Tabeltitel 3 2 3 4 2 2" xfId="17336" xr:uid="{00000000-0005-0000-0000-0000FF000000}"/>
    <cellStyle name="Tabeltitel 3 2 3 4 3" xfId="15059" xr:uid="{00000000-0005-0000-0000-0000FF000000}"/>
    <cellStyle name="Tabeltitel 3 2 3 5" xfId="2580" xr:uid="{00000000-0005-0000-0000-0000FF000000}"/>
    <cellStyle name="Tabeltitel 3 2 3 5 2" xfId="8130" xr:uid="{00000000-0005-0000-0000-0000FF000000}"/>
    <cellStyle name="Tabeltitel 3 2 3 5 2 2" xfId="18492" xr:uid="{00000000-0005-0000-0000-0000FF000000}"/>
    <cellStyle name="Tabeltitel 3 2 3 5 3" xfId="14176" xr:uid="{00000000-0005-0000-0000-0000FF000000}"/>
    <cellStyle name="Tabeltitel 3 2 3 6" xfId="1037" xr:uid="{00000000-0005-0000-0000-0000FF000000}"/>
    <cellStyle name="Tabeltitel 3 2 3 6 2" xfId="9546" xr:uid="{00000000-0005-0000-0000-0000FF000000}"/>
    <cellStyle name="Tabeltitel 3 2 3 6 2 2" xfId="19907" xr:uid="{00000000-0005-0000-0000-0000FF000000}"/>
    <cellStyle name="Tabeltitel 3 2 3 6 3" xfId="13140" xr:uid="{00000000-0005-0000-0000-0000FF000000}"/>
    <cellStyle name="Tabeltitel 3 2 3 7" xfId="3935" xr:uid="{00000000-0005-0000-0000-0000FF000000}"/>
    <cellStyle name="Tabeltitel 3 2 3 7 2" xfId="15845" xr:uid="{00000000-0005-0000-0000-0000FF000000}"/>
    <cellStyle name="Tabeltitel 3 2 3 8" xfId="10719" xr:uid="{00000000-0005-0000-0000-0000FF000000}"/>
    <cellStyle name="Tabeltitel 3 2 4" xfId="1722" xr:uid="{00000000-0005-0000-0000-0000FF000000}"/>
    <cellStyle name="Tabeltitel 3 2 4 2" xfId="2963" xr:uid="{00000000-0005-0000-0000-0000FF000000}"/>
    <cellStyle name="Tabeltitel 3 2 4 2 2" xfId="8513" xr:uid="{00000000-0005-0000-0000-0000FF000000}"/>
    <cellStyle name="Tabeltitel 3 2 4 2 2 2" xfId="18875" xr:uid="{00000000-0005-0000-0000-0000FF000000}"/>
    <cellStyle name="Tabeltitel 3 2 4 2 3" xfId="15184" xr:uid="{00000000-0005-0000-0000-0000FF000000}"/>
    <cellStyle name="Tabeltitel 3 2 4 3" xfId="4310" xr:uid="{00000000-0005-0000-0000-0000FF000000}"/>
    <cellStyle name="Tabeltitel 3 2 4 3 2" xfId="13031" xr:uid="{00000000-0005-0000-0000-0000FF000000}"/>
    <cellStyle name="Tabeltitel 3 2 4 4" xfId="13425" xr:uid="{00000000-0005-0000-0000-0000FF000000}"/>
    <cellStyle name="Tabeltitel 3 2 5" xfId="1697" xr:uid="{00000000-0005-0000-0000-0000FF000000}"/>
    <cellStyle name="Tabeltitel 3 2 5 2" xfId="2938" xr:uid="{00000000-0005-0000-0000-0000FF000000}"/>
    <cellStyle name="Tabeltitel 3 2 5 2 2" xfId="8488" xr:uid="{00000000-0005-0000-0000-0000FF000000}"/>
    <cellStyle name="Tabeltitel 3 2 5 2 2 2" xfId="18850" xr:uid="{00000000-0005-0000-0000-0000FF000000}"/>
    <cellStyle name="Tabeltitel 3 2 5 2 3" xfId="15404" xr:uid="{00000000-0005-0000-0000-0000FF000000}"/>
    <cellStyle name="Tabeltitel 3 2 5 3" xfId="4288" xr:uid="{00000000-0005-0000-0000-0000FF000000}"/>
    <cellStyle name="Tabeltitel 3 2 5 3 2" xfId="12896" xr:uid="{00000000-0005-0000-0000-0000FF000000}"/>
    <cellStyle name="Tabeltitel 3 2 5 4" xfId="12920" xr:uid="{00000000-0005-0000-0000-0000FF000000}"/>
    <cellStyle name="Tabeltitel 3 2 6" xfId="1504" xr:uid="{00000000-0005-0000-0000-0000FF000000}"/>
    <cellStyle name="Tabeltitel 3 2 6 2" xfId="2746" xr:uid="{00000000-0005-0000-0000-0000FF000000}"/>
    <cellStyle name="Tabeltitel 3 2 6 2 2" xfId="8296" xr:uid="{00000000-0005-0000-0000-0000FF000000}"/>
    <cellStyle name="Tabeltitel 3 2 6 2 2 2" xfId="18658" xr:uid="{00000000-0005-0000-0000-0000FF000000}"/>
    <cellStyle name="Tabeltitel 3 2 6 2 3" xfId="15600" xr:uid="{00000000-0005-0000-0000-0000FF000000}"/>
    <cellStyle name="Tabeltitel 3 2 6 3" xfId="4099" xr:uid="{00000000-0005-0000-0000-0000FF000000}"/>
    <cellStyle name="Tabeltitel 3 2 6 3 2" xfId="12434" xr:uid="{00000000-0005-0000-0000-0000FF000000}"/>
    <cellStyle name="Tabeltitel 3 2 6 4" xfId="11541" xr:uid="{00000000-0005-0000-0000-0000FF000000}"/>
    <cellStyle name="Tabeltitel 3 2 7" xfId="3687" xr:uid="{00000000-0005-0000-0000-0000FF000000}"/>
    <cellStyle name="Tabeltitel 3 2 7 2" xfId="15534" xr:uid="{00000000-0005-0000-0000-0000FF000000}"/>
    <cellStyle name="Tabeltitel 3 3" xfId="339" xr:uid="{00000000-0005-0000-0000-0000FF000000}"/>
    <cellStyle name="Tabeltitel 3 3 2" xfId="852" xr:uid="{00000000-0005-0000-0000-0000FF000000}"/>
    <cellStyle name="Tabeltitel 3 3 2 2" xfId="2115" xr:uid="{00000000-0005-0000-0000-0000FF000000}"/>
    <cellStyle name="Tabeltitel 3 3 2 2 2" xfId="3354" xr:uid="{00000000-0005-0000-0000-0000FF000000}"/>
    <cellStyle name="Tabeltitel 3 3 2 2 2 2" xfId="8904" xr:uid="{00000000-0005-0000-0000-0000FF000000}"/>
    <cellStyle name="Tabeltitel 3 3 2 2 2 2 2" xfId="19266" xr:uid="{00000000-0005-0000-0000-0000FF000000}"/>
    <cellStyle name="Tabeltitel 3 3 2 2 2 3" xfId="13543" xr:uid="{00000000-0005-0000-0000-0000FF000000}"/>
    <cellStyle name="Tabeltitel 3 3 2 2 3" xfId="4696" xr:uid="{00000000-0005-0000-0000-0000FF000000}"/>
    <cellStyle name="Tabeltitel 3 3 2 2 3 2" xfId="13699" xr:uid="{00000000-0005-0000-0000-0000FF000000}"/>
    <cellStyle name="Tabeltitel 3 3 2 2 4" xfId="14162" xr:uid="{00000000-0005-0000-0000-0000FF000000}"/>
    <cellStyle name="Tabeltitel 3 3 2 3" xfId="1778" xr:uid="{00000000-0005-0000-0000-0000FF000000}"/>
    <cellStyle name="Tabeltitel 3 3 2 3 2" xfId="7370" xr:uid="{00000000-0005-0000-0000-0000FF000000}"/>
    <cellStyle name="Tabeltitel 3 3 2 3 2 2" xfId="17732" xr:uid="{00000000-0005-0000-0000-0000FF000000}"/>
    <cellStyle name="Tabeltitel 3 3 2 3 3" xfId="14150" xr:uid="{00000000-0005-0000-0000-0000FF000000}"/>
    <cellStyle name="Tabeltitel 3 3 2 4" xfId="3018" xr:uid="{00000000-0005-0000-0000-0000FF000000}"/>
    <cellStyle name="Tabeltitel 3 3 2 4 2" xfId="8568" xr:uid="{00000000-0005-0000-0000-0000FF000000}"/>
    <cellStyle name="Tabeltitel 3 3 2 4 2 2" xfId="18930" xr:uid="{00000000-0005-0000-0000-0000FF000000}"/>
    <cellStyle name="Tabeltitel 3 3 2 4 3" xfId="12027" xr:uid="{00000000-0005-0000-0000-0000FF000000}"/>
    <cellStyle name="Tabeltitel 3 3 2 5" xfId="4362" xr:uid="{00000000-0005-0000-0000-0000FF000000}"/>
    <cellStyle name="Tabeltitel 3 3 2 5 2" xfId="13729" xr:uid="{00000000-0005-0000-0000-0000FF000000}"/>
    <cellStyle name="Tabeltitel 3 3 2 6" xfId="12696" xr:uid="{00000000-0005-0000-0000-0000FF000000}"/>
    <cellStyle name="Tabeltitel 3 3 3" xfId="2046" xr:uid="{00000000-0005-0000-0000-0000FF000000}"/>
    <cellStyle name="Tabeltitel 3 3 3 2" xfId="3285" xr:uid="{00000000-0005-0000-0000-0000FF000000}"/>
    <cellStyle name="Tabeltitel 3 3 3 2 2" xfId="8835" xr:uid="{00000000-0005-0000-0000-0000FF000000}"/>
    <cellStyle name="Tabeltitel 3 3 3 2 2 2" xfId="19197" xr:uid="{00000000-0005-0000-0000-0000FF000000}"/>
    <cellStyle name="Tabeltitel 3 3 3 2 3" xfId="12423" xr:uid="{00000000-0005-0000-0000-0000FF000000}"/>
    <cellStyle name="Tabeltitel 3 3 3 3" xfId="4627" xr:uid="{00000000-0005-0000-0000-0000FF000000}"/>
    <cellStyle name="Tabeltitel 3 3 3 3 2" xfId="14870" xr:uid="{00000000-0005-0000-0000-0000FF000000}"/>
    <cellStyle name="Tabeltitel 3 3 3 4" xfId="11410" xr:uid="{00000000-0005-0000-0000-0000FF000000}"/>
    <cellStyle name="Tabeltitel 3 3 4" xfId="1683" xr:uid="{00000000-0005-0000-0000-0000FF000000}"/>
    <cellStyle name="Tabeltitel 3 3 4 2" xfId="2924" xr:uid="{00000000-0005-0000-0000-0000FF000000}"/>
    <cellStyle name="Tabeltitel 3 3 4 2 2" xfId="8474" xr:uid="{00000000-0005-0000-0000-0000FF000000}"/>
    <cellStyle name="Tabeltitel 3 3 4 2 2 2" xfId="18836" xr:uid="{00000000-0005-0000-0000-0000FF000000}"/>
    <cellStyle name="Tabeltitel 3 3 4 2 3" xfId="11446" xr:uid="{00000000-0005-0000-0000-0000FF000000}"/>
    <cellStyle name="Tabeltitel 3 3 4 3" xfId="4274" xr:uid="{00000000-0005-0000-0000-0000FF000000}"/>
    <cellStyle name="Tabeltitel 3 3 4 3 2" xfId="11503" xr:uid="{00000000-0005-0000-0000-0000FF000000}"/>
    <cellStyle name="Tabeltitel 3 3 4 4" xfId="11526" xr:uid="{00000000-0005-0000-0000-0000FF000000}"/>
    <cellStyle name="Tabeltitel 3 3 5" xfId="1149" xr:uid="{00000000-0005-0000-0000-0000FF000000}"/>
    <cellStyle name="Tabeltitel 3 3 5 2" xfId="6789" xr:uid="{00000000-0005-0000-0000-0000FF000000}"/>
    <cellStyle name="Tabeltitel 3 3 5 2 2" xfId="17151" xr:uid="{00000000-0005-0000-0000-0000FF000000}"/>
    <cellStyle name="Tabeltitel 3 3 5 3" xfId="15564" xr:uid="{00000000-0005-0000-0000-0000FF000000}"/>
    <cellStyle name="Tabeltitel 3 3 6" xfId="2392" xr:uid="{00000000-0005-0000-0000-0000FF000000}"/>
    <cellStyle name="Tabeltitel 3 3 6 2" xfId="7942" xr:uid="{00000000-0005-0000-0000-0000FF000000}"/>
    <cellStyle name="Tabeltitel 3 3 6 2 2" xfId="18304" xr:uid="{00000000-0005-0000-0000-0000FF000000}"/>
    <cellStyle name="Tabeltitel 3 3 6 3" xfId="14483" xr:uid="{00000000-0005-0000-0000-0000FF000000}"/>
    <cellStyle name="Tabeltitel 3 3 7" xfId="706" xr:uid="{00000000-0005-0000-0000-0000FF000000}"/>
    <cellStyle name="Tabeltitel 3 3 7 2" xfId="9138" xr:uid="{00000000-0005-0000-0000-0000FF000000}"/>
    <cellStyle name="Tabeltitel 3 3 7 2 2" xfId="19500" xr:uid="{00000000-0005-0000-0000-0000FF000000}"/>
    <cellStyle name="Tabeltitel 3 3 7 3" xfId="14674" xr:uid="{00000000-0005-0000-0000-0000FF000000}"/>
    <cellStyle name="Tabeltitel 3 3 8" xfId="3593" xr:uid="{00000000-0005-0000-0000-0000FF000000}"/>
    <cellStyle name="Tabeltitel 3 3 8 2" xfId="11794" xr:uid="{00000000-0005-0000-0000-0000FF000000}"/>
    <cellStyle name="Tabeltitel 3 3 9" xfId="10532" xr:uid="{00000000-0005-0000-0000-0000FF000000}"/>
    <cellStyle name="Tabeltitel 3 4" xfId="473" xr:uid="{00000000-0005-0000-0000-0000FF000000}"/>
    <cellStyle name="Tabeltitel 3 4 2" xfId="2105" xr:uid="{00000000-0005-0000-0000-0000FF000000}"/>
    <cellStyle name="Tabeltitel 3 4 2 2" xfId="3344" xr:uid="{00000000-0005-0000-0000-0000FF000000}"/>
    <cellStyle name="Tabeltitel 3 4 2 2 2" xfId="8894" xr:uid="{00000000-0005-0000-0000-0000FF000000}"/>
    <cellStyle name="Tabeltitel 3 4 2 2 2 2" xfId="19256" xr:uid="{00000000-0005-0000-0000-0000FF000000}"/>
    <cellStyle name="Tabeltitel 3 4 2 2 3" xfId="12575" xr:uid="{00000000-0005-0000-0000-0000FF000000}"/>
    <cellStyle name="Tabeltitel 3 4 2 3" xfId="4686" xr:uid="{00000000-0005-0000-0000-0000FF000000}"/>
    <cellStyle name="Tabeltitel 3 4 2 3 2" xfId="15733" xr:uid="{00000000-0005-0000-0000-0000FF000000}"/>
    <cellStyle name="Tabeltitel 3 4 2 4" xfId="11787" xr:uid="{00000000-0005-0000-0000-0000FF000000}"/>
    <cellStyle name="Tabeltitel 3 4 3" xfId="1767" xr:uid="{00000000-0005-0000-0000-0000FF000000}"/>
    <cellStyle name="Tabeltitel 3 4 3 2" xfId="3007" xr:uid="{00000000-0005-0000-0000-0000FF000000}"/>
    <cellStyle name="Tabeltitel 3 4 3 2 2" xfId="8557" xr:uid="{00000000-0005-0000-0000-0000FF000000}"/>
    <cellStyle name="Tabeltitel 3 4 3 2 2 2" xfId="18919" xr:uid="{00000000-0005-0000-0000-0000FF000000}"/>
    <cellStyle name="Tabeltitel 3 4 3 2 3" xfId="12572" xr:uid="{00000000-0005-0000-0000-0000FF000000}"/>
    <cellStyle name="Tabeltitel 3 4 3 3" xfId="4351" xr:uid="{00000000-0005-0000-0000-0000FF000000}"/>
    <cellStyle name="Tabeltitel 3 4 3 3 2" xfId="11418" xr:uid="{00000000-0005-0000-0000-0000FF000000}"/>
    <cellStyle name="Tabeltitel 3 4 3 4" xfId="12940" xr:uid="{00000000-0005-0000-0000-0000FF000000}"/>
    <cellStyle name="Tabeltitel 3 4 4" xfId="1135" xr:uid="{00000000-0005-0000-0000-0000FF000000}"/>
    <cellStyle name="Tabeltitel 3 4 4 2" xfId="6775" xr:uid="{00000000-0005-0000-0000-0000FF000000}"/>
    <cellStyle name="Tabeltitel 3 4 4 2 2" xfId="17137" xr:uid="{00000000-0005-0000-0000-0000FF000000}"/>
    <cellStyle name="Tabeltitel 3 4 4 3" xfId="16069" xr:uid="{00000000-0005-0000-0000-0000FF000000}"/>
    <cellStyle name="Tabeltitel 3 4 5" xfId="2379" xr:uid="{00000000-0005-0000-0000-0000FF000000}"/>
    <cellStyle name="Tabeltitel 3 4 5 2" xfId="7929" xr:uid="{00000000-0005-0000-0000-0000FF000000}"/>
    <cellStyle name="Tabeltitel 3 4 5 2 2" xfId="18291" xr:uid="{00000000-0005-0000-0000-0000FF000000}"/>
    <cellStyle name="Tabeltitel 3 4 5 3" xfId="14743" xr:uid="{00000000-0005-0000-0000-0000FF000000}"/>
    <cellStyle name="Tabeltitel 3 4 6" xfId="840" xr:uid="{00000000-0005-0000-0000-0000FF000000}"/>
    <cellStyle name="Tabeltitel 3 4 6 2" xfId="9368" xr:uid="{00000000-0005-0000-0000-0000FF000000}"/>
    <cellStyle name="Tabeltitel 3 4 6 2 2" xfId="19729" xr:uid="{00000000-0005-0000-0000-0000FF000000}"/>
    <cellStyle name="Tabeltitel 3 4 6 3" xfId="12769" xr:uid="{00000000-0005-0000-0000-0000FF000000}"/>
    <cellStyle name="Tabeltitel 3 4 7" xfId="3754" xr:uid="{00000000-0005-0000-0000-0000FF000000}"/>
    <cellStyle name="Tabeltitel 3 4 7 2" xfId="12052" xr:uid="{00000000-0005-0000-0000-0000FF000000}"/>
    <cellStyle name="Tabeltitel 3 4 8" xfId="11633" xr:uid="{00000000-0005-0000-0000-0000FF000000}"/>
    <cellStyle name="Tabeltitel 3 5" xfId="465" xr:uid="{00000000-0005-0000-0000-0000FF000000}"/>
    <cellStyle name="Tabeltitel 3 5 2" xfId="2090" xr:uid="{00000000-0005-0000-0000-0000FF000000}"/>
    <cellStyle name="Tabeltitel 3 5 2 2" xfId="3329" xr:uid="{00000000-0005-0000-0000-0000FF000000}"/>
    <cellStyle name="Tabeltitel 3 5 2 2 2" xfId="8879" xr:uid="{00000000-0005-0000-0000-0000FF000000}"/>
    <cellStyle name="Tabeltitel 3 5 2 2 2 2" xfId="19241" xr:uid="{00000000-0005-0000-0000-0000FF000000}"/>
    <cellStyle name="Tabeltitel 3 5 2 2 3" xfId="11712" xr:uid="{00000000-0005-0000-0000-0000FF000000}"/>
    <cellStyle name="Tabeltitel 3 5 2 3" xfId="4671" xr:uid="{00000000-0005-0000-0000-0000FF000000}"/>
    <cellStyle name="Tabeltitel 3 5 2 3 2" xfId="11736" xr:uid="{00000000-0005-0000-0000-0000FF000000}"/>
    <cellStyle name="Tabeltitel 3 5 2 4" xfId="15348" xr:uid="{00000000-0005-0000-0000-0000FF000000}"/>
    <cellStyle name="Tabeltitel 3 5 3" xfId="1532" xr:uid="{00000000-0005-0000-0000-0000FF000000}"/>
    <cellStyle name="Tabeltitel 3 5 3 2" xfId="2773" xr:uid="{00000000-0005-0000-0000-0000FF000000}"/>
    <cellStyle name="Tabeltitel 3 5 3 2 2" xfId="8323" xr:uid="{00000000-0005-0000-0000-0000FF000000}"/>
    <cellStyle name="Tabeltitel 3 5 3 2 2 2" xfId="18685" xr:uid="{00000000-0005-0000-0000-0000FF000000}"/>
    <cellStyle name="Tabeltitel 3 5 3 2 3" xfId="14292" xr:uid="{00000000-0005-0000-0000-0000FF000000}"/>
    <cellStyle name="Tabeltitel 3 5 3 3" xfId="4124" xr:uid="{00000000-0005-0000-0000-0000FF000000}"/>
    <cellStyle name="Tabeltitel 3 5 3 3 2" xfId="13388" xr:uid="{00000000-0005-0000-0000-0000FF000000}"/>
    <cellStyle name="Tabeltitel 3 5 3 4" xfId="14065" xr:uid="{00000000-0005-0000-0000-0000FF000000}"/>
    <cellStyle name="Tabeltitel 3 5 4" xfId="658" xr:uid="{00000000-0005-0000-0000-0000FF000000}"/>
    <cellStyle name="Tabeltitel 3 5 4 2" xfId="6397" xr:uid="{00000000-0005-0000-0000-0000FF000000}"/>
    <cellStyle name="Tabeltitel 3 5 4 2 2" xfId="16759" xr:uid="{00000000-0005-0000-0000-0000FF000000}"/>
    <cellStyle name="Tabeltitel 3 5 4 3" xfId="15478" xr:uid="{00000000-0005-0000-0000-0000FF000000}"/>
    <cellStyle name="Tabeltitel 3 5 5" xfId="2351" xr:uid="{00000000-0005-0000-0000-0000FF000000}"/>
    <cellStyle name="Tabeltitel 3 5 5 2" xfId="7901" xr:uid="{00000000-0005-0000-0000-0000FF000000}"/>
    <cellStyle name="Tabeltitel 3 5 5 2 2" xfId="18263" xr:uid="{00000000-0005-0000-0000-0000FF000000}"/>
    <cellStyle name="Tabeltitel 3 5 5 3" xfId="11839" xr:uid="{00000000-0005-0000-0000-0000FF000000}"/>
    <cellStyle name="Tabeltitel 3 5 6" xfId="685" xr:uid="{00000000-0005-0000-0000-0000FF000000}"/>
    <cellStyle name="Tabeltitel 3 5 6 2" xfId="9204" xr:uid="{00000000-0005-0000-0000-0000FF000000}"/>
    <cellStyle name="Tabeltitel 3 5 6 2 2" xfId="19565" xr:uid="{00000000-0005-0000-0000-0000FF000000}"/>
    <cellStyle name="Tabeltitel 3 5 6 3" xfId="14731" xr:uid="{00000000-0005-0000-0000-0000FF000000}"/>
    <cellStyle name="Tabeltitel 3 5 7" xfId="3647" xr:uid="{00000000-0005-0000-0000-0000FF000000}"/>
    <cellStyle name="Tabeltitel 3 5 7 2" xfId="14518" xr:uid="{00000000-0005-0000-0000-0000FF000000}"/>
    <cellStyle name="Tabeltitel 3 5 8" xfId="13703" xr:uid="{00000000-0005-0000-0000-0000FF000000}"/>
    <cellStyle name="Tabeltitel 3 6" xfId="466" xr:uid="{00000000-0005-0000-0000-0000FF000000}"/>
    <cellStyle name="Tabeltitel 3 6 2" xfId="2091" xr:uid="{00000000-0005-0000-0000-0000FF000000}"/>
    <cellStyle name="Tabeltitel 3 6 2 2" xfId="3330" xr:uid="{00000000-0005-0000-0000-0000FF000000}"/>
    <cellStyle name="Tabeltitel 3 6 2 2 2" xfId="8880" xr:uid="{00000000-0005-0000-0000-0000FF000000}"/>
    <cellStyle name="Tabeltitel 3 6 2 2 2 2" xfId="19242" xr:uid="{00000000-0005-0000-0000-0000FF000000}"/>
    <cellStyle name="Tabeltitel 3 6 2 2 3" xfId="15541" xr:uid="{00000000-0005-0000-0000-0000FF000000}"/>
    <cellStyle name="Tabeltitel 3 6 2 3" xfId="4672" xr:uid="{00000000-0005-0000-0000-0000FF000000}"/>
    <cellStyle name="Tabeltitel 3 6 2 3 2" xfId="15790" xr:uid="{00000000-0005-0000-0000-0000FF000000}"/>
    <cellStyle name="Tabeltitel 3 6 2 4" xfId="13889" xr:uid="{00000000-0005-0000-0000-0000FF000000}"/>
    <cellStyle name="Tabeltitel 3 6 3" xfId="1594" xr:uid="{00000000-0005-0000-0000-0000FF000000}"/>
    <cellStyle name="Tabeltitel 3 6 3 2" xfId="2835" xr:uid="{00000000-0005-0000-0000-0000FF000000}"/>
    <cellStyle name="Tabeltitel 3 6 3 2 2" xfId="8385" xr:uid="{00000000-0005-0000-0000-0000FF000000}"/>
    <cellStyle name="Tabeltitel 3 6 3 2 2 2" xfId="18747" xr:uid="{00000000-0005-0000-0000-0000FF000000}"/>
    <cellStyle name="Tabeltitel 3 6 3 2 3" xfId="13563" xr:uid="{00000000-0005-0000-0000-0000FF000000}"/>
    <cellStyle name="Tabeltitel 3 6 3 3" xfId="4185" xr:uid="{00000000-0005-0000-0000-0000FF000000}"/>
    <cellStyle name="Tabeltitel 3 6 3 3 2" xfId="12783" xr:uid="{00000000-0005-0000-0000-0000FF000000}"/>
    <cellStyle name="Tabeltitel 3 6 3 4" xfId="14959" xr:uid="{00000000-0005-0000-0000-0000FF000000}"/>
    <cellStyle name="Tabeltitel 3 6 4" xfId="779" xr:uid="{00000000-0005-0000-0000-0000FF000000}"/>
    <cellStyle name="Tabeltitel 3 6 4 2" xfId="6491" xr:uid="{00000000-0005-0000-0000-0000FF000000}"/>
    <cellStyle name="Tabeltitel 3 6 4 2 2" xfId="16853" xr:uid="{00000000-0005-0000-0000-0000FF000000}"/>
    <cellStyle name="Tabeltitel 3 6 4 3" xfId="11655" xr:uid="{00000000-0005-0000-0000-0000FF000000}"/>
    <cellStyle name="Tabeltitel 3 6 5" xfId="2352" xr:uid="{00000000-0005-0000-0000-0000FF000000}"/>
    <cellStyle name="Tabeltitel 3 6 5 2" xfId="7902" xr:uid="{00000000-0005-0000-0000-0000FF000000}"/>
    <cellStyle name="Tabeltitel 3 6 5 2 2" xfId="18264" xr:uid="{00000000-0005-0000-0000-0000FF000000}"/>
    <cellStyle name="Tabeltitel 3 6 5 3" xfId="15493" xr:uid="{00000000-0005-0000-0000-0000FF000000}"/>
    <cellStyle name="Tabeltitel 3 6 6" xfId="694" xr:uid="{00000000-0005-0000-0000-0000FF000000}"/>
    <cellStyle name="Tabeltitel 3 6 6 2" xfId="9212" xr:uid="{00000000-0005-0000-0000-0000FF000000}"/>
    <cellStyle name="Tabeltitel 3 6 6 2 2" xfId="19573" xr:uid="{00000000-0005-0000-0000-0000FF000000}"/>
    <cellStyle name="Tabeltitel 3 6 6 3" xfId="11397" xr:uid="{00000000-0005-0000-0000-0000FF000000}"/>
    <cellStyle name="Tabeltitel 3 6 7" xfId="3655" xr:uid="{00000000-0005-0000-0000-0000FF000000}"/>
    <cellStyle name="Tabeltitel 3 6 7 2" xfId="14198" xr:uid="{00000000-0005-0000-0000-0000FF000000}"/>
    <cellStyle name="Tabeltitel 3 6 8" xfId="12543" xr:uid="{00000000-0005-0000-0000-0000FF000000}"/>
    <cellStyle name="Tabeltitel 3 7" xfId="2143" xr:uid="{00000000-0005-0000-0000-0000FF000000}"/>
    <cellStyle name="Tabeltitel 3 7 2" xfId="3382" xr:uid="{00000000-0005-0000-0000-0000FF000000}"/>
    <cellStyle name="Tabeltitel 3 7 2 2" xfId="8932" xr:uid="{00000000-0005-0000-0000-0000FF000000}"/>
    <cellStyle name="Tabeltitel 3 7 2 2 2" xfId="19294" xr:uid="{00000000-0005-0000-0000-0000FF000000}"/>
    <cellStyle name="Tabeltitel 3 7 2 3" xfId="15867" xr:uid="{00000000-0005-0000-0000-0000FF000000}"/>
    <cellStyle name="Tabeltitel 3 7 3" xfId="4724" xr:uid="{00000000-0005-0000-0000-0000FF000000}"/>
    <cellStyle name="Tabeltitel 3 7 3 2" xfId="15815" xr:uid="{00000000-0005-0000-0000-0000FF000000}"/>
    <cellStyle name="Tabeltitel 3 7 4" xfId="12531" xr:uid="{00000000-0005-0000-0000-0000FF000000}"/>
    <cellStyle name="Tabeltitel 3 8" xfId="1865" xr:uid="{00000000-0005-0000-0000-0000FF000000}"/>
    <cellStyle name="Tabeltitel 3 8 2" xfId="3105" xr:uid="{00000000-0005-0000-0000-0000FF000000}"/>
    <cellStyle name="Tabeltitel 3 8 2 2" xfId="8655" xr:uid="{00000000-0005-0000-0000-0000FF000000}"/>
    <cellStyle name="Tabeltitel 3 8 2 2 2" xfId="19017" xr:uid="{00000000-0005-0000-0000-0000FF000000}"/>
    <cellStyle name="Tabeltitel 3 8 2 3" xfId="11362" xr:uid="{00000000-0005-0000-0000-0000FF000000}"/>
    <cellStyle name="Tabeltitel 3 8 3" xfId="4449" xr:uid="{00000000-0005-0000-0000-0000FF000000}"/>
    <cellStyle name="Tabeltitel 3 8 3 2" xfId="12263" xr:uid="{00000000-0005-0000-0000-0000FF000000}"/>
    <cellStyle name="Tabeltitel 3 8 4" xfId="12472" xr:uid="{00000000-0005-0000-0000-0000FF000000}"/>
    <cellStyle name="Tabeltitel 3 9" xfId="1419" xr:uid="{00000000-0005-0000-0000-0000FF000000}"/>
    <cellStyle name="Tabeltitel 3 9 2" xfId="2662" xr:uid="{00000000-0005-0000-0000-0000FF000000}"/>
    <cellStyle name="Tabeltitel 3 9 2 2" xfId="8212" xr:uid="{00000000-0005-0000-0000-0000FF000000}"/>
    <cellStyle name="Tabeltitel 3 9 2 2 2" xfId="18574" xr:uid="{00000000-0005-0000-0000-0000FF000000}"/>
    <cellStyle name="Tabeltitel 3 9 2 3" xfId="14994" xr:uid="{00000000-0005-0000-0000-0000FF000000}"/>
    <cellStyle name="Tabeltitel 3 9 3" xfId="4017" xr:uid="{00000000-0005-0000-0000-0000FF000000}"/>
    <cellStyle name="Tabeltitel 3 9 3 2" xfId="11971" xr:uid="{00000000-0005-0000-0000-0000FF000000}"/>
    <cellStyle name="Tabeltitel 3 9 4" xfId="10566" xr:uid="{00000000-0005-0000-0000-0000FF000000}"/>
    <cellStyle name="Tabeltitel 4" xfId="306" xr:uid="{00000000-0005-0000-0000-0000FD000000}"/>
    <cellStyle name="Tabeltitel 4 10" xfId="10600" xr:uid="{00000000-0005-0000-0000-0000FD000000}"/>
    <cellStyle name="Tabeltitel 4 2" xfId="463" xr:uid="{00000000-0005-0000-0000-0000A6000000}"/>
    <cellStyle name="Tabeltitel 4 2 2" xfId="2086" xr:uid="{00000000-0005-0000-0000-0000A6000000}"/>
    <cellStyle name="Tabeltitel 4 2 2 2" xfId="3325" xr:uid="{00000000-0005-0000-0000-0000A6000000}"/>
    <cellStyle name="Tabeltitel 4 2 2 2 2" xfId="8875" xr:uid="{00000000-0005-0000-0000-0000A6000000}"/>
    <cellStyle name="Tabeltitel 4 2 2 2 2 2" xfId="19237" xr:uid="{00000000-0005-0000-0000-0000A6000000}"/>
    <cellStyle name="Tabeltitel 4 2 2 2 3" xfId="11424" xr:uid="{00000000-0005-0000-0000-0000A6000000}"/>
    <cellStyle name="Tabeltitel 4 2 2 3" xfId="4667" xr:uid="{00000000-0005-0000-0000-0000A6000000}"/>
    <cellStyle name="Tabeltitel 4 2 2 3 2" xfId="11073" xr:uid="{00000000-0005-0000-0000-0000A6000000}"/>
    <cellStyle name="Tabeltitel 4 2 2 4" xfId="11170" xr:uid="{00000000-0005-0000-0000-0000A6000000}"/>
    <cellStyle name="Tabeltitel 4 2 3" xfId="1714" xr:uid="{00000000-0005-0000-0000-0000A6000000}"/>
    <cellStyle name="Tabeltitel 4 2 3 2" xfId="7324" xr:uid="{00000000-0005-0000-0000-0000A6000000}"/>
    <cellStyle name="Tabeltitel 4 2 3 2 2" xfId="17686" xr:uid="{00000000-0005-0000-0000-0000A6000000}"/>
    <cellStyle name="Tabeltitel 4 2 3 3" xfId="13216" xr:uid="{00000000-0005-0000-0000-0000A6000000}"/>
    <cellStyle name="Tabeltitel 4 2 4" xfId="2955" xr:uid="{00000000-0005-0000-0000-0000A6000000}"/>
    <cellStyle name="Tabeltitel 4 2 4 2" xfId="8505" xr:uid="{00000000-0005-0000-0000-0000A6000000}"/>
    <cellStyle name="Tabeltitel 4 2 4 2 2" xfId="18867" xr:uid="{00000000-0005-0000-0000-0000A6000000}"/>
    <cellStyle name="Tabeltitel 4 2 4 3" xfId="12537" xr:uid="{00000000-0005-0000-0000-0000A6000000}"/>
    <cellStyle name="Tabeltitel 4 2 5" xfId="762" xr:uid="{00000000-0005-0000-0000-0000A6000000}"/>
    <cellStyle name="Tabeltitel 4 2 5 2" xfId="9891" xr:uid="{00000000-0005-0000-0000-0000A6000000}"/>
    <cellStyle name="Tabeltitel 4 2 5 2 2" xfId="20252" xr:uid="{00000000-0005-0000-0000-0000A6000000}"/>
    <cellStyle name="Tabeltitel 4 2 5 3" xfId="11052" xr:uid="{00000000-0005-0000-0000-0000A6000000}"/>
    <cellStyle name="Tabeltitel 4 2 6" xfId="4302" xr:uid="{00000000-0005-0000-0000-0000A6000000}"/>
    <cellStyle name="Tabeltitel 4 2 6 2" xfId="14105" xr:uid="{00000000-0005-0000-0000-0000A6000000}"/>
    <cellStyle name="Tabeltitel 4 2 7" xfId="16017" xr:uid="{00000000-0005-0000-0000-0000A6000000}"/>
    <cellStyle name="Tabeltitel 4 3" xfId="1589" xr:uid="{00000000-0005-0000-0000-0000FD000000}"/>
    <cellStyle name="Tabeltitel 4 3 2" xfId="2830" xr:uid="{00000000-0005-0000-0000-0000FD000000}"/>
    <cellStyle name="Tabeltitel 4 3 2 2" xfId="8380" xr:uid="{00000000-0005-0000-0000-0000FD000000}"/>
    <cellStyle name="Tabeltitel 4 3 2 2 2" xfId="18742" xr:uid="{00000000-0005-0000-0000-0000FD000000}"/>
    <cellStyle name="Tabeltitel 4 3 2 3" xfId="14389" xr:uid="{00000000-0005-0000-0000-0000FD000000}"/>
    <cellStyle name="Tabeltitel 4 3 3" xfId="4180" xr:uid="{00000000-0005-0000-0000-0000FD000000}"/>
    <cellStyle name="Tabeltitel 4 3 3 2" xfId="14946" xr:uid="{00000000-0005-0000-0000-0000FD000000}"/>
    <cellStyle name="Tabeltitel 4 3 4" xfId="12391" xr:uid="{00000000-0005-0000-0000-0000FD000000}"/>
    <cellStyle name="Tabeltitel 4 4" xfId="1633" xr:uid="{00000000-0005-0000-0000-0000FD000000}"/>
    <cellStyle name="Tabeltitel 4 4 2" xfId="2874" xr:uid="{00000000-0005-0000-0000-0000FD000000}"/>
    <cellStyle name="Tabeltitel 4 4 2 2" xfId="8424" xr:uid="{00000000-0005-0000-0000-0000FD000000}"/>
    <cellStyle name="Tabeltitel 4 4 2 2 2" xfId="18786" xr:uid="{00000000-0005-0000-0000-0000FD000000}"/>
    <cellStyle name="Tabeltitel 4 4 2 3" xfId="11129" xr:uid="{00000000-0005-0000-0000-0000FD000000}"/>
    <cellStyle name="Tabeltitel 4 4 3" xfId="4224" xr:uid="{00000000-0005-0000-0000-0000FD000000}"/>
    <cellStyle name="Tabeltitel 4 4 3 2" xfId="15544" xr:uid="{00000000-0005-0000-0000-0000FD000000}"/>
    <cellStyle name="Tabeltitel 4 4 4" xfId="11708" xr:uid="{00000000-0005-0000-0000-0000FD000000}"/>
    <cellStyle name="Tabeltitel 4 5" xfId="1477" xr:uid="{00000000-0005-0000-0000-0000FD000000}"/>
    <cellStyle name="Tabeltitel 4 5 2" xfId="2719" xr:uid="{00000000-0005-0000-0000-0000FD000000}"/>
    <cellStyle name="Tabeltitel 4 5 2 2" xfId="8269" xr:uid="{00000000-0005-0000-0000-0000FD000000}"/>
    <cellStyle name="Tabeltitel 4 5 2 2 2" xfId="18631" xr:uid="{00000000-0005-0000-0000-0000FD000000}"/>
    <cellStyle name="Tabeltitel 4 5 2 3" xfId="16096" xr:uid="{00000000-0005-0000-0000-0000FD000000}"/>
    <cellStyle name="Tabeltitel 4 5 3" xfId="4073" xr:uid="{00000000-0005-0000-0000-0000FD000000}"/>
    <cellStyle name="Tabeltitel 4 5 3 2" xfId="12676" xr:uid="{00000000-0005-0000-0000-0000FD000000}"/>
    <cellStyle name="Tabeltitel 4 5 4" xfId="11911" xr:uid="{00000000-0005-0000-0000-0000FD000000}"/>
    <cellStyle name="Tabeltitel 4 6" xfId="669" xr:uid="{00000000-0005-0000-0000-0000A6000000}"/>
    <cellStyle name="Tabeltitel 4 6 2" xfId="3614" xr:uid="{00000000-0005-0000-0000-0000A6000000}"/>
    <cellStyle name="Tabeltitel 4 6 2 2" xfId="12598" xr:uid="{00000000-0005-0000-0000-0000A6000000}"/>
    <cellStyle name="Tabeltitel 4 6 3" xfId="12969" xr:uid="{00000000-0005-0000-0000-0000A6000000}"/>
    <cellStyle name="Tabeltitel 4 7" xfId="2347" xr:uid="{00000000-0005-0000-0000-0000A6000000}"/>
    <cellStyle name="Tabeltitel 4 7 2" xfId="7897" xr:uid="{00000000-0005-0000-0000-0000A6000000}"/>
    <cellStyle name="Tabeltitel 4 7 2 2" xfId="18259" xr:uid="{00000000-0005-0000-0000-0000A6000000}"/>
    <cellStyle name="Tabeltitel 4 7 3" xfId="11579" xr:uid="{00000000-0005-0000-0000-0000A6000000}"/>
    <cellStyle name="Tabeltitel 4 8" xfId="665" xr:uid="{00000000-0005-0000-0000-0000FD000000}"/>
    <cellStyle name="Tabeltitel 4 8 2" xfId="6404" xr:uid="{00000000-0005-0000-0000-0000FD000000}"/>
    <cellStyle name="Tabeltitel 4 8 2 2" xfId="16766" xr:uid="{00000000-0005-0000-0000-0000FD000000}"/>
    <cellStyle name="Tabeltitel 4 8 3" xfId="12144" xr:uid="{00000000-0005-0000-0000-0000FD000000}"/>
    <cellStyle name="Tabeltitel 4 9" xfId="3665" xr:uid="{00000000-0005-0000-0000-0000A6000000}"/>
    <cellStyle name="Tabeltitel 4 9 2" xfId="13787" xr:uid="{00000000-0005-0000-0000-0000A6000000}"/>
    <cellStyle name="Tabeltitel 5" xfId="703" xr:uid="{00000000-0005-0000-0000-0000A6000000}"/>
    <cellStyle name="Tabeltitel 5 2" xfId="1681" xr:uid="{00000000-0005-0000-0000-0000A6000000}"/>
    <cellStyle name="Tabeltitel 5 2 2" xfId="2922" xr:uid="{00000000-0005-0000-0000-0000A6000000}"/>
    <cellStyle name="Tabeltitel 5 2 2 2" xfId="8472" xr:uid="{00000000-0005-0000-0000-0000A6000000}"/>
    <cellStyle name="Tabeltitel 5 2 2 2 2" xfId="18834" xr:uid="{00000000-0005-0000-0000-0000A6000000}"/>
    <cellStyle name="Tabeltitel 5 2 2 3" xfId="11071" xr:uid="{00000000-0005-0000-0000-0000A6000000}"/>
    <cellStyle name="Tabeltitel 5 2 3" xfId="4272" xr:uid="{00000000-0005-0000-0000-0000A6000000}"/>
    <cellStyle name="Tabeltitel 5 2 3 2" xfId="11336" xr:uid="{00000000-0005-0000-0000-0000A6000000}"/>
    <cellStyle name="Tabeltitel 5 2 4" xfId="11292" xr:uid="{00000000-0005-0000-0000-0000A6000000}"/>
    <cellStyle name="Tabeltitel 5 3" xfId="1640" xr:uid="{00000000-0005-0000-0000-0000FD000000}"/>
    <cellStyle name="Tabeltitel 5 3 2" xfId="2881" xr:uid="{00000000-0005-0000-0000-0000FD000000}"/>
    <cellStyle name="Tabeltitel 5 3 2 2" xfId="8431" xr:uid="{00000000-0005-0000-0000-0000FD000000}"/>
    <cellStyle name="Tabeltitel 5 3 2 2 2" xfId="18793" xr:uid="{00000000-0005-0000-0000-0000FD000000}"/>
    <cellStyle name="Tabeltitel 5 3 2 3" xfId="13092" xr:uid="{00000000-0005-0000-0000-0000FD000000}"/>
    <cellStyle name="Tabeltitel 5 3 3" xfId="4231" xr:uid="{00000000-0005-0000-0000-0000FD000000}"/>
    <cellStyle name="Tabeltitel 5 3 3 2" xfId="14898" xr:uid="{00000000-0005-0000-0000-0000FD000000}"/>
    <cellStyle name="Tabeltitel 5 3 4" xfId="13555" xr:uid="{00000000-0005-0000-0000-0000FD000000}"/>
    <cellStyle name="Tabeltitel 5 4" xfId="1499" xr:uid="{00000000-0005-0000-0000-0000A6000000}"/>
    <cellStyle name="Tabeltitel 5 4 2" xfId="7129" xr:uid="{00000000-0005-0000-0000-0000A6000000}"/>
    <cellStyle name="Tabeltitel 5 4 2 2" xfId="17491" xr:uid="{00000000-0005-0000-0000-0000A6000000}"/>
    <cellStyle name="Tabeltitel 5 4 3" xfId="15192" xr:uid="{00000000-0005-0000-0000-0000A6000000}"/>
    <cellStyle name="Tabeltitel 5 5" xfId="2741" xr:uid="{00000000-0005-0000-0000-0000A6000000}"/>
    <cellStyle name="Tabeltitel 5 5 2" xfId="8291" xr:uid="{00000000-0005-0000-0000-0000A6000000}"/>
    <cellStyle name="Tabeltitel 5 5 2 2" xfId="18653" xr:uid="{00000000-0005-0000-0000-0000A6000000}"/>
    <cellStyle name="Tabeltitel 5 5 3" xfId="11224" xr:uid="{00000000-0005-0000-0000-0000A6000000}"/>
    <cellStyle name="Tabeltitel 5 6" xfId="4095" xr:uid="{00000000-0005-0000-0000-0000A6000000}"/>
    <cellStyle name="Tabeltitel 5 6 2" xfId="12054" xr:uid="{00000000-0005-0000-0000-0000A6000000}"/>
    <cellStyle name="Tabeltitel 5 7" xfId="13584" xr:uid="{00000000-0005-0000-0000-0000A6000000}"/>
    <cellStyle name="Tabeltitel 6" xfId="1467" xr:uid="{00000000-0005-0000-0000-0000A6000000}"/>
    <cellStyle name="Tabeltitel 6 2" xfId="2709" xr:uid="{00000000-0005-0000-0000-0000A6000000}"/>
    <cellStyle name="Tabeltitel 6 2 2" xfId="8259" xr:uid="{00000000-0005-0000-0000-0000A6000000}"/>
    <cellStyle name="Tabeltitel 6 2 2 2" xfId="18621" xr:uid="{00000000-0005-0000-0000-0000A6000000}"/>
    <cellStyle name="Tabeltitel 6 2 3" xfId="12682" xr:uid="{00000000-0005-0000-0000-0000A6000000}"/>
    <cellStyle name="Tabeltitel 6 3" xfId="4063" xr:uid="{00000000-0005-0000-0000-0000A6000000}"/>
    <cellStyle name="Tabeltitel 6 3 2" xfId="11525" xr:uid="{00000000-0005-0000-0000-0000A6000000}"/>
    <cellStyle name="Tabeltitel 6 4" xfId="10712" xr:uid="{00000000-0005-0000-0000-0000A6000000}"/>
    <cellStyle name="Tabeltitel 7" xfId="724" xr:uid="{00000000-0005-0000-0000-00001C010000}"/>
    <cellStyle name="Tabeltitel 7 2" xfId="2355" xr:uid="{00000000-0005-0000-0000-00001C010000}"/>
    <cellStyle name="Tabeltitel 7 2 2" xfId="7905" xr:uid="{00000000-0005-0000-0000-00001C010000}"/>
    <cellStyle name="Tabeltitel 7 2 2 2" xfId="18267" xr:uid="{00000000-0005-0000-0000-00001C010000}"/>
    <cellStyle name="Tabeltitel 7 2 3" xfId="11892" xr:uid="{00000000-0005-0000-0000-00001C010000}"/>
    <cellStyle name="Tabeltitel 7 3" xfId="3588" xr:uid="{00000000-0005-0000-0000-00001C010000}"/>
    <cellStyle name="Tabeltitel 7 3 2" xfId="12502" xr:uid="{00000000-0005-0000-0000-00001C010000}"/>
    <cellStyle name="Tabeltitel 7 4" xfId="14825" xr:uid="{00000000-0005-0000-0000-00001C010000}"/>
    <cellStyle name="Tabeltitel 8" xfId="288" xr:uid="{00000000-0005-0000-0000-0000A6000000}"/>
    <cellStyle name="Tabeltitel 8 2" xfId="10617" xr:uid="{00000000-0005-0000-0000-0000A6000000}"/>
    <cellStyle name="Titel" xfId="46" xr:uid="{00000000-0005-0000-0000-0000A7000000}"/>
    <cellStyle name="Title 2" xfId="152" xr:uid="{00000000-0005-0000-0000-0000A9000000}"/>
    <cellStyle name="Title 3" xfId="160" xr:uid="{00000000-0005-0000-0000-0000AA000000}"/>
    <cellStyle name="Title 4" xfId="224" xr:uid="{00000000-0005-0000-0000-000005010000}"/>
    <cellStyle name="Title 5" xfId="235" xr:uid="{00000000-0005-0000-0000-000006010000}"/>
    <cellStyle name="Total" xfId="184"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1" builtinId="11" customBuiltin="1"/>
    <cellStyle name="Year" xfId="51" xr:uid="{00000000-0005-0000-0000-0000AF000000}"/>
    <cellStyle name="Обычный_CRF Software v1.20" xfId="264"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92630.94423901898</c:v>
                </c:pt>
                <c:pt idx="1">
                  <c:v>47456.387961671993</c:v>
                </c:pt>
                <c:pt idx="2">
                  <c:v>984.98900000000003</c:v>
                </c:pt>
                <c:pt idx="3">
                  <c:v>11854.95807602535</c:v>
                </c:pt>
                <c:pt idx="4">
                  <c:v>48544.548550121217</c:v>
                </c:pt>
                <c:pt idx="5">
                  <c:v>37726.618800875913</c:v>
                </c:pt>
                <c:pt idx="6">
                  <c:v>1241.8708071307522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92630.94423901898</c:v>
                </c:pt>
                <c:pt idx="1">
                  <c:v>47456.387961671993</c:v>
                </c:pt>
                <c:pt idx="2">
                  <c:v>984.98900000000003</c:v>
                </c:pt>
                <c:pt idx="3">
                  <c:v>11854.95807602535</c:v>
                </c:pt>
                <c:pt idx="4">
                  <c:v>48544.548550121217</c:v>
                </c:pt>
                <c:pt idx="5">
                  <c:v>37726.618800875913</c:v>
                </c:pt>
                <c:pt idx="6">
                  <c:v>1241.8708071307522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18478.44251636737</c:v>
                </c:pt>
                <c:pt idx="2">
                  <c:v>7397.6487179600163</c:v>
                </c:pt>
                <c:pt idx="3">
                  <c:v>179.26671806667591</c:v>
                </c:pt>
                <c:pt idx="4">
                  <c:v>2990.7652772132365</c:v>
                </c:pt>
                <c:pt idx="5">
                  <c:v>9472.1960968538078</c:v>
                </c:pt>
                <c:pt idx="6">
                  <c:v>9432.3087575008194</c:v>
                </c:pt>
                <c:pt idx="7">
                  <c:v>312.65256039840324</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18478.44251636737</c:v>
                </c:pt>
                <c:pt idx="2">
                  <c:v>7397.6487179600163</c:v>
                </c:pt>
                <c:pt idx="3">
                  <c:v>179.26671806667591</c:v>
                </c:pt>
                <c:pt idx="4">
                  <c:v>2990.7652772132365</c:v>
                </c:pt>
                <c:pt idx="5">
                  <c:v>9472.1960968538078</c:v>
                </c:pt>
                <c:pt idx="6">
                  <c:v>9432.3087575008194</c:v>
                </c:pt>
                <c:pt idx="7">
                  <c:v>312.65256039840324</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3" customFormat="1" ht="20.25" customHeight="1">
      <c r="A2" s="385" t="s">
        <v>635</v>
      </c>
      <c r="B2" s="386"/>
      <c r="C2" s="387"/>
    </row>
    <row r="3" spans="1:7" s="11" customFormat="1" ht="15" customHeight="1">
      <c r="A3" s="93"/>
      <c r="B3" s="74"/>
      <c r="C3" s="94"/>
    </row>
    <row r="4" spans="1:7" s="11" customFormat="1" ht="15.75" customHeight="1" thickBot="1">
      <c r="A4" s="105" t="s">
        <v>855</v>
      </c>
      <c r="B4" s="106"/>
      <c r="C4" s="107"/>
    </row>
    <row r="5" spans="1:7" s="380" customFormat="1" ht="15.75" customHeight="1">
      <c r="A5" s="377" t="s">
        <v>0</v>
      </c>
      <c r="B5" s="378"/>
      <c r="C5" s="379"/>
    </row>
    <row r="6" spans="1:7" s="380" customFormat="1" ht="15" customHeight="1">
      <c r="A6" s="381" t="str">
        <f>txtNIS</f>
        <v>36012</v>
      </c>
      <c r="B6" s="382"/>
      <c r="C6" s="383"/>
    </row>
    <row r="7" spans="1:7" s="380" customFormat="1" ht="15.75" customHeight="1">
      <c r="A7" s="384" t="str">
        <f>txtMunicipality</f>
        <v>MOORSLEDE</v>
      </c>
      <c r="B7" s="382"/>
      <c r="C7" s="383"/>
    </row>
    <row r="8" spans="1:7" ht="15.75" thickBot="1">
      <c r="A8" s="45"/>
      <c r="B8" s="108"/>
      <c r="C8" s="109"/>
    </row>
    <row r="9" spans="1:7" s="373" customFormat="1" ht="15.75" thickBot="1">
      <c r="A9" s="397" t="s">
        <v>343</v>
      </c>
      <c r="B9" s="400"/>
      <c r="C9" s="401"/>
    </row>
    <row r="10" spans="1:7" s="15" customFormat="1" ht="57.75" customHeight="1" thickBot="1">
      <c r="A10" s="1058" t="s">
        <v>891</v>
      </c>
      <c r="B10" s="1059"/>
      <c r="C10" s="1060"/>
    </row>
    <row r="11" spans="1:7" s="374" customFormat="1" ht="15.75" thickBot="1">
      <c r="A11" s="397" t="s">
        <v>345</v>
      </c>
      <c r="B11" s="400"/>
      <c r="C11" s="401"/>
      <c r="G11" s="375"/>
    </row>
    <row r="12" spans="1:7">
      <c r="A12" s="44"/>
      <c r="B12" s="43"/>
      <c r="C12" s="96"/>
    </row>
    <row r="13" spans="1:7" s="374" customFormat="1">
      <c r="A13" s="744" t="s">
        <v>602</v>
      </c>
      <c r="B13" s="371"/>
      <c r="C13" s="372"/>
      <c r="D13" s="373"/>
      <c r="E13" s="373"/>
      <c r="G13" s="375"/>
    </row>
    <row r="14" spans="1:7" s="374" customFormat="1">
      <c r="A14" s="376"/>
      <c r="B14" s="371"/>
      <c r="C14" s="372"/>
      <c r="D14" s="373"/>
      <c r="E14" s="373"/>
      <c r="G14" s="375"/>
    </row>
    <row r="15" spans="1:7" s="15" customFormat="1" ht="15.75" thickBot="1">
      <c r="A15" s="97"/>
      <c r="B15" s="43"/>
      <c r="C15" s="96"/>
      <c r="D15"/>
      <c r="E15"/>
      <c r="G15" s="68"/>
    </row>
    <row r="16" spans="1:7" s="373" customFormat="1" ht="32.25" customHeight="1" thickBot="1">
      <c r="A16" s="397" t="s">
        <v>346</v>
      </c>
      <c r="B16" s="1061" t="s">
        <v>506</v>
      </c>
      <c r="C16" s="1062"/>
    </row>
    <row r="17" spans="1:3" s="15" customFormat="1" ht="15.75">
      <c r="A17" s="98"/>
      <c r="B17" s="70"/>
      <c r="C17" s="99"/>
    </row>
    <row r="18" spans="1:3">
      <c r="A18" s="95" t="s">
        <v>349</v>
      </c>
      <c r="B18" s="69" t="s">
        <v>361</v>
      </c>
      <c r="C18" s="100" t="s">
        <v>360</v>
      </c>
    </row>
    <row r="19" spans="1:3" s="330" customFormat="1">
      <c r="A19" s="364" t="s">
        <v>347</v>
      </c>
      <c r="B19" s="365" t="s">
        <v>704</v>
      </c>
      <c r="C19" s="366" t="s">
        <v>504</v>
      </c>
    </row>
    <row r="20" spans="1:3" s="330" customFormat="1">
      <c r="A20" s="367"/>
      <c r="B20" s="327"/>
      <c r="C20" s="368"/>
    </row>
    <row r="21" spans="1:3" s="330" customFormat="1">
      <c r="A21" s="369" t="s">
        <v>348</v>
      </c>
      <c r="B21" s="365" t="s">
        <v>501</v>
      </c>
      <c r="C21" s="366" t="s">
        <v>505</v>
      </c>
    </row>
    <row r="22" spans="1:3" s="330" customFormat="1">
      <c r="A22" s="370"/>
      <c r="B22" s="327"/>
      <c r="C22" s="368"/>
    </row>
    <row r="23" spans="1:3" s="330" customFormat="1" ht="30">
      <c r="A23" s="364" t="s">
        <v>422</v>
      </c>
      <c r="B23" s="434" t="s">
        <v>426</v>
      </c>
      <c r="C23" s="366" t="s">
        <v>502</v>
      </c>
    </row>
    <row r="24" spans="1:3" s="330" customFormat="1">
      <c r="A24" s="370"/>
      <c r="B24" s="327"/>
      <c r="C24" s="368"/>
    </row>
    <row r="25" spans="1:3" s="330" customFormat="1">
      <c r="A25" s="364" t="s">
        <v>424</v>
      </c>
      <c r="B25" s="365" t="s">
        <v>423</v>
      </c>
      <c r="C25" s="366" t="s">
        <v>503</v>
      </c>
    </row>
    <row r="26" spans="1:3" s="330" customFormat="1">
      <c r="A26" s="370"/>
      <c r="B26" s="327"/>
      <c r="C26" s="368"/>
    </row>
    <row r="27" spans="1:3" s="330" customFormat="1">
      <c r="A27" s="364" t="s">
        <v>397</v>
      </c>
      <c r="B27" s="365" t="s">
        <v>421</v>
      </c>
      <c r="C27" s="366"/>
    </row>
    <row r="28" spans="1:3" s="330" customFormat="1">
      <c r="A28" s="370"/>
      <c r="B28" s="327" t="s">
        <v>559</v>
      </c>
      <c r="C28" s="368"/>
    </row>
    <row r="29" spans="1:3" ht="15.75" thickBot="1">
      <c r="A29" s="44"/>
      <c r="B29" s="43"/>
      <c r="C29" s="96"/>
    </row>
    <row r="30" spans="1:3" s="373" customFormat="1" ht="15.75" thickBot="1">
      <c r="A30" s="397" t="s">
        <v>358</v>
      </c>
      <c r="B30" s="398"/>
      <c r="C30" s="399"/>
    </row>
    <row r="31" spans="1:3" s="15" customFormat="1" ht="15.75">
      <c r="A31" s="98"/>
      <c r="B31" s="71"/>
      <c r="C31" s="102"/>
    </row>
    <row r="32" spans="1:3" s="15" customFormat="1">
      <c r="A32" s="103" t="s">
        <v>359</v>
      </c>
      <c r="B32" s="73" t="s">
        <v>361</v>
      </c>
      <c r="C32" s="104"/>
    </row>
    <row r="33" spans="1:3" s="391" customFormat="1">
      <c r="A33" s="388" t="s">
        <v>350</v>
      </c>
      <c r="B33" s="389" t="s">
        <v>362</v>
      </c>
      <c r="C33" s="390"/>
    </row>
    <row r="34" spans="1:3" s="391" customFormat="1">
      <c r="A34" s="392" t="s">
        <v>351</v>
      </c>
      <c r="B34" s="393" t="s">
        <v>352</v>
      </c>
      <c r="C34" s="394"/>
    </row>
    <row r="35" spans="1:3" s="391" customFormat="1">
      <c r="A35" s="395" t="s">
        <v>353</v>
      </c>
      <c r="B35" s="393" t="s">
        <v>354</v>
      </c>
      <c r="C35" s="394"/>
    </row>
    <row r="36" spans="1:3" s="391" customFormat="1">
      <c r="A36" s="396" t="s">
        <v>355</v>
      </c>
      <c r="B36" s="393" t="s">
        <v>356</v>
      </c>
      <c r="C36" s="394"/>
    </row>
    <row r="37" spans="1:3" s="391" customFormat="1" ht="30">
      <c r="A37" s="422" t="s">
        <v>357</v>
      </c>
      <c r="B37" s="393" t="s">
        <v>454</v>
      </c>
      <c r="C37" s="394"/>
    </row>
    <row r="38" spans="1:3" ht="15.75" thickBot="1">
      <c r="A38" s="423"/>
      <c r="B38" s="424"/>
      <c r="C38" s="425"/>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3" customFormat="1" ht="55.5" customHeight="1" thickBot="1">
      <c r="A2" s="402" t="s">
        <v>370</v>
      </c>
      <c r="B2" s="764"/>
      <c r="C2" s="401"/>
    </row>
    <row r="3" spans="1:3" s="15" customFormat="1" ht="15.75">
      <c r="A3" s="98"/>
      <c r="B3" s="70"/>
      <c r="C3" s="99"/>
    </row>
    <row r="4" spans="1:3" s="324" customFormat="1">
      <c r="A4" s="381" t="s">
        <v>349</v>
      </c>
      <c r="B4" s="403" t="s">
        <v>361</v>
      </c>
      <c r="C4" s="404" t="s">
        <v>360</v>
      </c>
    </row>
    <row r="5" spans="1:3" s="324" customFormat="1">
      <c r="A5" s="405"/>
      <c r="B5" s="330"/>
      <c r="C5" s="357"/>
    </row>
    <row r="6" spans="1:3" s="324" customFormat="1">
      <c r="A6" s="887" t="s">
        <v>640</v>
      </c>
      <c r="B6" s="406" t="s">
        <v>706</v>
      </c>
      <c r="C6" s="407" t="s">
        <v>344</v>
      </c>
    </row>
    <row r="7" spans="1:3" s="324" customFormat="1">
      <c r="A7" s="887" t="s">
        <v>705</v>
      </c>
      <c r="B7" s="408" t="s">
        <v>588</v>
      </c>
      <c r="C7" s="409" t="s">
        <v>587</v>
      </c>
    </row>
    <row r="8" spans="1:3" s="324" customFormat="1">
      <c r="A8" s="436"/>
      <c r="B8" s="408"/>
      <c r="C8" s="409"/>
    </row>
    <row r="9" spans="1:3" ht="21">
      <c r="A9" s="126" t="s">
        <v>455</v>
      </c>
      <c r="B9" s="125"/>
      <c r="C9" s="122"/>
    </row>
  </sheetData>
  <hyperlinks>
    <hyperlink ref="A7" location="'OUTPUT--&gt;'!A1" display="Inventaris 2015'!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96" t="s">
        <v>209</v>
      </c>
      <c r="B2" s="1096"/>
      <c r="C2" s="1096"/>
      <c r="D2" s="59"/>
      <c r="E2" s="59"/>
      <c r="F2" s="59"/>
      <c r="G2" s="59"/>
      <c r="H2" s="60"/>
      <c r="I2" s="60"/>
      <c r="J2" s="61"/>
      <c r="K2" s="61"/>
      <c r="L2" s="60"/>
      <c r="M2" s="60"/>
      <c r="N2" s="60"/>
      <c r="O2" s="60"/>
      <c r="P2" s="60"/>
      <c r="Q2" s="60"/>
      <c r="R2" s="60"/>
    </row>
    <row r="3" spans="1:19">
      <c r="A3" s="1097"/>
      <c r="B3" s="1097"/>
      <c r="C3" s="1097"/>
      <c r="D3" s="1097"/>
      <c r="E3" s="1097"/>
      <c r="F3" s="1097"/>
      <c r="G3" s="1097"/>
      <c r="H3" s="1097"/>
      <c r="I3" s="1097"/>
      <c r="J3" s="1097"/>
      <c r="K3" s="1097"/>
      <c r="L3" s="1097"/>
      <c r="M3" s="1097"/>
      <c r="N3" s="1097"/>
      <c r="O3" s="1097"/>
      <c r="P3" s="1097"/>
      <c r="Q3" s="1097"/>
      <c r="R3" s="1097"/>
    </row>
    <row r="4" spans="1:19" ht="15.75" thickBot="1">
      <c r="A4" s="438"/>
      <c r="B4" s="438"/>
      <c r="C4" s="63"/>
      <c r="D4" s="63"/>
      <c r="E4" s="63"/>
      <c r="F4" s="63"/>
      <c r="G4" s="63"/>
      <c r="H4" s="63"/>
      <c r="I4" s="63"/>
      <c r="J4" s="63"/>
      <c r="K4" s="63"/>
      <c r="L4" s="63"/>
      <c r="M4" s="63"/>
      <c r="N4" s="63"/>
      <c r="O4" s="63"/>
      <c r="P4" s="63"/>
      <c r="Q4" s="63"/>
      <c r="R4" s="63"/>
    </row>
    <row r="5" spans="1:19" ht="16.5" thickBot="1">
      <c r="A5" s="1098" t="s">
        <v>210</v>
      </c>
      <c r="B5" s="767"/>
      <c r="C5" s="1101" t="s">
        <v>329</v>
      </c>
      <c r="D5" s="1102"/>
      <c r="E5" s="1102"/>
      <c r="F5" s="1102"/>
      <c r="G5" s="1102"/>
      <c r="H5" s="1102"/>
      <c r="I5" s="1102"/>
      <c r="J5" s="1102"/>
      <c r="K5" s="1102"/>
      <c r="L5" s="1102"/>
      <c r="M5" s="1102"/>
      <c r="N5" s="1102"/>
      <c r="O5" s="1102"/>
      <c r="P5" s="1102"/>
      <c r="Q5" s="1102"/>
      <c r="R5" s="1103"/>
    </row>
    <row r="6" spans="1:19" ht="16.5" thickTop="1">
      <c r="A6" s="1099"/>
      <c r="B6" s="768"/>
      <c r="C6" s="1104" t="s">
        <v>20</v>
      </c>
      <c r="D6" s="1106" t="s">
        <v>189</v>
      </c>
      <c r="E6" s="1108" t="s">
        <v>190</v>
      </c>
      <c r="F6" s="1109"/>
      <c r="G6" s="1109"/>
      <c r="H6" s="1109"/>
      <c r="I6" s="1109"/>
      <c r="J6" s="1109"/>
      <c r="K6" s="1109"/>
      <c r="L6" s="1110"/>
      <c r="M6" s="1108" t="s">
        <v>191</v>
      </c>
      <c r="N6" s="1109"/>
      <c r="O6" s="1109"/>
      <c r="P6" s="1109"/>
      <c r="Q6" s="1109"/>
      <c r="R6" s="1111" t="s">
        <v>109</v>
      </c>
    </row>
    <row r="7" spans="1:19" ht="45.75" thickBot="1">
      <c r="A7" s="1100"/>
      <c r="B7" s="769"/>
      <c r="C7" s="1105"/>
      <c r="D7" s="1107"/>
      <c r="E7" s="951" t="s">
        <v>192</v>
      </c>
      <c r="F7" s="951" t="s">
        <v>193</v>
      </c>
      <c r="G7" s="64" t="s">
        <v>194</v>
      </c>
      <c r="H7" s="951" t="s">
        <v>195</v>
      </c>
      <c r="I7" s="951" t="s">
        <v>113</v>
      </c>
      <c r="J7" s="951" t="s">
        <v>196</v>
      </c>
      <c r="K7" s="435" t="s">
        <v>197</v>
      </c>
      <c r="L7" s="435" t="s">
        <v>198</v>
      </c>
      <c r="M7" s="64" t="s">
        <v>199</v>
      </c>
      <c r="N7" s="65" t="s">
        <v>200</v>
      </c>
      <c r="O7" s="65" t="s">
        <v>201</v>
      </c>
      <c r="P7" s="65" t="s">
        <v>202</v>
      </c>
      <c r="Q7" s="66" t="s">
        <v>203</v>
      </c>
      <c r="R7" s="1112"/>
    </row>
    <row r="8" spans="1:19" ht="18.75" customHeight="1" thickTop="1">
      <c r="A8" s="774" t="s">
        <v>330</v>
      </c>
      <c r="B8" s="779"/>
      <c r="C8" s="1093"/>
      <c r="D8" s="1093"/>
      <c r="E8" s="1093"/>
      <c r="F8" s="1093"/>
      <c r="G8" s="1093"/>
      <c r="H8" s="1093"/>
      <c r="I8" s="1093"/>
      <c r="J8" s="1093"/>
      <c r="K8" s="1093"/>
      <c r="L8" s="1093"/>
      <c r="M8" s="1093"/>
      <c r="N8" s="1093"/>
      <c r="O8" s="1093"/>
      <c r="P8" s="1093"/>
      <c r="Q8" s="1093"/>
      <c r="R8" s="300"/>
    </row>
    <row r="9" spans="1:19" s="439" customFormat="1">
      <c r="A9" s="775" t="s">
        <v>211</v>
      </c>
      <c r="B9" s="780"/>
      <c r="C9" s="971">
        <f>'Eigen gebouwen'!B15</f>
        <v>0</v>
      </c>
      <c r="D9" s="971">
        <f>'Eigen gebouwen'!C15</f>
        <v>0</v>
      </c>
      <c r="E9" s="971">
        <f>'Eigen gebouwen'!D15</f>
        <v>0</v>
      </c>
      <c r="F9" s="971">
        <f>'Eigen gebouwen'!E15</f>
        <v>0</v>
      </c>
      <c r="G9" s="971">
        <f>'Eigen gebouwen'!F15</f>
        <v>0</v>
      </c>
      <c r="H9" s="971">
        <f>'Eigen gebouwen'!G15</f>
        <v>0</v>
      </c>
      <c r="I9" s="971">
        <f>'Eigen gebouwen'!H15</f>
        <v>0</v>
      </c>
      <c r="J9" s="971">
        <f>'Eigen gebouwen'!I15</f>
        <v>0</v>
      </c>
      <c r="K9" s="971">
        <f>'Eigen gebouwen'!J15</f>
        <v>0</v>
      </c>
      <c r="L9" s="971">
        <f>'Eigen gebouwen'!K15</f>
        <v>0</v>
      </c>
      <c r="M9" s="971">
        <f>'Eigen gebouwen'!L15</f>
        <v>0</v>
      </c>
      <c r="N9" s="971">
        <f>'Eigen gebouwen'!M15</f>
        <v>0</v>
      </c>
      <c r="O9" s="971">
        <f>'Eigen gebouwen'!N15</f>
        <v>0</v>
      </c>
      <c r="P9" s="971">
        <f>'Eigen gebouwen'!O15</f>
        <v>0</v>
      </c>
      <c r="Q9" s="972">
        <f>'Eigen gebouwen'!P15</f>
        <v>0</v>
      </c>
      <c r="R9" s="665">
        <f>SUM(C9:Q9)</f>
        <v>0</v>
      </c>
      <c r="S9" s="67"/>
    </row>
    <row r="10" spans="1:19" s="439" customFormat="1">
      <c r="A10" s="776" t="s">
        <v>212</v>
      </c>
      <c r="B10" s="781"/>
      <c r="C10" s="971">
        <f ca="1">tertiair!B16+'openbare verlichting'!B8</f>
        <v>21966.429575903792</v>
      </c>
      <c r="D10" s="971">
        <f ca="1">tertiair!C16</f>
        <v>9552.8571428571431</v>
      </c>
      <c r="E10" s="971">
        <f ca="1">tertiair!D16</f>
        <v>14131.617558112543</v>
      </c>
      <c r="F10" s="971">
        <f>tertiair!E16</f>
        <v>218.53446534312195</v>
      </c>
      <c r="G10" s="971">
        <f ca="1">tertiair!F16</f>
        <v>2527.5117564002512</v>
      </c>
      <c r="H10" s="971">
        <f>tertiair!G16</f>
        <v>0</v>
      </c>
      <c r="I10" s="971">
        <f>tertiair!H16</f>
        <v>0</v>
      </c>
      <c r="J10" s="971">
        <f>tertiair!I16</f>
        <v>0</v>
      </c>
      <c r="K10" s="971">
        <f>tertiair!J16</f>
        <v>3.9796388473157279E-2</v>
      </c>
      <c r="L10" s="971">
        <f>tertiair!K16</f>
        <v>0</v>
      </c>
      <c r="M10" s="971">
        <f ca="1">tertiair!L16</f>
        <v>0</v>
      </c>
      <c r="N10" s="971">
        <f>tertiair!M16</f>
        <v>0</v>
      </c>
      <c r="O10" s="971">
        <f ca="1">tertiair!N16</f>
        <v>0</v>
      </c>
      <c r="P10" s="971">
        <f>tertiair!O16</f>
        <v>6.2533333333333339</v>
      </c>
      <c r="Q10" s="972">
        <f>tertiair!P16</f>
        <v>38.133333333333333</v>
      </c>
      <c r="R10" s="666">
        <f ca="1">SUM(C10:Q10)</f>
        <v>48441.376961671995</v>
      </c>
      <c r="S10" s="67"/>
    </row>
    <row r="11" spans="1:19" s="439" customFormat="1">
      <c r="A11" s="775" t="s">
        <v>213</v>
      </c>
      <c r="B11" s="780"/>
      <c r="C11" s="971">
        <f>huishoudens!B8</f>
        <v>17945.427723220579</v>
      </c>
      <c r="D11" s="971">
        <f>huishoudens!C8</f>
        <v>0</v>
      </c>
      <c r="E11" s="971">
        <f>huishoudens!D8</f>
        <v>41289.515974642934</v>
      </c>
      <c r="F11" s="971">
        <f>huishoudens!E8</f>
        <v>976.85427787037895</v>
      </c>
      <c r="G11" s="971">
        <f>huishoudens!F8</f>
        <v>24749.108633347158</v>
      </c>
      <c r="H11" s="971">
        <f>huishoudens!G8</f>
        <v>0</v>
      </c>
      <c r="I11" s="971">
        <f>huishoudens!H8</f>
        <v>0</v>
      </c>
      <c r="J11" s="971">
        <f>huishoudens!I8</f>
        <v>0</v>
      </c>
      <c r="K11" s="971">
        <f>huishoudens!J8</f>
        <v>119.08993411140624</v>
      </c>
      <c r="L11" s="971">
        <f>huishoudens!K8</f>
        <v>0</v>
      </c>
      <c r="M11" s="971">
        <f>huishoudens!L8</f>
        <v>0</v>
      </c>
      <c r="N11" s="971">
        <f>huishoudens!M8</f>
        <v>0</v>
      </c>
      <c r="O11" s="971">
        <f>huishoudens!N8</f>
        <v>6590.0143624931861</v>
      </c>
      <c r="P11" s="971">
        <f>huishoudens!O8</f>
        <v>312.66666666666669</v>
      </c>
      <c r="Q11" s="972">
        <f>huishoudens!P8</f>
        <v>648.26666666666665</v>
      </c>
      <c r="R11" s="666">
        <f>SUM(C11:Q11)</f>
        <v>92630.94423901898</v>
      </c>
      <c r="S11" s="67"/>
    </row>
    <row r="12" spans="1:19" s="439" customFormat="1">
      <c r="A12" s="775" t="s">
        <v>487</v>
      </c>
      <c r="B12" s="780"/>
      <c r="C12" s="971">
        <f>'Eigen openbare verlichting'!B15</f>
        <v>0</v>
      </c>
      <c r="D12" s="971"/>
      <c r="E12" s="971"/>
      <c r="F12" s="971"/>
      <c r="G12" s="971"/>
      <c r="H12" s="971"/>
      <c r="I12" s="971"/>
      <c r="J12" s="971"/>
      <c r="K12" s="971"/>
      <c r="L12" s="971"/>
      <c r="M12" s="971"/>
      <c r="N12" s="971"/>
      <c r="O12" s="971"/>
      <c r="P12" s="971"/>
      <c r="Q12" s="971"/>
      <c r="R12" s="666">
        <f>SUM(C12:Q12)</f>
        <v>0</v>
      </c>
      <c r="S12" s="67"/>
    </row>
    <row r="13" spans="1:19" s="439" customFormat="1">
      <c r="A13" s="775" t="s">
        <v>624</v>
      </c>
      <c r="B13" s="784" t="s">
        <v>622</v>
      </c>
      <c r="C13" s="971">
        <f>industrie!B18</f>
        <v>21621.270970802343</v>
      </c>
      <c r="D13" s="971">
        <f>industrie!C18</f>
        <v>0</v>
      </c>
      <c r="E13" s="971">
        <f>industrie!D18</f>
        <v>18564.201337093713</v>
      </c>
      <c r="F13" s="971">
        <f>industrie!E18</f>
        <v>1570.2900742978272</v>
      </c>
      <c r="G13" s="971">
        <f>industrie!F18</f>
        <v>5275.5845574116993</v>
      </c>
      <c r="H13" s="971">
        <f>industrie!G18</f>
        <v>0</v>
      </c>
      <c r="I13" s="971">
        <f>industrie!H18</f>
        <v>0</v>
      </c>
      <c r="J13" s="971">
        <f>industrie!I18</f>
        <v>0</v>
      </c>
      <c r="K13" s="971">
        <f>industrie!J18</f>
        <v>62.562943241532388</v>
      </c>
      <c r="L13" s="971">
        <f>industrie!K18</f>
        <v>0</v>
      </c>
      <c r="M13" s="971">
        <f>industrie!L18</f>
        <v>0</v>
      </c>
      <c r="N13" s="971">
        <f>industrie!M18</f>
        <v>0</v>
      </c>
      <c r="O13" s="971">
        <f>industrie!N18</f>
        <v>1450.6386672741103</v>
      </c>
      <c r="P13" s="971">
        <f>industrie!O18</f>
        <v>0</v>
      </c>
      <c r="Q13" s="972">
        <f>industrie!P18</f>
        <v>0</v>
      </c>
      <c r="R13" s="666">
        <f>SUM(C13:Q13)</f>
        <v>48544.548550121217</v>
      </c>
      <c r="S13" s="67"/>
    </row>
    <row r="14" spans="1:19" s="439" customFormat="1">
      <c r="A14" s="775"/>
      <c r="B14" s="784" t="s">
        <v>623</v>
      </c>
      <c r="C14" s="971"/>
      <c r="D14" s="971"/>
      <c r="E14" s="971"/>
      <c r="F14" s="971"/>
      <c r="G14" s="971"/>
      <c r="H14" s="971"/>
      <c r="I14" s="971"/>
      <c r="J14" s="971"/>
      <c r="K14" s="971"/>
      <c r="L14" s="971"/>
      <c r="M14" s="971"/>
      <c r="N14" s="971"/>
      <c r="O14" s="971"/>
      <c r="P14" s="971"/>
      <c r="Q14" s="971"/>
      <c r="R14" s="666"/>
      <c r="S14" s="67"/>
    </row>
    <row r="15" spans="1:19" s="439" customFormat="1" ht="15" thickBot="1">
      <c r="A15" s="973" t="s">
        <v>800</v>
      </c>
      <c r="B15" s="974"/>
      <c r="C15" s="975"/>
      <c r="D15" s="975"/>
      <c r="E15" s="975"/>
      <c r="F15" s="975"/>
      <c r="G15" s="975"/>
      <c r="H15" s="975"/>
      <c r="I15" s="975"/>
      <c r="J15" s="975"/>
      <c r="K15" s="975"/>
      <c r="L15" s="975"/>
      <c r="M15" s="975"/>
      <c r="N15" s="975"/>
      <c r="O15" s="975"/>
      <c r="P15" s="975"/>
      <c r="Q15" s="976"/>
      <c r="R15" s="665"/>
      <c r="S15" s="67"/>
    </row>
    <row r="16" spans="1:19" s="439" customFormat="1" ht="15.75" thickBot="1">
      <c r="A16" s="667" t="s">
        <v>214</v>
      </c>
      <c r="B16" s="782"/>
      <c r="C16" s="698">
        <f ca="1">SUM(C9:C15)</f>
        <v>61533.128269926718</v>
      </c>
      <c r="D16" s="698">
        <f t="shared" ref="D16:R16" ca="1" si="0">SUM(D9:D15)</f>
        <v>9552.8571428571431</v>
      </c>
      <c r="E16" s="698">
        <f t="shared" ca="1" si="0"/>
        <v>73985.33486984919</v>
      </c>
      <c r="F16" s="698">
        <f t="shared" si="0"/>
        <v>2765.6788175113279</v>
      </c>
      <c r="G16" s="698">
        <f t="shared" ca="1" si="0"/>
        <v>32552.204947159109</v>
      </c>
      <c r="H16" s="698">
        <f t="shared" si="0"/>
        <v>0</v>
      </c>
      <c r="I16" s="698">
        <f t="shared" si="0"/>
        <v>0</v>
      </c>
      <c r="J16" s="698">
        <f t="shared" si="0"/>
        <v>0</v>
      </c>
      <c r="K16" s="698">
        <f t="shared" si="0"/>
        <v>181.6926737414118</v>
      </c>
      <c r="L16" s="698">
        <f t="shared" si="0"/>
        <v>0</v>
      </c>
      <c r="M16" s="698">
        <f t="shared" ca="1" si="0"/>
        <v>0</v>
      </c>
      <c r="N16" s="698">
        <f t="shared" si="0"/>
        <v>0</v>
      </c>
      <c r="O16" s="698">
        <f t="shared" ca="1" si="0"/>
        <v>8040.6530297672962</v>
      </c>
      <c r="P16" s="698">
        <f t="shared" si="0"/>
        <v>318.92</v>
      </c>
      <c r="Q16" s="698">
        <f t="shared" si="0"/>
        <v>686.4</v>
      </c>
      <c r="R16" s="698">
        <f t="shared" ca="1" si="0"/>
        <v>189616.86975081221</v>
      </c>
      <c r="S16" s="67"/>
    </row>
    <row r="17" spans="1:19" s="439" customFormat="1" ht="15.75">
      <c r="A17" s="777" t="s">
        <v>215</v>
      </c>
      <c r="B17" s="702"/>
      <c r="C17" s="1094"/>
      <c r="D17" s="1094"/>
      <c r="E17" s="1094"/>
      <c r="F17" s="1094"/>
      <c r="G17" s="1094"/>
      <c r="H17" s="1094"/>
      <c r="I17" s="1094"/>
      <c r="J17" s="1094"/>
      <c r="K17" s="1094"/>
      <c r="L17" s="1094"/>
      <c r="M17" s="1094"/>
      <c r="N17" s="1094"/>
      <c r="O17" s="1094"/>
      <c r="P17" s="1094"/>
      <c r="Q17" s="1094"/>
      <c r="R17" s="668"/>
      <c r="S17" s="67"/>
    </row>
    <row r="18" spans="1:19" s="439" customFormat="1">
      <c r="A18" s="775" t="s">
        <v>216</v>
      </c>
      <c r="B18" s="780"/>
      <c r="C18" s="971">
        <f>'Eigen vloot'!B27</f>
        <v>0</v>
      </c>
      <c r="D18" s="971">
        <f>'Eigen vloot'!C27</f>
        <v>0</v>
      </c>
      <c r="E18" s="971">
        <f>'Eigen vloot'!D27</f>
        <v>0</v>
      </c>
      <c r="F18" s="971">
        <f>'Eigen vloot'!E27</f>
        <v>0</v>
      </c>
      <c r="G18" s="971">
        <f>'Eigen vloot'!F27</f>
        <v>0</v>
      </c>
      <c r="H18" s="971">
        <f>'Eigen vloot'!G27</f>
        <v>0</v>
      </c>
      <c r="I18" s="971">
        <f>'Eigen vloot'!H27</f>
        <v>0</v>
      </c>
      <c r="J18" s="971">
        <f>'Eigen vloot'!I27</f>
        <v>0</v>
      </c>
      <c r="K18" s="971">
        <f>'Eigen vloot'!J27</f>
        <v>0</v>
      </c>
      <c r="L18" s="971">
        <f>'Eigen vloot'!K27</f>
        <v>0</v>
      </c>
      <c r="M18" s="971">
        <f>'Eigen vloot'!L27</f>
        <v>0</v>
      </c>
      <c r="N18" s="971">
        <f>'Eigen vloot'!M27</f>
        <v>0</v>
      </c>
      <c r="O18" s="971">
        <f>'Eigen vloot'!N27</f>
        <v>0</v>
      </c>
      <c r="P18" s="971">
        <f>'Eigen vloot'!O27</f>
        <v>0</v>
      </c>
      <c r="Q18" s="972">
        <f>'Eigen vloot'!P27</f>
        <v>0</v>
      </c>
      <c r="R18" s="666">
        <f>SUM(C18:Q18)</f>
        <v>0</v>
      </c>
      <c r="S18" s="67"/>
    </row>
    <row r="19" spans="1:19" s="439" customFormat="1">
      <c r="A19" s="775" t="s">
        <v>217</v>
      </c>
      <c r="B19" s="780"/>
      <c r="C19" s="971">
        <f>transport!B54</f>
        <v>12.37541874332052</v>
      </c>
      <c r="D19" s="971">
        <f>transport!C54</f>
        <v>0</v>
      </c>
      <c r="E19" s="971">
        <f>transport!D54</f>
        <v>0</v>
      </c>
      <c r="F19" s="971">
        <f>transport!E54</f>
        <v>0</v>
      </c>
      <c r="G19" s="971">
        <f>transport!F54</f>
        <v>0</v>
      </c>
      <c r="H19" s="971">
        <f>transport!G54</f>
        <v>1162.5477538135699</v>
      </c>
      <c r="I19" s="971">
        <f>transport!H54</f>
        <v>0</v>
      </c>
      <c r="J19" s="971">
        <f>transport!I54</f>
        <v>0</v>
      </c>
      <c r="K19" s="971">
        <f>transport!J54</f>
        <v>0</v>
      </c>
      <c r="L19" s="971">
        <f>transport!K54</f>
        <v>0</v>
      </c>
      <c r="M19" s="971">
        <f>transport!L54</f>
        <v>0</v>
      </c>
      <c r="N19" s="971">
        <f>transport!M54</f>
        <v>66.947634573861734</v>
      </c>
      <c r="O19" s="971">
        <f>transport!N54</f>
        <v>0</v>
      </c>
      <c r="P19" s="971">
        <f>transport!O54</f>
        <v>0</v>
      </c>
      <c r="Q19" s="972">
        <f>transport!P54</f>
        <v>0</v>
      </c>
      <c r="R19" s="666">
        <f>SUM(C19:Q19)</f>
        <v>1241.8708071307522</v>
      </c>
      <c r="S19" s="67"/>
    </row>
    <row r="20" spans="1:19" s="439" customFormat="1">
      <c r="A20" s="775" t="s">
        <v>295</v>
      </c>
      <c r="B20" s="780"/>
      <c r="C20" s="971">
        <f>transport!B14</f>
        <v>22.593562456436739</v>
      </c>
      <c r="D20" s="971">
        <f>transport!C14</f>
        <v>0</v>
      </c>
      <c r="E20" s="971">
        <f>transport!D14</f>
        <v>46.420420787745009</v>
      </c>
      <c r="F20" s="971">
        <f>transport!E14</f>
        <v>78.723158972872483</v>
      </c>
      <c r="G20" s="971">
        <f>transport!F14</f>
        <v>0</v>
      </c>
      <c r="H20" s="971">
        <f>transport!G14</f>
        <v>28337.847948372848</v>
      </c>
      <c r="I20" s="971">
        <f>transport!H14</f>
        <v>7368.4509003662324</v>
      </c>
      <c r="J20" s="971">
        <f>transport!I14</f>
        <v>0</v>
      </c>
      <c r="K20" s="971">
        <f>transport!J14</f>
        <v>0</v>
      </c>
      <c r="L20" s="971">
        <f>transport!K14</f>
        <v>0</v>
      </c>
      <c r="M20" s="971">
        <f>transport!L14</f>
        <v>0</v>
      </c>
      <c r="N20" s="971">
        <f>transport!M14</f>
        <v>1872.5828099197747</v>
      </c>
      <c r="O20" s="971">
        <f>transport!N14</f>
        <v>0</v>
      </c>
      <c r="P20" s="971">
        <f>transport!O14</f>
        <v>0</v>
      </c>
      <c r="Q20" s="972">
        <f>transport!P14</f>
        <v>0</v>
      </c>
      <c r="R20" s="666">
        <f>SUM(C20:Q20)</f>
        <v>37726.618800875913</v>
      </c>
      <c r="S20" s="67"/>
    </row>
    <row r="21" spans="1:19" s="439" customFormat="1" ht="15" thickBot="1">
      <c r="A21" s="797" t="s">
        <v>801</v>
      </c>
      <c r="B21" s="974"/>
      <c r="C21" s="975"/>
      <c r="D21" s="975"/>
      <c r="E21" s="975"/>
      <c r="F21" s="975"/>
      <c r="G21" s="975"/>
      <c r="H21" s="975"/>
      <c r="I21" s="975"/>
      <c r="J21" s="975"/>
      <c r="K21" s="975"/>
      <c r="L21" s="975"/>
      <c r="M21" s="975"/>
      <c r="N21" s="975"/>
      <c r="O21" s="975"/>
      <c r="P21" s="975"/>
      <c r="Q21" s="976"/>
      <c r="R21" s="665"/>
      <c r="S21" s="67"/>
    </row>
    <row r="22" spans="1:19" s="439" customFormat="1" ht="15.75" thickBot="1">
      <c r="A22" s="671" t="s">
        <v>218</v>
      </c>
      <c r="B22" s="783"/>
      <c r="C22" s="778">
        <f>SUM(C18:C21)</f>
        <v>34.968981199757259</v>
      </c>
      <c r="D22" s="778">
        <f t="shared" ref="D22:R22" si="1">SUM(D18:D21)</f>
        <v>0</v>
      </c>
      <c r="E22" s="778">
        <f t="shared" si="1"/>
        <v>46.420420787745009</v>
      </c>
      <c r="F22" s="778">
        <f t="shared" si="1"/>
        <v>78.723158972872483</v>
      </c>
      <c r="G22" s="778">
        <f t="shared" si="1"/>
        <v>0</v>
      </c>
      <c r="H22" s="778">
        <f t="shared" si="1"/>
        <v>29500.395702186419</v>
      </c>
      <c r="I22" s="778">
        <f t="shared" si="1"/>
        <v>7368.4509003662324</v>
      </c>
      <c r="J22" s="778">
        <f t="shared" si="1"/>
        <v>0</v>
      </c>
      <c r="K22" s="778">
        <f t="shared" si="1"/>
        <v>0</v>
      </c>
      <c r="L22" s="778">
        <f t="shared" si="1"/>
        <v>0</v>
      </c>
      <c r="M22" s="778">
        <f t="shared" si="1"/>
        <v>0</v>
      </c>
      <c r="N22" s="778">
        <f t="shared" si="1"/>
        <v>1939.5304444936364</v>
      </c>
      <c r="O22" s="778">
        <f t="shared" si="1"/>
        <v>0</v>
      </c>
      <c r="P22" s="778">
        <f t="shared" si="1"/>
        <v>0</v>
      </c>
      <c r="Q22" s="778">
        <f t="shared" si="1"/>
        <v>0</v>
      </c>
      <c r="R22" s="778">
        <f t="shared" si="1"/>
        <v>38968.489608006668</v>
      </c>
      <c r="S22" s="67"/>
    </row>
    <row r="23" spans="1:19" s="439" customFormat="1" ht="15.75">
      <c r="A23" s="777" t="s">
        <v>225</v>
      </c>
      <c r="B23" s="702"/>
      <c r="C23" s="1094"/>
      <c r="D23" s="1094"/>
      <c r="E23" s="1094"/>
      <c r="F23" s="1094"/>
      <c r="G23" s="1094"/>
      <c r="H23" s="1094"/>
      <c r="I23" s="1094"/>
      <c r="J23" s="1094"/>
      <c r="K23" s="1094"/>
      <c r="L23" s="1094"/>
      <c r="M23" s="1094"/>
      <c r="N23" s="1094"/>
      <c r="O23" s="1094"/>
      <c r="P23" s="1094"/>
      <c r="Q23" s="1094"/>
      <c r="R23" s="668"/>
      <c r="S23" s="67"/>
    </row>
    <row r="24" spans="1:19" s="439" customFormat="1">
      <c r="A24" s="775" t="s">
        <v>619</v>
      </c>
      <c r="B24" s="780"/>
      <c r="C24" s="971">
        <f>+landbouw!B8</f>
        <v>2179.0610796611204</v>
      </c>
      <c r="D24" s="971">
        <f>+landbouw!C8</f>
        <v>0</v>
      </c>
      <c r="E24" s="971">
        <f>+landbouw!D8</f>
        <v>218.29787345378659</v>
      </c>
      <c r="F24" s="971">
        <f>+landbouw!E8</f>
        <v>64.049260751979332</v>
      </c>
      <c r="G24" s="971">
        <f>+landbouw!F8</f>
        <v>9077.8507075879206</v>
      </c>
      <c r="H24" s="971">
        <f>+landbouw!G8</f>
        <v>0</v>
      </c>
      <c r="I24" s="971">
        <f>+landbouw!H8</f>
        <v>0</v>
      </c>
      <c r="J24" s="971">
        <f>+landbouw!I8</f>
        <v>0</v>
      </c>
      <c r="K24" s="971">
        <f>+landbouw!J8</f>
        <v>315.6991545705435</v>
      </c>
      <c r="L24" s="971">
        <f>+landbouw!K8</f>
        <v>0</v>
      </c>
      <c r="M24" s="971">
        <f>+landbouw!L8</f>
        <v>0</v>
      </c>
      <c r="N24" s="971">
        <f>+landbouw!M8</f>
        <v>0</v>
      </c>
      <c r="O24" s="971">
        <f>+landbouw!N8</f>
        <v>0</v>
      </c>
      <c r="P24" s="971">
        <f>+landbouw!O8</f>
        <v>0</v>
      </c>
      <c r="Q24" s="972">
        <f>+landbouw!P8</f>
        <v>0</v>
      </c>
      <c r="R24" s="666">
        <f>SUM(C24:Q24)</f>
        <v>11854.95807602535</v>
      </c>
      <c r="S24" s="67"/>
    </row>
    <row r="25" spans="1:19" s="439" customFormat="1" ht="15" thickBot="1">
      <c r="A25" s="797" t="s">
        <v>802</v>
      </c>
      <c r="B25" s="974"/>
      <c r="C25" s="975">
        <f>IF(Onbekend_ele_kWh="---",0,Onbekend_ele_kWh)/1000+IF(REST_rest_ele_kWh="---",0,REST_rest_ele_kWh)/1000</f>
        <v>655.15934323814099</v>
      </c>
      <c r="D25" s="975"/>
      <c r="E25" s="975">
        <f>IF(onbekend_gas_kWh="---",0,onbekend_gas_kWh)/1000+IF(REST_rest_gas_kWh="---",0,REST_rest_gas_kWh)/1000</f>
        <v>1616.11408989545</v>
      </c>
      <c r="F25" s="975"/>
      <c r="G25" s="975"/>
      <c r="H25" s="975"/>
      <c r="I25" s="975"/>
      <c r="J25" s="975"/>
      <c r="K25" s="975"/>
      <c r="L25" s="975"/>
      <c r="M25" s="975"/>
      <c r="N25" s="975"/>
      <c r="O25" s="975"/>
      <c r="P25" s="975"/>
      <c r="Q25" s="976"/>
      <c r="R25" s="666">
        <f>SUM(C25:Q25)</f>
        <v>2271.273433133591</v>
      </c>
      <c r="S25" s="67"/>
    </row>
    <row r="26" spans="1:19" s="439" customFormat="1" ht="15.75" thickBot="1">
      <c r="A26" s="671" t="s">
        <v>803</v>
      </c>
      <c r="B26" s="783"/>
      <c r="C26" s="778">
        <f>SUM(C24:C25)</f>
        <v>2834.2204228992614</v>
      </c>
      <c r="D26" s="778">
        <f t="shared" ref="D26:R26" si="2">SUM(D24:D25)</f>
        <v>0</v>
      </c>
      <c r="E26" s="778">
        <f t="shared" si="2"/>
        <v>1834.4119633492367</v>
      </c>
      <c r="F26" s="778">
        <f t="shared" si="2"/>
        <v>64.049260751979332</v>
      </c>
      <c r="G26" s="778">
        <f t="shared" si="2"/>
        <v>9077.8507075879206</v>
      </c>
      <c r="H26" s="778">
        <f t="shared" si="2"/>
        <v>0</v>
      </c>
      <c r="I26" s="778">
        <f t="shared" si="2"/>
        <v>0</v>
      </c>
      <c r="J26" s="778">
        <f t="shared" si="2"/>
        <v>0</v>
      </c>
      <c r="K26" s="778">
        <f t="shared" si="2"/>
        <v>315.6991545705435</v>
      </c>
      <c r="L26" s="778">
        <f t="shared" si="2"/>
        <v>0</v>
      </c>
      <c r="M26" s="778">
        <f t="shared" si="2"/>
        <v>0</v>
      </c>
      <c r="N26" s="778">
        <f t="shared" si="2"/>
        <v>0</v>
      </c>
      <c r="O26" s="778">
        <f t="shared" si="2"/>
        <v>0</v>
      </c>
      <c r="P26" s="778">
        <f t="shared" si="2"/>
        <v>0</v>
      </c>
      <c r="Q26" s="778">
        <f t="shared" si="2"/>
        <v>0</v>
      </c>
      <c r="R26" s="778">
        <f t="shared" si="2"/>
        <v>14126.231509158941</v>
      </c>
      <c r="S26" s="67"/>
    </row>
    <row r="27" spans="1:19" s="439" customFormat="1" ht="17.25" thickTop="1" thickBot="1">
      <c r="A27" s="672" t="s">
        <v>109</v>
      </c>
      <c r="B27" s="771"/>
      <c r="C27" s="673">
        <f ca="1">C22+C16+C26</f>
        <v>64402.31767402574</v>
      </c>
      <c r="D27" s="673">
        <f t="shared" ref="D27:R27" ca="1" si="3">D22+D16+D26</f>
        <v>9552.8571428571431</v>
      </c>
      <c r="E27" s="673">
        <f t="shared" ca="1" si="3"/>
        <v>75866.167253986176</v>
      </c>
      <c r="F27" s="673">
        <f t="shared" si="3"/>
        <v>2908.4512372361801</v>
      </c>
      <c r="G27" s="673">
        <f t="shared" ca="1" si="3"/>
        <v>41630.055654747033</v>
      </c>
      <c r="H27" s="673">
        <f t="shared" si="3"/>
        <v>29500.395702186419</v>
      </c>
      <c r="I27" s="673">
        <f t="shared" si="3"/>
        <v>7368.4509003662324</v>
      </c>
      <c r="J27" s="673">
        <f t="shared" si="3"/>
        <v>0</v>
      </c>
      <c r="K27" s="673">
        <f t="shared" si="3"/>
        <v>497.39182831195529</v>
      </c>
      <c r="L27" s="673">
        <f t="shared" si="3"/>
        <v>0</v>
      </c>
      <c r="M27" s="673">
        <f t="shared" ca="1" si="3"/>
        <v>0</v>
      </c>
      <c r="N27" s="673">
        <f t="shared" si="3"/>
        <v>1939.5304444936364</v>
      </c>
      <c r="O27" s="673">
        <f t="shared" ca="1" si="3"/>
        <v>8040.6530297672962</v>
      </c>
      <c r="P27" s="673">
        <f t="shared" si="3"/>
        <v>318.92</v>
      </c>
      <c r="Q27" s="673">
        <f t="shared" si="3"/>
        <v>686.4</v>
      </c>
      <c r="R27" s="673">
        <f t="shared" ca="1" si="3"/>
        <v>242711.59086797782</v>
      </c>
      <c r="S27" s="67"/>
    </row>
    <row r="28" spans="1:19" ht="15.75" customHeight="1" thickBot="1">
      <c r="A28" s="674"/>
      <c r="B28" s="674"/>
      <c r="C28" s="675"/>
      <c r="D28" s="675"/>
      <c r="E28" s="675"/>
      <c r="F28" s="675"/>
      <c r="G28" s="675"/>
      <c r="H28" s="675"/>
      <c r="I28" s="675"/>
      <c r="J28" s="675"/>
      <c r="K28" s="675"/>
      <c r="L28" s="675"/>
      <c r="M28" s="675"/>
      <c r="N28" s="675"/>
      <c r="O28" s="675"/>
      <c r="P28" s="675"/>
      <c r="Q28" s="675"/>
      <c r="R28" s="675"/>
    </row>
    <row r="29" spans="1:19" ht="41.25" customHeight="1" thickTop="1" thickBot="1">
      <c r="A29" s="676" t="s">
        <v>331</v>
      </c>
      <c r="B29" s="676"/>
      <c r="C29" s="677">
        <f>'EF ele_warmte'!B5</f>
        <v>0</v>
      </c>
      <c r="D29" s="678"/>
      <c r="E29" s="679"/>
      <c r="F29" s="678"/>
      <c r="G29" s="678"/>
      <c r="H29" s="678"/>
      <c r="I29" s="678"/>
      <c r="J29" s="678"/>
      <c r="K29" s="678"/>
      <c r="L29" s="678"/>
      <c r="M29" s="678"/>
      <c r="N29" s="678"/>
      <c r="O29" s="678"/>
      <c r="P29" s="678"/>
      <c r="Q29" s="678"/>
      <c r="R29" s="678"/>
    </row>
    <row r="30" spans="1:19" ht="31.5" thickTop="1" thickBot="1">
      <c r="A30" s="680" t="s">
        <v>332</v>
      </c>
      <c r="B30" s="680"/>
      <c r="C30" s="681" t="s">
        <v>204</v>
      </c>
      <c r="D30" s="682"/>
      <c r="E30" s="682"/>
      <c r="F30" s="682"/>
      <c r="G30" s="682"/>
      <c r="H30" s="683"/>
      <c r="I30" s="684"/>
      <c r="J30" s="684"/>
      <c r="K30" s="684"/>
      <c r="L30" s="684"/>
      <c r="M30" s="684"/>
      <c r="N30" s="684"/>
      <c r="O30" s="684"/>
      <c r="P30" s="684"/>
      <c r="Q30" s="684"/>
      <c r="R30" s="684"/>
    </row>
    <row r="31" spans="1:19" ht="15" thickTop="1">
      <c r="A31" s="1095"/>
      <c r="B31" s="1095"/>
      <c r="C31" s="1095"/>
      <c r="D31" s="685"/>
      <c r="E31" s="684"/>
      <c r="F31" s="684"/>
      <c r="G31" s="684"/>
      <c r="H31" s="684"/>
      <c r="I31" s="684"/>
      <c r="J31" s="684"/>
      <c r="K31" s="684"/>
      <c r="L31" s="684"/>
      <c r="M31" s="684"/>
      <c r="N31" s="684"/>
      <c r="O31" s="684"/>
      <c r="P31" s="684"/>
      <c r="Q31" s="684"/>
      <c r="R31" s="684"/>
    </row>
    <row r="32" spans="1:19" ht="15.75">
      <c r="A32" s="686" t="s">
        <v>219</v>
      </c>
      <c r="B32" s="686"/>
      <c r="C32" s="685"/>
      <c r="D32" s="685"/>
      <c r="E32" s="684"/>
      <c r="F32" s="684"/>
      <c r="G32" s="684"/>
      <c r="H32" s="684"/>
      <c r="I32" s="684"/>
      <c r="J32" s="684"/>
      <c r="K32" s="684"/>
      <c r="L32" s="684"/>
      <c r="M32" s="684"/>
      <c r="N32" s="684"/>
      <c r="O32" s="684"/>
      <c r="P32" s="684"/>
      <c r="Q32" s="684"/>
      <c r="R32" s="684"/>
    </row>
    <row r="33" spans="1:18">
      <c r="A33" s="1073"/>
      <c r="B33" s="1073"/>
      <c r="C33" s="1073"/>
      <c r="D33" s="1073"/>
      <c r="E33" s="1073"/>
      <c r="F33" s="1073"/>
      <c r="G33" s="1073"/>
      <c r="H33" s="1073"/>
      <c r="I33" s="1073"/>
      <c r="J33" s="1073"/>
      <c r="K33" s="1073"/>
      <c r="L33" s="1073"/>
      <c r="M33" s="1073"/>
      <c r="N33" s="1073"/>
      <c r="O33" s="1073"/>
      <c r="P33" s="1073"/>
      <c r="Q33" s="1073"/>
      <c r="R33" s="1073"/>
    </row>
    <row r="34" spans="1:18" ht="15.75" thickBot="1">
      <c r="A34" s="687"/>
      <c r="B34" s="687"/>
      <c r="C34" s="688"/>
      <c r="D34" s="688"/>
      <c r="E34" s="688"/>
      <c r="F34" s="688"/>
      <c r="G34" s="688"/>
      <c r="H34" s="688"/>
      <c r="I34" s="688"/>
      <c r="J34" s="688"/>
      <c r="K34" s="688"/>
      <c r="L34" s="688"/>
      <c r="M34" s="688"/>
      <c r="N34" s="688"/>
      <c r="O34" s="688"/>
      <c r="P34" s="688"/>
      <c r="Q34" s="688"/>
      <c r="R34" s="688"/>
    </row>
    <row r="35" spans="1:18" ht="17.25" thickTop="1" thickBot="1">
      <c r="A35" s="1113"/>
      <c r="B35" s="785"/>
      <c r="C35" s="1115" t="s">
        <v>333</v>
      </c>
      <c r="D35" s="1116"/>
      <c r="E35" s="1116"/>
      <c r="F35" s="1116"/>
      <c r="G35" s="1116"/>
      <c r="H35" s="1116"/>
      <c r="I35" s="1116"/>
      <c r="J35" s="1116"/>
      <c r="K35" s="1116"/>
      <c r="L35" s="1116"/>
      <c r="M35" s="1116"/>
      <c r="N35" s="1116"/>
      <c r="O35" s="1116"/>
      <c r="P35" s="1116"/>
      <c r="Q35" s="1116"/>
      <c r="R35" s="1117"/>
    </row>
    <row r="36" spans="1:18" ht="16.5" thickTop="1">
      <c r="A36" s="1114"/>
      <c r="B36" s="786"/>
      <c r="C36" s="1118" t="s">
        <v>20</v>
      </c>
      <c r="D36" s="1120" t="s">
        <v>220</v>
      </c>
      <c r="E36" s="1122" t="s">
        <v>190</v>
      </c>
      <c r="F36" s="1123"/>
      <c r="G36" s="1123"/>
      <c r="H36" s="1123"/>
      <c r="I36" s="1123"/>
      <c r="J36" s="1123"/>
      <c r="K36" s="1123"/>
      <c r="L36" s="1124"/>
      <c r="M36" s="1122" t="s">
        <v>191</v>
      </c>
      <c r="N36" s="1123"/>
      <c r="O36" s="1123"/>
      <c r="P36" s="1123"/>
      <c r="Q36" s="1123"/>
      <c r="R36" s="1074" t="s">
        <v>109</v>
      </c>
    </row>
    <row r="37" spans="1:18" ht="45.75" thickBot="1">
      <c r="A37" s="1114"/>
      <c r="B37" s="786"/>
      <c r="C37" s="1119"/>
      <c r="D37" s="1121"/>
      <c r="E37" s="689" t="s">
        <v>192</v>
      </c>
      <c r="F37" s="689" t="s">
        <v>193</v>
      </c>
      <c r="G37" s="689" t="s">
        <v>194</v>
      </c>
      <c r="H37" s="689" t="s">
        <v>195</v>
      </c>
      <c r="I37" s="689" t="s">
        <v>113</v>
      </c>
      <c r="J37" s="689" t="s">
        <v>196</v>
      </c>
      <c r="K37" s="690" t="s">
        <v>221</v>
      </c>
      <c r="L37" s="690" t="s">
        <v>198</v>
      </c>
      <c r="M37" s="64" t="s">
        <v>199</v>
      </c>
      <c r="N37" s="65" t="s">
        <v>200</v>
      </c>
      <c r="O37" s="689" t="s">
        <v>222</v>
      </c>
      <c r="P37" s="689" t="s">
        <v>223</v>
      </c>
      <c r="Q37" s="690" t="s">
        <v>203</v>
      </c>
      <c r="R37" s="1076"/>
    </row>
    <row r="38" spans="1:18" ht="17.25" thickTop="1" thickBot="1">
      <c r="A38" s="798" t="s">
        <v>330</v>
      </c>
      <c r="B38" s="799"/>
      <c r="C38" s="691" t="s">
        <v>224</v>
      </c>
      <c r="D38" s="692"/>
      <c r="E38" s="693"/>
      <c r="F38" s="693"/>
      <c r="G38" s="693"/>
      <c r="H38" s="693"/>
      <c r="I38" s="693"/>
      <c r="J38" s="693"/>
      <c r="K38" s="693"/>
      <c r="L38" s="693"/>
      <c r="M38" s="977"/>
      <c r="N38" s="977"/>
      <c r="O38" s="693"/>
      <c r="P38" s="977"/>
      <c r="Q38" s="694"/>
      <c r="R38" s="695"/>
    </row>
    <row r="39" spans="1:18" ht="15" thickTop="1">
      <c r="A39" s="978" t="s">
        <v>211</v>
      </c>
      <c r="B39" s="795"/>
      <c r="C39" s="971">
        <f ca="1">'Eigen gebouwen'!B19</f>
        <v>0</v>
      </c>
      <c r="D39" s="971">
        <f ca="1">'Eigen gebouwen'!C19</f>
        <v>0</v>
      </c>
      <c r="E39" s="971">
        <f>'Eigen gebouwen'!D19</f>
        <v>0</v>
      </c>
      <c r="F39" s="971">
        <f>'Eigen gebouwen'!E19</f>
        <v>0</v>
      </c>
      <c r="G39" s="971">
        <f>'Eigen gebouwen'!F19</f>
        <v>0</v>
      </c>
      <c r="H39" s="971">
        <f>'Eigen gebouwen'!G19</f>
        <v>0</v>
      </c>
      <c r="I39" s="971">
        <f>'Eigen gebouwen'!H19</f>
        <v>0</v>
      </c>
      <c r="J39" s="971">
        <f>'Eigen gebouwen'!I19</f>
        <v>0</v>
      </c>
      <c r="K39" s="971">
        <f>'Eigen gebouwen'!J19</f>
        <v>0</v>
      </c>
      <c r="L39" s="971">
        <f>'Eigen gebouwen'!K19</f>
        <v>0</v>
      </c>
      <c r="M39" s="971">
        <f>'Eigen gebouwen'!L19</f>
        <v>0</v>
      </c>
      <c r="N39" s="971">
        <f>'Eigen gebouwen'!M19</f>
        <v>0</v>
      </c>
      <c r="O39" s="971">
        <f>'Eigen gebouwen'!N19</f>
        <v>0</v>
      </c>
      <c r="P39" s="971">
        <f>'Eigen gebouwen'!O19</f>
        <v>0</v>
      </c>
      <c r="Q39" s="740">
        <f>'Eigen gebouwen'!P19</f>
        <v>0</v>
      </c>
      <c r="R39" s="979">
        <f t="shared" ref="R39:R44" ca="1" si="4">SUM(C39:Q39)</f>
        <v>0</v>
      </c>
    </row>
    <row r="40" spans="1:18">
      <c r="A40" s="776" t="s">
        <v>212</v>
      </c>
      <c r="B40" s="796"/>
      <c r="C40" s="971">
        <f ca="1">tertiair!B20+'openbare verlichting'!B12</f>
        <v>3997.8616387746824</v>
      </c>
      <c r="D40" s="971">
        <f ca="1">tertiair!C20</f>
        <v>0</v>
      </c>
      <c r="E40" s="971">
        <f ca="1">tertiair!D20</f>
        <v>2854.5867467387338</v>
      </c>
      <c r="F40" s="971">
        <f>tertiair!E20</f>
        <v>49.607323632888686</v>
      </c>
      <c r="G40" s="971">
        <f ca="1">tertiair!F20</f>
        <v>674.84563895886708</v>
      </c>
      <c r="H40" s="971">
        <f>tertiair!G20</f>
        <v>0</v>
      </c>
      <c r="I40" s="971">
        <f>tertiair!H20</f>
        <v>0</v>
      </c>
      <c r="J40" s="971">
        <f>tertiair!I20</f>
        <v>0</v>
      </c>
      <c r="K40" s="971">
        <f>tertiair!J20</f>
        <v>1.4087921519497676E-2</v>
      </c>
      <c r="L40" s="971">
        <f>tertiair!K20</f>
        <v>0</v>
      </c>
      <c r="M40" s="971">
        <f ca="1">tertiair!L20</f>
        <v>0</v>
      </c>
      <c r="N40" s="971">
        <f>tertiair!M20</f>
        <v>0</v>
      </c>
      <c r="O40" s="971">
        <f ca="1">tertiair!N20</f>
        <v>0</v>
      </c>
      <c r="P40" s="971">
        <f>tertiair!O20</f>
        <v>0</v>
      </c>
      <c r="Q40" s="740">
        <f>tertiair!P20</f>
        <v>0</v>
      </c>
      <c r="R40" s="816">
        <f t="shared" ca="1" si="4"/>
        <v>7576.9154360266921</v>
      </c>
    </row>
    <row r="41" spans="1:18">
      <c r="A41" s="788" t="s">
        <v>213</v>
      </c>
      <c r="B41" s="795"/>
      <c r="C41" s="971">
        <f ca="1">huishoudens!B12</f>
        <v>3266.0445266337929</v>
      </c>
      <c r="D41" s="971">
        <f ca="1">huishoudens!C12</f>
        <v>0</v>
      </c>
      <c r="E41" s="971">
        <f>huishoudens!D12</f>
        <v>8340.4822268778735</v>
      </c>
      <c r="F41" s="971">
        <f>huishoudens!E12</f>
        <v>221.74592107657602</v>
      </c>
      <c r="G41" s="971">
        <f>huishoudens!F12</f>
        <v>6608.0120051036911</v>
      </c>
      <c r="H41" s="971">
        <f>huishoudens!G12</f>
        <v>0</v>
      </c>
      <c r="I41" s="971">
        <f>huishoudens!H12</f>
        <v>0</v>
      </c>
      <c r="J41" s="971">
        <f>huishoudens!I12</f>
        <v>0</v>
      </c>
      <c r="K41" s="971">
        <f>huishoudens!J12</f>
        <v>42.157836675437807</v>
      </c>
      <c r="L41" s="971">
        <f>huishoudens!K12</f>
        <v>0</v>
      </c>
      <c r="M41" s="971">
        <f>huishoudens!L12</f>
        <v>0</v>
      </c>
      <c r="N41" s="971">
        <f>huishoudens!M12</f>
        <v>0</v>
      </c>
      <c r="O41" s="971">
        <f>huishoudens!N12</f>
        <v>0</v>
      </c>
      <c r="P41" s="971">
        <f>huishoudens!O12</f>
        <v>0</v>
      </c>
      <c r="Q41" s="740">
        <f>huishoudens!P12</f>
        <v>0</v>
      </c>
      <c r="R41" s="816">
        <f t="shared" ca="1" si="4"/>
        <v>18478.44251636737</v>
      </c>
    </row>
    <row r="42" spans="1:18">
      <c r="A42" s="788" t="s">
        <v>487</v>
      </c>
      <c r="B42" s="795"/>
      <c r="C42" s="971">
        <f ca="1">'Eigen openbare verlichting'!B19</f>
        <v>0</v>
      </c>
      <c r="D42" s="971"/>
      <c r="E42" s="971"/>
      <c r="F42" s="971"/>
      <c r="G42" s="971"/>
      <c r="H42" s="971"/>
      <c r="I42" s="971"/>
      <c r="J42" s="971"/>
      <c r="K42" s="971"/>
      <c r="L42" s="971"/>
      <c r="M42" s="971"/>
      <c r="N42" s="971"/>
      <c r="O42" s="971"/>
      <c r="P42" s="971"/>
      <c r="Q42" s="740"/>
      <c r="R42" s="816">
        <f t="shared" ca="1" si="4"/>
        <v>0</v>
      </c>
    </row>
    <row r="43" spans="1:18">
      <c r="A43" s="788" t="s">
        <v>625</v>
      </c>
      <c r="B43" s="803" t="s">
        <v>622</v>
      </c>
      <c r="C43" s="971">
        <f ca="1">industrie!B22</f>
        <v>3935.0432211588432</v>
      </c>
      <c r="D43" s="971">
        <f ca="1">industrie!C22</f>
        <v>0</v>
      </c>
      <c r="E43" s="971">
        <f>industrie!D22</f>
        <v>3749.9686700929301</v>
      </c>
      <c r="F43" s="971">
        <f>industrie!E22</f>
        <v>356.45584686560682</v>
      </c>
      <c r="G43" s="971">
        <f>industrie!F22</f>
        <v>1408.5810768289239</v>
      </c>
      <c r="H43" s="971">
        <f>industrie!G22</f>
        <v>0</v>
      </c>
      <c r="I43" s="971">
        <f>industrie!H22</f>
        <v>0</v>
      </c>
      <c r="J43" s="971">
        <f>industrie!I22</f>
        <v>0</v>
      </c>
      <c r="K43" s="971">
        <f>industrie!J22</f>
        <v>22.147281907502464</v>
      </c>
      <c r="L43" s="971">
        <f>industrie!K22</f>
        <v>0</v>
      </c>
      <c r="M43" s="971">
        <f>industrie!L22</f>
        <v>0</v>
      </c>
      <c r="N43" s="971">
        <f>industrie!M22</f>
        <v>0</v>
      </c>
      <c r="O43" s="971">
        <f>industrie!N22</f>
        <v>0</v>
      </c>
      <c r="P43" s="971">
        <f>industrie!O22</f>
        <v>0</v>
      </c>
      <c r="Q43" s="740">
        <f>industrie!P22</f>
        <v>0</v>
      </c>
      <c r="R43" s="815">
        <f t="shared" ca="1" si="4"/>
        <v>9472.1960968538078</v>
      </c>
    </row>
    <row r="44" spans="1:18">
      <c r="A44" s="788"/>
      <c r="B44" s="795" t="s">
        <v>623</v>
      </c>
      <c r="C44" s="971"/>
      <c r="D44" s="971"/>
      <c r="E44" s="971"/>
      <c r="F44" s="971"/>
      <c r="G44" s="971"/>
      <c r="H44" s="971"/>
      <c r="I44" s="971"/>
      <c r="J44" s="971"/>
      <c r="K44" s="971"/>
      <c r="L44" s="971"/>
      <c r="M44" s="971"/>
      <c r="N44" s="971"/>
      <c r="O44" s="971"/>
      <c r="P44" s="971"/>
      <c r="Q44" s="740"/>
      <c r="R44" s="816">
        <f t="shared" si="4"/>
        <v>0</v>
      </c>
    </row>
    <row r="45" spans="1:18" ht="15" thickBot="1">
      <c r="A45" s="973" t="s">
        <v>800</v>
      </c>
      <c r="B45" s="980"/>
      <c r="C45" s="975"/>
      <c r="D45" s="975"/>
      <c r="E45" s="975"/>
      <c r="F45" s="975"/>
      <c r="G45" s="975"/>
      <c r="H45" s="975"/>
      <c r="I45" s="975"/>
      <c r="J45" s="975"/>
      <c r="K45" s="975"/>
      <c r="L45" s="975"/>
      <c r="M45" s="975"/>
      <c r="N45" s="975"/>
      <c r="O45" s="975"/>
      <c r="P45" s="975"/>
      <c r="Q45" s="976"/>
      <c r="R45" s="981"/>
    </row>
    <row r="46" spans="1:18" ht="15.75" thickBot="1">
      <c r="A46" s="789" t="s">
        <v>214</v>
      </c>
      <c r="B46" s="802"/>
      <c r="C46" s="698">
        <f ca="1">SUM(C39:C45)</f>
        <v>11198.949386567318</v>
      </c>
      <c r="D46" s="698">
        <f t="shared" ref="D46:Q46" ca="1" si="5">SUM(D39:D45)</f>
        <v>0</v>
      </c>
      <c r="E46" s="698">
        <f t="shared" ca="1" si="5"/>
        <v>14945.037643709538</v>
      </c>
      <c r="F46" s="698">
        <f t="shared" si="5"/>
        <v>627.80909157507153</v>
      </c>
      <c r="G46" s="698">
        <f t="shared" ca="1" si="5"/>
        <v>8691.4387208914814</v>
      </c>
      <c r="H46" s="698">
        <f t="shared" si="5"/>
        <v>0</v>
      </c>
      <c r="I46" s="698">
        <f t="shared" si="5"/>
        <v>0</v>
      </c>
      <c r="J46" s="698">
        <f t="shared" si="5"/>
        <v>0</v>
      </c>
      <c r="K46" s="698">
        <f t="shared" si="5"/>
        <v>64.319206504459771</v>
      </c>
      <c r="L46" s="698">
        <f t="shared" si="5"/>
        <v>0</v>
      </c>
      <c r="M46" s="698">
        <f t="shared" ca="1" si="5"/>
        <v>0</v>
      </c>
      <c r="N46" s="698">
        <f t="shared" si="5"/>
        <v>0</v>
      </c>
      <c r="O46" s="698">
        <f t="shared" ca="1" si="5"/>
        <v>0</v>
      </c>
      <c r="P46" s="698">
        <f t="shared" si="5"/>
        <v>0</v>
      </c>
      <c r="Q46" s="698">
        <f t="shared" si="5"/>
        <v>0</v>
      </c>
      <c r="R46" s="698">
        <f ca="1">SUM(R39:R45)</f>
        <v>35527.554049247869</v>
      </c>
    </row>
    <row r="47" spans="1:18" ht="15.75">
      <c r="A47" s="790" t="s">
        <v>215</v>
      </c>
      <c r="B47" s="800"/>
      <c r="C47" s="691"/>
      <c r="D47" s="692"/>
      <c r="E47" s="692"/>
      <c r="F47" s="692"/>
      <c r="G47" s="692"/>
      <c r="H47" s="692"/>
      <c r="I47" s="692"/>
      <c r="J47" s="692"/>
      <c r="K47" s="692"/>
      <c r="L47" s="692"/>
      <c r="M47" s="701"/>
      <c r="N47" s="701"/>
      <c r="O47" s="692"/>
      <c r="P47" s="701"/>
      <c r="Q47" s="701"/>
      <c r="R47" s="695"/>
    </row>
    <row r="48" spans="1:18">
      <c r="A48" s="788" t="s">
        <v>216</v>
      </c>
      <c r="B48" s="795"/>
      <c r="C48" s="971">
        <f ca="1">'Eigen vloot'!B31</f>
        <v>0</v>
      </c>
      <c r="D48" s="971">
        <f>'Eigen vloot'!C31</f>
        <v>0</v>
      </c>
      <c r="E48" s="971">
        <f>'Eigen vloot'!D31</f>
        <v>0</v>
      </c>
      <c r="F48" s="971">
        <f>'Eigen vloot'!E31</f>
        <v>0</v>
      </c>
      <c r="G48" s="971">
        <f>'Eigen vloot'!F31</f>
        <v>0</v>
      </c>
      <c r="H48" s="971">
        <f>'Eigen vloot'!G31</f>
        <v>0</v>
      </c>
      <c r="I48" s="971">
        <f>'Eigen vloot'!H31</f>
        <v>0</v>
      </c>
      <c r="J48" s="971">
        <f>'Eigen vloot'!I31</f>
        <v>0</v>
      </c>
      <c r="K48" s="971">
        <f>'Eigen vloot'!J31</f>
        <v>0</v>
      </c>
      <c r="L48" s="971">
        <f>'Eigen vloot'!K31</f>
        <v>0</v>
      </c>
      <c r="M48" s="971">
        <f>'Eigen vloot'!L31</f>
        <v>0</v>
      </c>
      <c r="N48" s="971">
        <f>'Eigen vloot'!M31</f>
        <v>0</v>
      </c>
      <c r="O48" s="971">
        <f>'Eigen vloot'!N31</f>
        <v>0</v>
      </c>
      <c r="P48" s="971">
        <f>'Eigen vloot'!O31</f>
        <v>0</v>
      </c>
      <c r="Q48" s="971">
        <f>'Eigen vloot'!P31</f>
        <v>0</v>
      </c>
      <c r="R48" s="696">
        <f ca="1">SUM(C48:Q48)</f>
        <v>0</v>
      </c>
    </row>
    <row r="49" spans="1:18">
      <c r="A49" s="788" t="s">
        <v>217</v>
      </c>
      <c r="B49" s="795"/>
      <c r="C49" s="971">
        <f ca="1">transport!B58</f>
        <v>2.2523101301800286</v>
      </c>
      <c r="D49" s="971">
        <f ca="1">transport!C58</f>
        <v>0</v>
      </c>
      <c r="E49" s="971">
        <f>transport!D58</f>
        <v>0</v>
      </c>
      <c r="F49" s="971">
        <f>transport!E58</f>
        <v>0</v>
      </c>
      <c r="G49" s="971">
        <f>transport!F58</f>
        <v>0</v>
      </c>
      <c r="H49" s="971">
        <f>transport!G58</f>
        <v>310.4002502682232</v>
      </c>
      <c r="I49" s="971">
        <f>transport!H58</f>
        <v>0</v>
      </c>
      <c r="J49" s="971">
        <f>transport!I58</f>
        <v>0</v>
      </c>
      <c r="K49" s="971">
        <f>transport!J58</f>
        <v>0</v>
      </c>
      <c r="L49" s="971">
        <f>transport!K58</f>
        <v>0</v>
      </c>
      <c r="M49" s="971">
        <f>transport!L58</f>
        <v>0</v>
      </c>
      <c r="N49" s="971">
        <f>transport!M58</f>
        <v>0</v>
      </c>
      <c r="O49" s="971">
        <f>transport!N58</f>
        <v>0</v>
      </c>
      <c r="P49" s="971">
        <f>transport!O58</f>
        <v>0</v>
      </c>
      <c r="Q49" s="972">
        <f>transport!P58</f>
        <v>0</v>
      </c>
      <c r="R49" s="696">
        <f ca="1">SUM(C49:Q49)</f>
        <v>312.65256039840324</v>
      </c>
    </row>
    <row r="50" spans="1:18">
      <c r="A50" s="791" t="s">
        <v>295</v>
      </c>
      <c r="B50" s="801"/>
      <c r="C50" s="669">
        <f ca="1">transport!B18</f>
        <v>4.1119990081106268</v>
      </c>
      <c r="D50" s="669">
        <f>transport!C18</f>
        <v>0</v>
      </c>
      <c r="E50" s="669">
        <f>transport!D18</f>
        <v>9.3769249991244923</v>
      </c>
      <c r="F50" s="669">
        <f>transport!E18</f>
        <v>17.870157086842053</v>
      </c>
      <c r="G50" s="669">
        <f>transport!F18</f>
        <v>0</v>
      </c>
      <c r="H50" s="669">
        <f>transport!G18</f>
        <v>7566.2054022155507</v>
      </c>
      <c r="I50" s="669">
        <f>transport!H18</f>
        <v>1834.7442741911918</v>
      </c>
      <c r="J50" s="669">
        <f>transport!I18</f>
        <v>0</v>
      </c>
      <c r="K50" s="669">
        <f>transport!J18</f>
        <v>0</v>
      </c>
      <c r="L50" s="669">
        <f>transport!K18</f>
        <v>0</v>
      </c>
      <c r="M50" s="669">
        <f>transport!L18</f>
        <v>0</v>
      </c>
      <c r="N50" s="669">
        <f>transport!M18</f>
        <v>0</v>
      </c>
      <c r="O50" s="669">
        <f>transport!N18</f>
        <v>0</v>
      </c>
      <c r="P50" s="669">
        <f>transport!O18</f>
        <v>0</v>
      </c>
      <c r="Q50" s="670">
        <f>transport!P18</f>
        <v>0</v>
      </c>
      <c r="R50" s="697">
        <f ca="1">SUM(C50:Q50)</f>
        <v>9432.3087575008194</v>
      </c>
    </row>
    <row r="51" spans="1:18" ht="15" thickBot="1">
      <c r="A51" s="788" t="s">
        <v>801</v>
      </c>
      <c r="B51" s="795"/>
      <c r="C51" s="971"/>
      <c r="D51" s="971"/>
      <c r="E51" s="971"/>
      <c r="F51" s="971"/>
      <c r="G51" s="971"/>
      <c r="H51" s="971"/>
      <c r="I51" s="971"/>
      <c r="J51" s="971"/>
      <c r="K51" s="971"/>
      <c r="L51" s="971"/>
      <c r="M51" s="971"/>
      <c r="N51" s="971"/>
      <c r="O51" s="971"/>
      <c r="P51" s="971"/>
      <c r="Q51" s="972"/>
      <c r="R51" s="696"/>
    </row>
    <row r="52" spans="1:18" ht="15.75" thickBot="1">
      <c r="A52" s="789" t="s">
        <v>218</v>
      </c>
      <c r="B52" s="802"/>
      <c r="C52" s="698">
        <f ca="1">SUM(C48:C51)</f>
        <v>6.3643091382906558</v>
      </c>
      <c r="D52" s="698">
        <f t="shared" ref="D52:Q52" ca="1" si="6">SUM(D48:D51)</f>
        <v>0</v>
      </c>
      <c r="E52" s="698">
        <f t="shared" si="6"/>
        <v>9.3769249991244923</v>
      </c>
      <c r="F52" s="698">
        <f t="shared" si="6"/>
        <v>17.870157086842053</v>
      </c>
      <c r="G52" s="698">
        <f t="shared" si="6"/>
        <v>0</v>
      </c>
      <c r="H52" s="698">
        <f t="shared" si="6"/>
        <v>7876.6056524837741</v>
      </c>
      <c r="I52" s="698">
        <f t="shared" si="6"/>
        <v>1834.7442741911918</v>
      </c>
      <c r="J52" s="698">
        <f t="shared" si="6"/>
        <v>0</v>
      </c>
      <c r="K52" s="698">
        <f t="shared" si="6"/>
        <v>0</v>
      </c>
      <c r="L52" s="698">
        <f t="shared" si="6"/>
        <v>0</v>
      </c>
      <c r="M52" s="698">
        <f t="shared" si="6"/>
        <v>0</v>
      </c>
      <c r="N52" s="698">
        <f t="shared" si="6"/>
        <v>0</v>
      </c>
      <c r="O52" s="698">
        <f t="shared" si="6"/>
        <v>0</v>
      </c>
      <c r="P52" s="698">
        <f t="shared" si="6"/>
        <v>0</v>
      </c>
      <c r="Q52" s="698">
        <f t="shared" si="6"/>
        <v>0</v>
      </c>
      <c r="R52" s="698">
        <f ca="1">SUM(R48:R51)</f>
        <v>9744.9613178992222</v>
      </c>
    </row>
    <row r="53" spans="1:18" ht="15.75">
      <c r="A53" s="790" t="s">
        <v>225</v>
      </c>
      <c r="B53" s="770"/>
      <c r="C53" s="691"/>
      <c r="D53" s="692"/>
      <c r="E53" s="692"/>
      <c r="F53" s="692"/>
      <c r="G53" s="692"/>
      <c r="H53" s="692"/>
      <c r="I53" s="692"/>
      <c r="J53" s="692"/>
      <c r="K53" s="692"/>
      <c r="L53" s="692"/>
      <c r="M53" s="701"/>
      <c r="N53" s="701"/>
      <c r="O53" s="692"/>
      <c r="P53" s="701"/>
      <c r="Q53" s="701"/>
      <c r="R53" s="695"/>
    </row>
    <row r="54" spans="1:18">
      <c r="A54" s="791" t="s">
        <v>619</v>
      </c>
      <c r="B54" s="801"/>
      <c r="C54" s="669">
        <f ca="1">+landbouw!B12</f>
        <v>396.58628494092471</v>
      </c>
      <c r="D54" s="669">
        <f ca="1">+landbouw!C12</f>
        <v>0</v>
      </c>
      <c r="E54" s="669">
        <f>+landbouw!D12</f>
        <v>44.096170437664895</v>
      </c>
      <c r="F54" s="669">
        <f>+landbouw!E12</f>
        <v>14.539182190699309</v>
      </c>
      <c r="G54" s="669">
        <f>+landbouw!F12</f>
        <v>2423.7861389259751</v>
      </c>
      <c r="H54" s="669">
        <f>+landbouw!G12</f>
        <v>0</v>
      </c>
      <c r="I54" s="669">
        <f>+landbouw!H12</f>
        <v>0</v>
      </c>
      <c r="J54" s="669">
        <f>+landbouw!I12</f>
        <v>0</v>
      </c>
      <c r="K54" s="669">
        <f>+landbouw!J12</f>
        <v>111.75750071797239</v>
      </c>
      <c r="L54" s="669">
        <f>+landbouw!K12</f>
        <v>0</v>
      </c>
      <c r="M54" s="669">
        <f>+landbouw!L12</f>
        <v>0</v>
      </c>
      <c r="N54" s="669">
        <f>+landbouw!M12</f>
        <v>0</v>
      </c>
      <c r="O54" s="669">
        <f>+landbouw!N12</f>
        <v>0</v>
      </c>
      <c r="P54" s="669">
        <f>+landbouw!O12</f>
        <v>0</v>
      </c>
      <c r="Q54" s="670">
        <f>+landbouw!P12</f>
        <v>0</v>
      </c>
      <c r="R54" s="697">
        <f ca="1">SUM(C54:Q54)</f>
        <v>2990.7652772132365</v>
      </c>
    </row>
    <row r="55" spans="1:18" ht="15" thickBot="1">
      <c r="A55" s="791" t="s">
        <v>802</v>
      </c>
      <c r="B55" s="801"/>
      <c r="C55" s="669">
        <f ca="1">C25*'EF ele_warmte'!B12</f>
        <v>119.23814912960486</v>
      </c>
      <c r="D55" s="669"/>
      <c r="E55" s="669">
        <f>E25*EF_CO2_aardgas</f>
        <v>326.45504615888092</v>
      </c>
      <c r="F55" s="669"/>
      <c r="G55" s="669"/>
      <c r="H55" s="669"/>
      <c r="I55" s="669"/>
      <c r="J55" s="669"/>
      <c r="K55" s="669"/>
      <c r="L55" s="669"/>
      <c r="M55" s="669"/>
      <c r="N55" s="669"/>
      <c r="O55" s="669"/>
      <c r="P55" s="669"/>
      <c r="Q55" s="670"/>
      <c r="R55" s="697">
        <f ca="1">SUM(C55:Q55)</f>
        <v>445.69319528848575</v>
      </c>
    </row>
    <row r="56" spans="1:18" ht="15.75" thickBot="1">
      <c r="A56" s="789" t="s">
        <v>803</v>
      </c>
      <c r="B56" s="802"/>
      <c r="C56" s="698">
        <f ca="1">SUM(C54:C55)</f>
        <v>515.82443407052961</v>
      </c>
      <c r="D56" s="698">
        <f t="shared" ref="D56:Q56" ca="1" si="7">SUM(D54:D55)</f>
        <v>0</v>
      </c>
      <c r="E56" s="698">
        <f t="shared" si="7"/>
        <v>370.55121659654583</v>
      </c>
      <c r="F56" s="698">
        <f t="shared" si="7"/>
        <v>14.539182190699309</v>
      </c>
      <c r="G56" s="698">
        <f t="shared" si="7"/>
        <v>2423.7861389259751</v>
      </c>
      <c r="H56" s="698">
        <f t="shared" si="7"/>
        <v>0</v>
      </c>
      <c r="I56" s="698">
        <f t="shared" si="7"/>
        <v>0</v>
      </c>
      <c r="J56" s="698">
        <f t="shared" si="7"/>
        <v>0</v>
      </c>
      <c r="K56" s="698">
        <f t="shared" si="7"/>
        <v>111.75750071797239</v>
      </c>
      <c r="L56" s="698">
        <f t="shared" si="7"/>
        <v>0</v>
      </c>
      <c r="M56" s="698">
        <f t="shared" si="7"/>
        <v>0</v>
      </c>
      <c r="N56" s="698">
        <f t="shared" si="7"/>
        <v>0</v>
      </c>
      <c r="O56" s="698">
        <f t="shared" si="7"/>
        <v>0</v>
      </c>
      <c r="P56" s="698">
        <f t="shared" si="7"/>
        <v>0</v>
      </c>
      <c r="Q56" s="699">
        <f t="shared" si="7"/>
        <v>0</v>
      </c>
      <c r="R56" s="700">
        <f ca="1">SUM(R54:R55)</f>
        <v>3436.4584725017221</v>
      </c>
    </row>
    <row r="57" spans="1:18" ht="15.75">
      <c r="A57" s="770" t="s">
        <v>620</v>
      </c>
      <c r="B57" s="770"/>
      <c r="C57" s="703"/>
      <c r="D57" s="692"/>
      <c r="E57" s="692"/>
      <c r="F57" s="692"/>
      <c r="G57" s="692"/>
      <c r="H57" s="692"/>
      <c r="I57" s="692"/>
      <c r="J57" s="692"/>
      <c r="K57" s="692"/>
      <c r="L57" s="692"/>
      <c r="M57" s="701"/>
      <c r="N57" s="701"/>
      <c r="O57" s="692"/>
      <c r="P57" s="701"/>
      <c r="Q57" s="701"/>
      <c r="R57" s="695"/>
    </row>
    <row r="58" spans="1:18" ht="15">
      <c r="A58" s="792" t="s">
        <v>226</v>
      </c>
      <c r="B58" s="806"/>
      <c r="C58" s="1063"/>
      <c r="D58" s="1064"/>
      <c r="E58" s="1064"/>
      <c r="F58" s="1064"/>
      <c r="G58" s="1064"/>
      <c r="H58" s="1064"/>
      <c r="I58" s="1064"/>
      <c r="J58" s="1064"/>
      <c r="K58" s="1064"/>
      <c r="L58" s="1064"/>
      <c r="M58" s="1064"/>
      <c r="N58" s="1064"/>
      <c r="O58" s="1064"/>
      <c r="P58" s="1064"/>
      <c r="Q58" s="1064"/>
      <c r="R58" s="704"/>
    </row>
    <row r="59" spans="1:18" ht="15">
      <c r="A59" s="793" t="s">
        <v>227</v>
      </c>
      <c r="B59" s="780"/>
      <c r="C59" s="1065"/>
      <c r="D59" s="1066"/>
      <c r="E59" s="1066"/>
      <c r="F59" s="1066"/>
      <c r="G59" s="1066"/>
      <c r="H59" s="1066"/>
      <c r="I59" s="1066"/>
      <c r="J59" s="1066"/>
      <c r="K59" s="1066"/>
      <c r="L59" s="1066"/>
      <c r="M59" s="1066"/>
      <c r="N59" s="1066"/>
      <c r="O59" s="1066"/>
      <c r="P59" s="1066"/>
      <c r="Q59" s="1066"/>
      <c r="R59" s="705"/>
    </row>
    <row r="60" spans="1:18" ht="15" thickBot="1">
      <c r="A60" s="804" t="s">
        <v>228</v>
      </c>
      <c r="B60" s="805"/>
      <c r="C60" s="1065"/>
      <c r="D60" s="1066"/>
      <c r="E60" s="1066"/>
      <c r="F60" s="1066"/>
      <c r="G60" s="1066"/>
      <c r="H60" s="1066"/>
      <c r="I60" s="1066"/>
      <c r="J60" s="1066"/>
      <c r="K60" s="1066"/>
      <c r="L60" s="1066"/>
      <c r="M60" s="1066"/>
      <c r="N60" s="1066"/>
      <c r="O60" s="1066"/>
      <c r="P60" s="1066"/>
      <c r="Q60" s="1066"/>
      <c r="R60" s="697"/>
    </row>
    <row r="61" spans="1:18" ht="16.5" thickBot="1">
      <c r="A61" s="807" t="s">
        <v>109</v>
      </c>
      <c r="B61" s="808"/>
      <c r="C61" s="706">
        <f ca="1">C46+C52+C56</f>
        <v>11721.138129776138</v>
      </c>
      <c r="D61" s="706">
        <f t="shared" ref="D61:Q61" ca="1" si="8">D46+D52+D56</f>
        <v>0</v>
      </c>
      <c r="E61" s="706">
        <f t="shared" ca="1" si="8"/>
        <v>15324.965785305209</v>
      </c>
      <c r="F61" s="706">
        <f t="shared" si="8"/>
        <v>660.21843085261287</v>
      </c>
      <c r="G61" s="706">
        <f t="shared" ca="1" si="8"/>
        <v>11115.224859817456</v>
      </c>
      <c r="H61" s="706">
        <f t="shared" si="8"/>
        <v>7876.6056524837741</v>
      </c>
      <c r="I61" s="706">
        <f t="shared" si="8"/>
        <v>1834.7442741911918</v>
      </c>
      <c r="J61" s="706">
        <f t="shared" si="8"/>
        <v>0</v>
      </c>
      <c r="K61" s="706">
        <f t="shared" si="8"/>
        <v>176.07670722243216</v>
      </c>
      <c r="L61" s="706">
        <f t="shared" si="8"/>
        <v>0</v>
      </c>
      <c r="M61" s="706">
        <f t="shared" ca="1" si="8"/>
        <v>0</v>
      </c>
      <c r="N61" s="706">
        <f t="shared" si="8"/>
        <v>0</v>
      </c>
      <c r="O61" s="706">
        <f t="shared" ca="1" si="8"/>
        <v>0</v>
      </c>
      <c r="P61" s="706">
        <f t="shared" si="8"/>
        <v>0</v>
      </c>
      <c r="Q61" s="706">
        <f t="shared" si="8"/>
        <v>0</v>
      </c>
      <c r="R61" s="706">
        <f ca="1">R46+R52+R56</f>
        <v>48708.97383964881</v>
      </c>
    </row>
    <row r="62" spans="1:18" ht="15.75" thickTop="1" thickBot="1">
      <c r="A62" s="952"/>
      <c r="B62" s="952"/>
      <c r="C62" s="707"/>
      <c r="D62" s="707"/>
      <c r="E62" s="708"/>
      <c r="F62" s="708"/>
      <c r="G62" s="708"/>
      <c r="H62" s="708"/>
      <c r="I62" s="708"/>
      <c r="J62" s="708"/>
      <c r="K62" s="708"/>
      <c r="L62" s="708"/>
      <c r="M62" s="708"/>
      <c r="N62" s="708"/>
      <c r="O62" s="708"/>
      <c r="P62" s="708"/>
      <c r="Q62" s="708"/>
      <c r="R62" s="708"/>
    </row>
    <row r="63" spans="1:18" ht="20.25" thickTop="1" thickBot="1">
      <c r="A63" s="709" t="s">
        <v>334</v>
      </c>
      <c r="B63" s="787"/>
      <c r="C63" s="747">
        <f t="shared" ref="C63:Q63" ca="1" si="9">IF(ISERROR(C61/C27),0,C61/C27)</f>
        <v>0.18199870056079395</v>
      </c>
      <c r="D63" s="747">
        <f t="shared" ca="1" si="9"/>
        <v>0</v>
      </c>
      <c r="E63" s="982">
        <f t="shared" ca="1" si="9"/>
        <v>0.20200000000000001</v>
      </c>
      <c r="F63" s="747">
        <f t="shared" si="9"/>
        <v>0.22700000000000001</v>
      </c>
      <c r="G63" s="747">
        <f t="shared" ca="1" si="9"/>
        <v>0.26699999999999996</v>
      </c>
      <c r="H63" s="747">
        <f t="shared" si="9"/>
        <v>0.26700000000000002</v>
      </c>
      <c r="I63" s="747">
        <f t="shared" si="9"/>
        <v>0.249</v>
      </c>
      <c r="J63" s="747">
        <f t="shared" si="9"/>
        <v>0</v>
      </c>
      <c r="K63" s="747">
        <f t="shared" si="9"/>
        <v>0.35399999999999998</v>
      </c>
      <c r="L63" s="747">
        <f t="shared" si="9"/>
        <v>0</v>
      </c>
      <c r="M63" s="747">
        <f t="shared" ca="1" si="9"/>
        <v>0</v>
      </c>
      <c r="N63" s="747">
        <f t="shared" si="9"/>
        <v>0</v>
      </c>
      <c r="O63" s="747">
        <f t="shared" ca="1" si="9"/>
        <v>0</v>
      </c>
      <c r="P63" s="747">
        <f t="shared" si="9"/>
        <v>0</v>
      </c>
      <c r="Q63" s="747">
        <f t="shared" si="9"/>
        <v>0</v>
      </c>
      <c r="R63" s="708"/>
    </row>
    <row r="64" spans="1:18" ht="33" thickTop="1" thickBot="1">
      <c r="A64" s="794" t="s">
        <v>335</v>
      </c>
      <c r="B64" s="772"/>
      <c r="C64" s="748">
        <f>'EF ele_warmte'!B6</f>
        <v>0.221</v>
      </c>
      <c r="D64" s="749"/>
      <c r="E64" s="750"/>
      <c r="F64" s="751"/>
      <c r="G64" s="751"/>
      <c r="H64" s="751"/>
      <c r="I64" s="751"/>
      <c r="J64" s="751"/>
      <c r="K64" s="751"/>
      <c r="L64" s="751"/>
      <c r="M64" s="751"/>
      <c r="N64" s="751"/>
      <c r="O64" s="751"/>
      <c r="P64" s="751"/>
      <c r="Q64" s="751"/>
      <c r="R64" s="708"/>
    </row>
    <row r="65" spans="1:18" ht="15" thickTop="1">
      <c r="A65" s="710"/>
      <c r="B65" s="710"/>
      <c r="C65" s="708"/>
      <c r="D65" s="708"/>
      <c r="E65" s="708"/>
      <c r="F65" s="708"/>
      <c r="G65" s="708"/>
      <c r="H65" s="708"/>
      <c r="I65" s="708"/>
      <c r="J65" s="708"/>
      <c r="K65" s="708"/>
      <c r="L65" s="708"/>
      <c r="M65" s="708"/>
      <c r="N65" s="708"/>
      <c r="O65" s="708"/>
      <c r="P65" s="708"/>
      <c r="Q65" s="708"/>
      <c r="R65" s="708"/>
    </row>
    <row r="66" spans="1:18" ht="18.75">
      <c r="A66" s="711" t="s">
        <v>336</v>
      </c>
      <c r="B66" s="711"/>
      <c r="C66" s="684"/>
      <c r="D66" s="712"/>
      <c r="E66" s="684"/>
      <c r="F66" s="684"/>
      <c r="G66" s="684"/>
      <c r="H66" s="684"/>
      <c r="I66" s="684"/>
      <c r="J66" s="684"/>
      <c r="K66" s="684"/>
      <c r="L66" s="684"/>
      <c r="M66" s="684"/>
      <c r="N66" s="684"/>
      <c r="O66" s="684"/>
      <c r="P66" s="713"/>
      <c r="Q66" s="713"/>
      <c r="R66" s="713"/>
    </row>
    <row r="67" spans="1:18">
      <c r="A67" s="1073"/>
      <c r="B67" s="1073"/>
      <c r="C67" s="1073"/>
      <c r="D67" s="1073"/>
      <c r="E67" s="1073"/>
      <c r="F67" s="1073"/>
      <c r="G67" s="1073"/>
      <c r="H67" s="1073"/>
      <c r="I67" s="1073"/>
      <c r="J67" s="1073"/>
      <c r="K67" s="1073"/>
      <c r="L67" s="1073"/>
      <c r="M67" s="1073"/>
      <c r="N67" s="1073"/>
      <c r="O67" s="1073"/>
      <c r="P67" s="1073"/>
      <c r="Q67" s="1073"/>
      <c r="R67" s="714"/>
    </row>
    <row r="68" spans="1:18" ht="16.5" customHeight="1" thickBot="1">
      <c r="A68" s="687"/>
      <c r="B68" s="687"/>
      <c r="C68" s="688"/>
      <c r="D68" s="688"/>
      <c r="E68" s="688"/>
      <c r="F68" s="688"/>
      <c r="G68" s="688"/>
      <c r="H68" s="688"/>
      <c r="I68" s="688"/>
      <c r="J68" s="688"/>
      <c r="K68" s="688"/>
      <c r="L68" s="688"/>
      <c r="M68" s="688"/>
      <c r="N68" s="688"/>
      <c r="O68" s="688"/>
      <c r="P68" s="688"/>
      <c r="Q68" s="688"/>
      <c r="R68" s="688"/>
    </row>
    <row r="69" spans="1:18" ht="48.75" customHeight="1" thickTop="1" thickBot="1">
      <c r="A69" s="1074" t="s">
        <v>229</v>
      </c>
      <c r="B69" s="1077" t="s">
        <v>337</v>
      </c>
      <c r="C69" s="1078"/>
      <c r="D69" s="1081" t="s">
        <v>338</v>
      </c>
      <c r="E69" s="1082"/>
      <c r="F69" s="1082"/>
      <c r="G69" s="1082"/>
      <c r="H69" s="1082"/>
      <c r="I69" s="1082"/>
      <c r="J69" s="1082"/>
      <c r="K69" s="1082"/>
      <c r="L69" s="1082"/>
      <c r="M69" s="1082"/>
      <c r="N69" s="1082"/>
      <c r="O69" s="1083"/>
      <c r="P69" s="983" t="s">
        <v>628</v>
      </c>
      <c r="Q69" s="1084" t="s">
        <v>627</v>
      </c>
      <c r="R69" s="1085"/>
    </row>
    <row r="70" spans="1:18" ht="61.5" thickTop="1" thickBot="1">
      <c r="A70" s="1075"/>
      <c r="B70" s="1079"/>
      <c r="C70" s="1080"/>
      <c r="D70" s="1086" t="s">
        <v>190</v>
      </c>
      <c r="E70" s="1087"/>
      <c r="F70" s="1087"/>
      <c r="G70" s="1087"/>
      <c r="H70" s="1088"/>
      <c r="I70" s="963" t="s">
        <v>234</v>
      </c>
      <c r="J70" s="963" t="s">
        <v>222</v>
      </c>
      <c r="K70" s="963" t="s">
        <v>202</v>
      </c>
      <c r="L70" s="963" t="s">
        <v>203</v>
      </c>
      <c r="M70" s="715" t="s">
        <v>233</v>
      </c>
      <c r="N70" s="963" t="s">
        <v>235</v>
      </c>
      <c r="O70" s="958" t="s">
        <v>120</v>
      </c>
      <c r="P70" s="984"/>
      <c r="Q70" s="822"/>
      <c r="R70" s="823"/>
    </row>
    <row r="71" spans="1:18" ht="95.25" customHeight="1" thickTop="1" thickBot="1">
      <c r="A71" s="1076"/>
      <c r="B71" s="957" t="s">
        <v>626</v>
      </c>
      <c r="C71" s="957" t="s">
        <v>804</v>
      </c>
      <c r="D71" s="985" t="s">
        <v>192</v>
      </c>
      <c r="E71" s="986" t="s">
        <v>193</v>
      </c>
      <c r="F71" s="963" t="s">
        <v>194</v>
      </c>
      <c r="G71" s="960" t="s">
        <v>196</v>
      </c>
      <c r="H71" s="987" t="s">
        <v>197</v>
      </c>
      <c r="I71" s="954"/>
      <c r="J71" s="954"/>
      <c r="K71" s="954"/>
      <c r="L71" s="954"/>
      <c r="M71" s="961"/>
      <c r="N71" s="954"/>
      <c r="O71" s="959"/>
      <c r="P71" s="988"/>
      <c r="Q71" s="953" t="s">
        <v>629</v>
      </c>
      <c r="R71" s="959" t="s">
        <v>630</v>
      </c>
    </row>
    <row r="72" spans="1:18" ht="15.75" thickTop="1">
      <c r="A72" s="716" t="s">
        <v>237</v>
      </c>
      <c r="B72" s="809">
        <f>'lokale energieproductie'!B4</f>
        <v>0</v>
      </c>
      <c r="C72" s="1067"/>
      <c r="D72" s="1067"/>
      <c r="E72" s="1070"/>
      <c r="F72" s="1070"/>
      <c r="G72" s="1131"/>
      <c r="H72" s="1134"/>
      <c r="I72" s="1137"/>
      <c r="J72" s="955"/>
      <c r="K72" s="1089"/>
      <c r="L72" s="1089"/>
      <c r="M72" s="1089"/>
      <c r="N72" s="1089"/>
      <c r="O72" s="1090"/>
      <c r="P72" s="817">
        <v>0</v>
      </c>
      <c r="Q72" s="989"/>
      <c r="R72" s="817">
        <v>0</v>
      </c>
    </row>
    <row r="73" spans="1:18" ht="15">
      <c r="A73" s="717" t="s">
        <v>238</v>
      </c>
      <c r="B73" s="716">
        <f>'lokale energieproductie'!B5</f>
        <v>0</v>
      </c>
      <c r="C73" s="1068"/>
      <c r="D73" s="1068"/>
      <c r="E73" s="1071"/>
      <c r="F73" s="1071"/>
      <c r="G73" s="1132"/>
      <c r="H73" s="1135"/>
      <c r="I73" s="1068"/>
      <c r="J73" s="956"/>
      <c r="K73" s="1071"/>
      <c r="L73" s="1071"/>
      <c r="M73" s="1071"/>
      <c r="N73" s="1071"/>
      <c r="O73" s="1091"/>
      <c r="P73" s="818">
        <v>0</v>
      </c>
      <c r="Q73" s="824"/>
      <c r="R73" s="818">
        <v>0</v>
      </c>
    </row>
    <row r="74" spans="1:18" ht="15">
      <c r="A74" s="717" t="s">
        <v>239</v>
      </c>
      <c r="B74" s="716">
        <f>'lokale energieproductie'!B6</f>
        <v>4678.4935573916182</v>
      </c>
      <c r="C74" s="1068"/>
      <c r="D74" s="1068"/>
      <c r="E74" s="1071"/>
      <c r="F74" s="1071"/>
      <c r="G74" s="1132"/>
      <c r="H74" s="1135"/>
      <c r="I74" s="1068"/>
      <c r="J74" s="956"/>
      <c r="K74" s="1071"/>
      <c r="L74" s="1071"/>
      <c r="M74" s="1071"/>
      <c r="N74" s="1071"/>
      <c r="O74" s="1091"/>
      <c r="P74" s="818">
        <v>0</v>
      </c>
      <c r="Q74" s="824"/>
      <c r="R74" s="818">
        <v>0</v>
      </c>
    </row>
    <row r="75" spans="1:18" ht="15.75" thickBot="1">
      <c r="A75" s="717" t="s">
        <v>805</v>
      </c>
      <c r="B75" s="716">
        <f>'lokale energieproductie'!B7</f>
        <v>0</v>
      </c>
      <c r="C75" s="1069"/>
      <c r="D75" s="1069"/>
      <c r="E75" s="1072"/>
      <c r="F75" s="1072"/>
      <c r="G75" s="1133"/>
      <c r="H75" s="1136"/>
      <c r="I75" s="1069"/>
      <c r="J75" s="990"/>
      <c r="K75" s="1072"/>
      <c r="L75" s="1072"/>
      <c r="M75" s="1072"/>
      <c r="N75" s="1072"/>
      <c r="O75" s="1092"/>
      <c r="P75" s="818">
        <v>0</v>
      </c>
      <c r="Q75" s="991"/>
      <c r="R75" s="818">
        <v>0</v>
      </c>
    </row>
    <row r="76" spans="1:18" ht="15">
      <c r="A76" s="718" t="s">
        <v>240</v>
      </c>
      <c r="B76" s="716">
        <f>'lokale energieproductie'!B8*IFERROR(SUM(I76:O76)/SUM(D76:O76),0)</f>
        <v>6687</v>
      </c>
      <c r="C76" s="716">
        <f>'lokale energieproductie'!B8*IFERROR(SUM(D76:H76)/SUM(D76:O76),0)</f>
        <v>0</v>
      </c>
      <c r="D76" s="992">
        <f>'lokale energieproductie'!C8</f>
        <v>0</v>
      </c>
      <c r="E76" s="993">
        <f>'lokale energieproductie'!D8</f>
        <v>0</v>
      </c>
      <c r="F76" s="993">
        <f>'lokale energieproductie'!E8</f>
        <v>0</v>
      </c>
      <c r="G76" s="993">
        <f>'lokale energieproductie'!F8</f>
        <v>0</v>
      </c>
      <c r="H76" s="993">
        <f>'lokale energieproductie'!G8</f>
        <v>0</v>
      </c>
      <c r="I76" s="993">
        <f>'lokale energieproductie'!I8</f>
        <v>0</v>
      </c>
      <c r="J76" s="993">
        <f>'lokale energieproductie'!J8</f>
        <v>7867.0588235294117</v>
      </c>
      <c r="K76" s="993">
        <f>'lokale energieproductie'!M8</f>
        <v>0</v>
      </c>
      <c r="L76" s="993">
        <f>'lokale energieproductie'!N8</f>
        <v>0</v>
      </c>
      <c r="M76" s="993">
        <f>'lokale energieproductie'!H8</f>
        <v>0</v>
      </c>
      <c r="N76" s="993">
        <f>'lokale energieproductie'!K8</f>
        <v>0</v>
      </c>
      <c r="O76" s="994">
        <f>'lokale energieproductie'!L8</f>
        <v>0</v>
      </c>
      <c r="P76" s="995"/>
      <c r="Q76" s="819">
        <f>D76*EF_CO2_aardgas+E76*EF_VLgas_CO2+'SEAP template'!F76*EF_stookolie_CO2+EF_bruinkool_CO2*'SEAP template'!G76+'SEAP template'!H76*EF_steenkool_CO2+'EF brandstof'!M4*'SEAP template'!M76+'SEAP template'!O76*EF_anderfossiel_CO2</f>
        <v>0</v>
      </c>
      <c r="R76" s="818">
        <v>0</v>
      </c>
    </row>
    <row r="77" spans="1:18" ht="30.75" thickBot="1">
      <c r="A77" s="719" t="s">
        <v>339</v>
      </c>
      <c r="B77" s="716">
        <f>'lokale energieproductie'!B9*IFERROR(SUM(I77:O77)/SUM(D77:O77),0)</f>
        <v>0</v>
      </c>
      <c r="C77" s="716">
        <f>'lokale energieproductie'!B9*IFERROR(SUM(D77:H77)/SUM(D77:O77),0)</f>
        <v>0</v>
      </c>
      <c r="D77" s="741">
        <f>'lokale energieproductie'!C9</f>
        <v>0</v>
      </c>
      <c r="E77" s="742">
        <f>'lokale energieproductie'!D9</f>
        <v>0</v>
      </c>
      <c r="F77" s="742">
        <f>'lokale energieproductie'!E9</f>
        <v>0</v>
      </c>
      <c r="G77" s="742">
        <f>'lokale energieproductie'!F9</f>
        <v>0</v>
      </c>
      <c r="H77" s="742">
        <f>'lokale energieproductie'!G9</f>
        <v>0</v>
      </c>
      <c r="I77" s="993">
        <f>'lokale energieproductie'!I9</f>
        <v>0</v>
      </c>
      <c r="J77" s="993">
        <f>'lokale energieproductie'!J9</f>
        <v>0</v>
      </c>
      <c r="K77" s="993">
        <f>'lokale energieproductie'!M9</f>
        <v>0</v>
      </c>
      <c r="L77" s="993">
        <f>'lokale energieproductie'!N9</f>
        <v>0</v>
      </c>
      <c r="M77" s="993">
        <f>'lokale energieproductie'!H9</f>
        <v>0</v>
      </c>
      <c r="N77" s="993">
        <f>'lokale energieproductie'!K9</f>
        <v>0</v>
      </c>
      <c r="O77" s="994">
        <f>'lokale energieproductie'!L9</f>
        <v>0</v>
      </c>
      <c r="P77" s="811"/>
      <c r="Q77" s="819">
        <f>D77*EF_CO2_aardgas+E77*EF_VLgas_CO2+'SEAP template'!F77*EF_stookolie_CO2+EF_bruinkool_CO2*'SEAP template'!G77+'SEAP template'!H77*EF_steenkool_CO2+'EF brandstof'!M4*'SEAP template'!M77+'SEAP template'!O77*EF_anderfossiel_CO2</f>
        <v>0</v>
      </c>
      <c r="R77" s="821">
        <v>0</v>
      </c>
    </row>
    <row r="78" spans="1:18" ht="16.5" thickTop="1" thickBot="1">
      <c r="A78" s="720" t="s">
        <v>109</v>
      </c>
      <c r="B78" s="721">
        <f>SUM(B72:B77)</f>
        <v>11365.493557391619</v>
      </c>
      <c r="C78" s="721">
        <f>SUM(C72:C77)</f>
        <v>0</v>
      </c>
      <c r="D78" s="722">
        <f t="shared" ref="D78:H78" si="10">SUM(D76:D77)</f>
        <v>0</v>
      </c>
      <c r="E78" s="722">
        <f t="shared" si="10"/>
        <v>0</v>
      </c>
      <c r="F78" s="722">
        <f t="shared" si="10"/>
        <v>0</v>
      </c>
      <c r="G78" s="722">
        <f t="shared" si="10"/>
        <v>0</v>
      </c>
      <c r="H78" s="722">
        <f t="shared" si="10"/>
        <v>0</v>
      </c>
      <c r="I78" s="722">
        <f>SUM(I76:I77)</f>
        <v>0</v>
      </c>
      <c r="J78" s="722">
        <f>SUM(J76:J77)</f>
        <v>7867.0588235294117</v>
      </c>
      <c r="K78" s="722">
        <f t="shared" ref="K78:L78" si="11">SUM(K76:K77)</f>
        <v>0</v>
      </c>
      <c r="L78" s="722">
        <f t="shared" si="11"/>
        <v>0</v>
      </c>
      <c r="M78" s="722">
        <f>SUM(M76:M77)</f>
        <v>0</v>
      </c>
      <c r="N78" s="722">
        <f>SUM(N76:N77)</f>
        <v>0</v>
      </c>
      <c r="O78" s="826">
        <f>SUM(O76:O77)</f>
        <v>0</v>
      </c>
      <c r="P78" s="723">
        <v>0</v>
      </c>
      <c r="Q78" s="723">
        <f>SUM(Q76:Q77)</f>
        <v>0</v>
      </c>
      <c r="R78" s="723">
        <f>SUM(R72:R77)</f>
        <v>0</v>
      </c>
    </row>
    <row r="79" spans="1:18" ht="15.75" thickTop="1">
      <c r="A79" s="724"/>
      <c r="B79" s="773"/>
      <c r="C79" s="725"/>
      <c r="D79" s="725"/>
      <c r="E79" s="685"/>
      <c r="F79" s="684"/>
      <c r="G79" s="684"/>
      <c r="H79" s="684"/>
      <c r="I79" s="726"/>
      <c r="J79" s="684"/>
      <c r="K79" s="684"/>
      <c r="L79" s="684"/>
      <c r="M79" s="684"/>
      <c r="N79" s="727"/>
      <c r="O79" s="684"/>
      <c r="P79" s="684"/>
      <c r="Q79" s="684"/>
      <c r="R79" s="684"/>
    </row>
    <row r="80" spans="1:18" ht="15">
      <c r="A80" s="952"/>
      <c r="B80" s="952"/>
      <c r="C80" s="725"/>
      <c r="D80" s="725"/>
      <c r="E80" s="684"/>
      <c r="F80" s="684"/>
      <c r="G80" s="684"/>
      <c r="H80" s="684"/>
      <c r="I80" s="684"/>
      <c r="J80" s="684"/>
      <c r="K80" s="684"/>
      <c r="L80" s="684"/>
      <c r="M80" s="684"/>
      <c r="N80" s="684"/>
      <c r="O80" s="684"/>
      <c r="P80" s="684"/>
      <c r="Q80" s="684"/>
      <c r="R80" s="684"/>
    </row>
    <row r="81" spans="1:19" ht="18.75">
      <c r="A81" s="728" t="s">
        <v>340</v>
      </c>
      <c r="B81" s="728"/>
      <c r="C81" s="729"/>
      <c r="D81" s="712"/>
      <c r="E81" s="684"/>
      <c r="F81" s="684"/>
      <c r="G81" s="684"/>
      <c r="H81" s="684"/>
      <c r="I81" s="684"/>
      <c r="J81" s="684"/>
      <c r="K81" s="684"/>
      <c r="L81" s="684"/>
      <c r="M81" s="684"/>
      <c r="N81" s="684"/>
      <c r="O81" s="684"/>
      <c r="P81" s="684"/>
      <c r="Q81" s="684"/>
      <c r="R81" s="684"/>
    </row>
    <row r="82" spans="1:19">
      <c r="A82" s="1073"/>
      <c r="B82" s="1073"/>
      <c r="C82" s="1073"/>
      <c r="D82" s="1073"/>
      <c r="E82" s="1073"/>
      <c r="F82" s="1073"/>
      <c r="G82" s="1073"/>
      <c r="H82" s="1073"/>
      <c r="I82" s="1073"/>
      <c r="J82" s="1073"/>
      <c r="K82" s="1073"/>
      <c r="L82" s="1073"/>
      <c r="M82" s="1073"/>
      <c r="N82" s="1073"/>
      <c r="O82" s="1073"/>
      <c r="P82" s="1073"/>
      <c r="Q82" s="714"/>
      <c r="R82" s="714"/>
    </row>
    <row r="83" spans="1:19" ht="15.75" thickBot="1">
      <c r="A83" s="687"/>
      <c r="B83" s="687"/>
      <c r="C83" s="688"/>
      <c r="D83" s="688"/>
      <c r="E83" s="688"/>
      <c r="F83" s="688"/>
      <c r="G83" s="688"/>
      <c r="H83" s="688"/>
      <c r="I83" s="688"/>
      <c r="J83" s="688"/>
      <c r="K83" s="688"/>
      <c r="L83" s="688"/>
      <c r="M83" s="688"/>
      <c r="N83" s="688"/>
      <c r="O83" s="688"/>
      <c r="P83" s="688"/>
      <c r="Q83" s="688"/>
      <c r="R83" s="688"/>
    </row>
    <row r="84" spans="1:19" ht="48.2" customHeight="1" thickTop="1" thickBot="1">
      <c r="A84" s="1074" t="s">
        <v>241</v>
      </c>
      <c r="B84" s="1077" t="s">
        <v>341</v>
      </c>
      <c r="C84" s="1125"/>
      <c r="D84" s="1128" t="s">
        <v>342</v>
      </c>
      <c r="E84" s="1129"/>
      <c r="F84" s="1129"/>
      <c r="G84" s="1129"/>
      <c r="H84" s="1129"/>
      <c r="I84" s="1129"/>
      <c r="J84" s="1129"/>
      <c r="K84" s="1129"/>
      <c r="L84" s="1129"/>
      <c r="M84" s="1129"/>
      <c r="N84" s="1129"/>
      <c r="O84" s="1130"/>
      <c r="P84" s="983" t="s">
        <v>628</v>
      </c>
      <c r="Q84" s="1077" t="s">
        <v>627</v>
      </c>
      <c r="R84" s="1078"/>
    </row>
    <row r="85" spans="1:19" ht="16.5" customHeight="1" thickTop="1" thickBot="1">
      <c r="A85" s="1075"/>
      <c r="B85" s="1126"/>
      <c r="C85" s="1127"/>
      <c r="D85" s="1141" t="s">
        <v>190</v>
      </c>
      <c r="E85" s="1142"/>
      <c r="F85" s="1142"/>
      <c r="G85" s="1142"/>
      <c r="H85" s="1143"/>
      <c r="I85" s="1144" t="s">
        <v>234</v>
      </c>
      <c r="J85" s="1120" t="s">
        <v>222</v>
      </c>
      <c r="K85" s="1147" t="s">
        <v>202</v>
      </c>
      <c r="L85" s="1147" t="s">
        <v>203</v>
      </c>
      <c r="M85" s="1148" t="s">
        <v>233</v>
      </c>
      <c r="N85" s="1147" t="s">
        <v>245</v>
      </c>
      <c r="O85" s="1150" t="s">
        <v>120</v>
      </c>
      <c r="P85" s="984"/>
      <c r="Q85" s="822"/>
      <c r="R85" s="823"/>
    </row>
    <row r="86" spans="1:19" ht="110.25" customHeight="1" thickTop="1" thickBot="1">
      <c r="A86" s="1076"/>
      <c r="B86" s="810" t="s">
        <v>626</v>
      </c>
      <c r="C86" s="810" t="s">
        <v>804</v>
      </c>
      <c r="D86" s="953" t="s">
        <v>192</v>
      </c>
      <c r="E86" s="954" t="s">
        <v>193</v>
      </c>
      <c r="F86" s="962" t="s">
        <v>194</v>
      </c>
      <c r="G86" s="954" t="s">
        <v>196</v>
      </c>
      <c r="H86" s="730" t="s">
        <v>197</v>
      </c>
      <c r="I86" s="1145"/>
      <c r="J86" s="1146"/>
      <c r="K86" s="1121"/>
      <c r="L86" s="1121"/>
      <c r="M86" s="1149"/>
      <c r="N86" s="1121"/>
      <c r="O86" s="1151"/>
      <c r="P86" s="988"/>
      <c r="Q86" s="953" t="s">
        <v>629</v>
      </c>
      <c r="R86" s="959" t="s">
        <v>630</v>
      </c>
    </row>
    <row r="87" spans="1:19" ht="15.75" thickTop="1">
      <c r="A87" s="731" t="s">
        <v>240</v>
      </c>
      <c r="B87" s="732">
        <f>'lokale energieproductie'!B17*IFERROR(SUM(I87:O87)/SUM(D87:O87),0)</f>
        <v>9552.8571428571431</v>
      </c>
      <c r="C87" s="732">
        <f>'lokale energieproductie'!B17*IFERROR(SUM(D87:H87)/SUM(D87:O87),0)</f>
        <v>0</v>
      </c>
      <c r="D87" s="743">
        <f>'lokale energieproductie'!C17</f>
        <v>0</v>
      </c>
      <c r="E87" s="743">
        <f>'lokale energieproductie'!D17</f>
        <v>0</v>
      </c>
      <c r="F87" s="743">
        <f>'lokale energieproductie'!E17</f>
        <v>0</v>
      </c>
      <c r="G87" s="743">
        <f>'lokale energieproductie'!F17</f>
        <v>0</v>
      </c>
      <c r="H87" s="743">
        <f>'lokale energieproductie'!G17</f>
        <v>0</v>
      </c>
      <c r="I87" s="743">
        <f>'lokale energieproductie'!I17</f>
        <v>0</v>
      </c>
      <c r="J87" s="743">
        <f>'lokale energieproductie'!J17</f>
        <v>11238.655462184875</v>
      </c>
      <c r="K87" s="743">
        <f>'lokale energieproductie'!M17</f>
        <v>0</v>
      </c>
      <c r="L87" s="743">
        <f>'lokale energieproductie'!N17</f>
        <v>0</v>
      </c>
      <c r="M87" s="743">
        <f>'lokale energieproductie'!H17</f>
        <v>0</v>
      </c>
      <c r="N87" s="743">
        <f>'lokale energieproductie'!K17</f>
        <v>0</v>
      </c>
      <c r="O87" s="743">
        <f>'lokale energieproductie'!L17</f>
        <v>0</v>
      </c>
      <c r="P87" s="1138"/>
      <c r="Q87" s="825">
        <f>D87*EF_CO2_aardgas+E87*EF_VLgas_CO2+'SEAP template'!F87*EF_stookolie_CO2+EF_bruinkool_CO2*'SEAP template'!G87+'SEAP template'!H87*EF_steenkool_CO2+'EF brandstof'!M4*'SEAP template'!M87+'SEAP template'!O87*EF_anderfossiel_CO2</f>
        <v>0</v>
      </c>
      <c r="R87" s="812">
        <v>0</v>
      </c>
    </row>
    <row r="88" spans="1:19" ht="15">
      <c r="A88" s="733" t="s">
        <v>246</v>
      </c>
      <c r="B88" s="732">
        <f>'lokale energieproductie'!B18*IFERROR(SUM(I88:O88)/SUM(D88:O88),0)</f>
        <v>0</v>
      </c>
      <c r="C88" s="732">
        <f>'lokale energieproductie'!B18*IFERROR(SUM(D88:H88)/SUM(D88:O88),0)</f>
        <v>0</v>
      </c>
      <c r="D88" s="743">
        <f>'lokale energieproductie'!C18</f>
        <v>0</v>
      </c>
      <c r="E88" s="743">
        <f>'lokale energieproductie'!D18</f>
        <v>0</v>
      </c>
      <c r="F88" s="743">
        <f>'lokale energieproductie'!E18</f>
        <v>0</v>
      </c>
      <c r="G88" s="743">
        <f>'lokale energieproductie'!F18</f>
        <v>0</v>
      </c>
      <c r="H88" s="743">
        <f>'lokale energieproductie'!G18</f>
        <v>0</v>
      </c>
      <c r="I88" s="743">
        <f>'lokale energieproductie'!I18</f>
        <v>0</v>
      </c>
      <c r="J88" s="743">
        <f>'lokale energieproductie'!J18</f>
        <v>0</v>
      </c>
      <c r="K88" s="743">
        <f>'lokale energieproductie'!M18</f>
        <v>0</v>
      </c>
      <c r="L88" s="743">
        <f>'lokale energieproductie'!N18</f>
        <v>0</v>
      </c>
      <c r="M88" s="743">
        <f>'lokale energieproductie'!H18</f>
        <v>0</v>
      </c>
      <c r="N88" s="743">
        <f>'lokale energieproductie'!K18</f>
        <v>0</v>
      </c>
      <c r="O88" s="743">
        <f>'lokale energieproductie'!L18</f>
        <v>0</v>
      </c>
      <c r="P88" s="1139"/>
      <c r="Q88" s="819">
        <f>D88*EF_CO2_aardgas+E88*EF_VLgas_CO2+'SEAP template'!F88*EF_stookolie_CO2+EF_bruinkool_CO2*'SEAP template'!G88+'SEAP template'!H88*EF_steenkool_CO2+'EF brandstof'!M4*'SEAP template'!M88+'SEAP template'!O88*EF_anderfossiel_CO2</f>
        <v>0</v>
      </c>
      <c r="R88" s="813">
        <v>0</v>
      </c>
    </row>
    <row r="89" spans="1:19" ht="30" thickBot="1">
      <c r="A89" s="719" t="s">
        <v>339</v>
      </c>
      <c r="B89" s="732">
        <f>'lokale energieproductie'!B19*IFERROR(SUM(I89:O89)/SUM(D89:O89),0)</f>
        <v>0</v>
      </c>
      <c r="C89" s="732">
        <f>'lokale energieproductie'!B19*IFERROR(SUM(D89:H89)/SUM(D89:O89),0)</f>
        <v>0</v>
      </c>
      <c r="D89" s="743">
        <f>'lokale energieproductie'!C19</f>
        <v>0</v>
      </c>
      <c r="E89" s="743">
        <f>'lokale energieproductie'!D19</f>
        <v>0</v>
      </c>
      <c r="F89" s="743">
        <f>'lokale energieproductie'!E19</f>
        <v>0</v>
      </c>
      <c r="G89" s="743">
        <f>'lokale energieproductie'!F19</f>
        <v>0</v>
      </c>
      <c r="H89" s="743">
        <f>'lokale energieproductie'!G19</f>
        <v>0</v>
      </c>
      <c r="I89" s="743">
        <f>'lokale energieproductie'!I19</f>
        <v>0</v>
      </c>
      <c r="J89" s="743">
        <f>'lokale energieproductie'!J19</f>
        <v>0</v>
      </c>
      <c r="K89" s="743">
        <f>'lokale energieproductie'!M19</f>
        <v>0</v>
      </c>
      <c r="L89" s="743">
        <f>'lokale energieproductie'!N19</f>
        <v>0</v>
      </c>
      <c r="M89" s="743">
        <f>'lokale energieproductie'!H19</f>
        <v>0</v>
      </c>
      <c r="N89" s="743">
        <f>'lokale energieproductie'!K19</f>
        <v>0</v>
      </c>
      <c r="O89" s="743">
        <f>'lokale energieproductie'!L19</f>
        <v>0</v>
      </c>
      <c r="P89" s="1140"/>
      <c r="Q89" s="820">
        <f>D89*EF_CO2_aardgas+E89*EF_VLgas_CO2+'SEAP template'!F89*EF_stookolie_CO2+EF_bruinkool_CO2*'SEAP template'!G89+'SEAP template'!H89*EF_steenkool_CO2+'EF brandstof'!M4*'SEAP template'!M89+'SEAP template'!O89*EF_anderfossiel_CO2</f>
        <v>0</v>
      </c>
      <c r="R89" s="814">
        <v>0</v>
      </c>
    </row>
    <row r="90" spans="1:19" ht="16.5" thickTop="1" thickBot="1">
      <c r="A90" s="734" t="s">
        <v>109</v>
      </c>
      <c r="B90" s="721">
        <f>SUM(B87:B89)</f>
        <v>9552.8571428571431</v>
      </c>
      <c r="C90" s="721">
        <f>SUM(C87:C89)</f>
        <v>0</v>
      </c>
      <c r="D90" s="721">
        <f t="shared" ref="D90:H90" si="12">SUM(D87:D89)</f>
        <v>0</v>
      </c>
      <c r="E90" s="721">
        <f t="shared" si="12"/>
        <v>0</v>
      </c>
      <c r="F90" s="721">
        <f t="shared" si="12"/>
        <v>0</v>
      </c>
      <c r="G90" s="721">
        <f t="shared" si="12"/>
        <v>0</v>
      </c>
      <c r="H90" s="721">
        <f t="shared" si="12"/>
        <v>0</v>
      </c>
      <c r="I90" s="721">
        <f>SUM(I87:I89)</f>
        <v>0</v>
      </c>
      <c r="J90" s="721">
        <f>SUM(J87:J89)</f>
        <v>11238.655462184875</v>
      </c>
      <c r="K90" s="721">
        <f t="shared" ref="K90:L90" si="13">SUM(K87:K89)</f>
        <v>0</v>
      </c>
      <c r="L90" s="721">
        <f t="shared" si="13"/>
        <v>0</v>
      </c>
      <c r="M90" s="721">
        <f>SUM(M87:M89)</f>
        <v>0</v>
      </c>
      <c r="N90" s="721">
        <f>SUM(N87:N89)</f>
        <v>0</v>
      </c>
      <c r="O90" s="721">
        <f>SUM(O87:O89)</f>
        <v>0</v>
      </c>
      <c r="P90" s="721">
        <v>0</v>
      </c>
      <c r="Q90" s="721">
        <f>SUM(Q87:Q89)</f>
        <v>0</v>
      </c>
      <c r="R90" s="826">
        <f>SUM(R87:R89)</f>
        <v>0</v>
      </c>
    </row>
    <row r="91" spans="1:19" ht="15.75" thickTop="1">
      <c r="A91" s="735"/>
      <c r="B91" s="735"/>
      <c r="C91" s="736"/>
      <c r="D91" s="737"/>
      <c r="E91" s="738"/>
      <c r="F91" s="726"/>
      <c r="G91" s="726"/>
      <c r="H91" s="726"/>
      <c r="I91" s="726"/>
      <c r="J91" s="726"/>
      <c r="K91" s="726"/>
      <c r="L91" s="726"/>
      <c r="M91" s="684"/>
      <c r="Q91" s="726"/>
      <c r="R91" s="684"/>
      <c r="S91" s="713"/>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52" t="s">
        <v>536</v>
      </c>
      <c r="B1" s="1153" t="s">
        <v>532</v>
      </c>
      <c r="C1" s="1153"/>
      <c r="D1" s="1153"/>
      <c r="E1" s="1153"/>
      <c r="F1" s="1153"/>
      <c r="G1" s="1153"/>
      <c r="H1" s="1153"/>
      <c r="I1" s="1153"/>
      <c r="J1" s="1153"/>
      <c r="K1" s="1153"/>
      <c r="L1" s="1153"/>
      <c r="M1" s="1153"/>
      <c r="N1" s="1153"/>
      <c r="O1" s="1153"/>
      <c r="P1" s="1154"/>
      <c r="Q1" s="996"/>
    </row>
    <row r="2" spans="1:17">
      <c r="A2" s="1152"/>
      <c r="B2" s="1155" t="s">
        <v>20</v>
      </c>
      <c r="C2" s="1157" t="s">
        <v>189</v>
      </c>
      <c r="D2" s="1159" t="s">
        <v>190</v>
      </c>
      <c r="E2" s="1160"/>
      <c r="F2" s="1160"/>
      <c r="G2" s="1160"/>
      <c r="H2" s="1160"/>
      <c r="I2" s="1160"/>
      <c r="J2" s="1160"/>
      <c r="K2" s="1156"/>
      <c r="L2" s="1159" t="s">
        <v>191</v>
      </c>
      <c r="M2" s="1160"/>
      <c r="N2" s="1160"/>
      <c r="O2" s="1160"/>
      <c r="P2" s="1156"/>
      <c r="Q2" s="996"/>
    </row>
    <row r="3" spans="1:17" ht="45">
      <c r="A3" s="1152"/>
      <c r="B3" s="1156"/>
      <c r="C3" s="1158"/>
      <c r="D3" s="996" t="s">
        <v>192</v>
      </c>
      <c r="E3" s="996" t="s">
        <v>193</v>
      </c>
      <c r="F3" s="996" t="s">
        <v>194</v>
      </c>
      <c r="G3" s="996" t="s">
        <v>195</v>
      </c>
      <c r="H3" s="996" t="s">
        <v>113</v>
      </c>
      <c r="I3" s="996" t="s">
        <v>196</v>
      </c>
      <c r="J3" s="996" t="s">
        <v>197</v>
      </c>
      <c r="K3" s="996" t="s">
        <v>198</v>
      </c>
      <c r="L3" s="996" t="s">
        <v>199</v>
      </c>
      <c r="M3" s="996" t="s">
        <v>200</v>
      </c>
      <c r="N3" s="996" t="s">
        <v>201</v>
      </c>
      <c r="O3" s="996" t="s">
        <v>202</v>
      </c>
      <c r="P3" s="996" t="s">
        <v>203</v>
      </c>
      <c r="Q3" s="996" t="s">
        <v>109</v>
      </c>
    </row>
    <row r="4" spans="1:17">
      <c r="A4" s="442" t="s">
        <v>148</v>
      </c>
      <c r="B4" s="443">
        <f>huishoudens!B8</f>
        <v>17945.427723220579</v>
      </c>
      <c r="C4" s="443">
        <f>huishoudens!C8</f>
        <v>0</v>
      </c>
      <c r="D4" s="443">
        <f>huishoudens!D8</f>
        <v>41289.515974642934</v>
      </c>
      <c r="E4" s="443">
        <f>huishoudens!E8</f>
        <v>976.85427787037895</v>
      </c>
      <c r="F4" s="443">
        <f>huishoudens!F8</f>
        <v>24749.108633347158</v>
      </c>
      <c r="G4" s="443">
        <f>huishoudens!G8</f>
        <v>0</v>
      </c>
      <c r="H4" s="443">
        <f>huishoudens!H8</f>
        <v>0</v>
      </c>
      <c r="I4" s="443">
        <f>huishoudens!I8</f>
        <v>0</v>
      </c>
      <c r="J4" s="443">
        <f>huishoudens!J8</f>
        <v>119.08993411140624</v>
      </c>
      <c r="K4" s="443">
        <f>huishoudens!K8</f>
        <v>0</v>
      </c>
      <c r="L4" s="443">
        <f>huishoudens!L8</f>
        <v>0</v>
      </c>
      <c r="M4" s="443">
        <f>huishoudens!M8</f>
        <v>0</v>
      </c>
      <c r="N4" s="443">
        <f>huishoudens!N8</f>
        <v>6590.0143624931861</v>
      </c>
      <c r="O4" s="443">
        <f>huishoudens!O8</f>
        <v>312.66666666666669</v>
      </c>
      <c r="P4" s="444">
        <f>huishoudens!P8</f>
        <v>648.26666666666665</v>
      </c>
      <c r="Q4" s="445">
        <f>SUM(B4:P4)</f>
        <v>92630.94423901898</v>
      </c>
    </row>
    <row r="5" spans="1:17">
      <c r="A5" s="442" t="s">
        <v>149</v>
      </c>
      <c r="B5" s="443">
        <f ca="1">tertiair!B16</f>
        <v>20981.440575903791</v>
      </c>
      <c r="C5" s="443">
        <f ca="1">tertiair!C16</f>
        <v>9552.8571428571431</v>
      </c>
      <c r="D5" s="443">
        <f ca="1">tertiair!D16</f>
        <v>14131.617558112543</v>
      </c>
      <c r="E5" s="443">
        <f>tertiair!E16</f>
        <v>218.53446534312195</v>
      </c>
      <c r="F5" s="443">
        <f ca="1">tertiair!F16</f>
        <v>2527.5117564002512</v>
      </c>
      <c r="G5" s="443">
        <f>tertiair!G16</f>
        <v>0</v>
      </c>
      <c r="H5" s="443">
        <f>tertiair!H16</f>
        <v>0</v>
      </c>
      <c r="I5" s="443">
        <f>tertiair!I16</f>
        <v>0</v>
      </c>
      <c r="J5" s="443">
        <f>tertiair!J16</f>
        <v>3.9796388473157279E-2</v>
      </c>
      <c r="K5" s="443">
        <f>tertiair!K16</f>
        <v>0</v>
      </c>
      <c r="L5" s="443">
        <f ca="1">tertiair!L16</f>
        <v>0</v>
      </c>
      <c r="M5" s="443">
        <f>tertiair!M16</f>
        <v>0</v>
      </c>
      <c r="N5" s="443">
        <f ca="1">tertiair!N16</f>
        <v>0</v>
      </c>
      <c r="O5" s="443">
        <f>tertiair!O16</f>
        <v>6.2533333333333339</v>
      </c>
      <c r="P5" s="444">
        <f>tertiair!P16</f>
        <v>38.133333333333333</v>
      </c>
      <c r="Q5" s="442">
        <f t="shared" ref="Q5:Q14" ca="1" si="0">SUM(B5:P5)</f>
        <v>47456.387961671993</v>
      </c>
    </row>
    <row r="6" spans="1:17">
      <c r="A6" s="442" t="s">
        <v>187</v>
      </c>
      <c r="B6" s="443">
        <f>'openbare verlichting'!B8</f>
        <v>984.98900000000003</v>
      </c>
      <c r="C6" s="443"/>
      <c r="D6" s="443"/>
      <c r="E6" s="443"/>
      <c r="F6" s="443"/>
      <c r="G6" s="443"/>
      <c r="H6" s="443"/>
      <c r="I6" s="443"/>
      <c r="J6" s="443"/>
      <c r="K6" s="443"/>
      <c r="L6" s="443"/>
      <c r="M6" s="443"/>
      <c r="N6" s="443"/>
      <c r="O6" s="443"/>
      <c r="P6" s="444"/>
      <c r="Q6" s="442">
        <f t="shared" si="0"/>
        <v>984.98900000000003</v>
      </c>
    </row>
    <row r="7" spans="1:17">
      <c r="A7" s="442" t="s">
        <v>105</v>
      </c>
      <c r="B7" s="443">
        <f>landbouw!B8</f>
        <v>2179.0610796611204</v>
      </c>
      <c r="C7" s="443">
        <f>landbouw!C8</f>
        <v>0</v>
      </c>
      <c r="D7" s="443">
        <f>landbouw!D8</f>
        <v>218.29787345378659</v>
      </c>
      <c r="E7" s="443">
        <f>landbouw!E8</f>
        <v>64.049260751979332</v>
      </c>
      <c r="F7" s="443">
        <f>landbouw!F8</f>
        <v>9077.8507075879206</v>
      </c>
      <c r="G7" s="443">
        <f>landbouw!G8</f>
        <v>0</v>
      </c>
      <c r="H7" s="443">
        <f>landbouw!H8</f>
        <v>0</v>
      </c>
      <c r="I7" s="443">
        <f>landbouw!I8</f>
        <v>0</v>
      </c>
      <c r="J7" s="443">
        <f>landbouw!J8</f>
        <v>315.6991545705435</v>
      </c>
      <c r="K7" s="443">
        <f>landbouw!K8</f>
        <v>0</v>
      </c>
      <c r="L7" s="443">
        <f>landbouw!L8</f>
        <v>0</v>
      </c>
      <c r="M7" s="443">
        <f>landbouw!M8</f>
        <v>0</v>
      </c>
      <c r="N7" s="443">
        <f>landbouw!N8</f>
        <v>0</v>
      </c>
      <c r="O7" s="443">
        <f>landbouw!O8</f>
        <v>0</v>
      </c>
      <c r="P7" s="444">
        <f>landbouw!P8</f>
        <v>0</v>
      </c>
      <c r="Q7" s="442">
        <f t="shared" si="0"/>
        <v>11854.95807602535</v>
      </c>
    </row>
    <row r="8" spans="1:17">
      <c r="A8" s="442" t="s">
        <v>621</v>
      </c>
      <c r="B8" s="443">
        <f>industrie!B18</f>
        <v>21621.270970802343</v>
      </c>
      <c r="C8" s="443">
        <f>industrie!C18</f>
        <v>0</v>
      </c>
      <c r="D8" s="443">
        <f>industrie!D18</f>
        <v>18564.201337093713</v>
      </c>
      <c r="E8" s="443">
        <f>industrie!E18</f>
        <v>1570.2900742978272</v>
      </c>
      <c r="F8" s="443">
        <f>industrie!F18</f>
        <v>5275.5845574116993</v>
      </c>
      <c r="G8" s="443">
        <f>industrie!G18</f>
        <v>0</v>
      </c>
      <c r="H8" s="443">
        <f>industrie!H18</f>
        <v>0</v>
      </c>
      <c r="I8" s="443">
        <f>industrie!I18</f>
        <v>0</v>
      </c>
      <c r="J8" s="443">
        <f>industrie!J18</f>
        <v>62.562943241532388</v>
      </c>
      <c r="K8" s="443">
        <f>industrie!K18</f>
        <v>0</v>
      </c>
      <c r="L8" s="443">
        <f>industrie!L18</f>
        <v>0</v>
      </c>
      <c r="M8" s="443">
        <f>industrie!M18</f>
        <v>0</v>
      </c>
      <c r="N8" s="443">
        <f>industrie!N18</f>
        <v>1450.6386672741103</v>
      </c>
      <c r="O8" s="443">
        <f>industrie!O18</f>
        <v>0</v>
      </c>
      <c r="P8" s="444">
        <f>industrie!P18</f>
        <v>0</v>
      </c>
      <c r="Q8" s="442">
        <f t="shared" si="0"/>
        <v>48544.548550121217</v>
      </c>
    </row>
    <row r="9" spans="1:17" s="448" customFormat="1">
      <c r="A9" s="446" t="s">
        <v>547</v>
      </c>
      <c r="B9" s="447">
        <f>transport!B14</f>
        <v>22.593562456436739</v>
      </c>
      <c r="C9" s="447">
        <f>transport!C14</f>
        <v>0</v>
      </c>
      <c r="D9" s="447">
        <f>transport!D14</f>
        <v>46.420420787745009</v>
      </c>
      <c r="E9" s="447">
        <f>transport!E14</f>
        <v>78.723158972872483</v>
      </c>
      <c r="F9" s="447">
        <f>transport!F14</f>
        <v>0</v>
      </c>
      <c r="G9" s="447">
        <f>transport!G14</f>
        <v>28337.847948372848</v>
      </c>
      <c r="H9" s="447">
        <f>transport!H14</f>
        <v>7368.4509003662324</v>
      </c>
      <c r="I9" s="447">
        <f>transport!I14</f>
        <v>0</v>
      </c>
      <c r="J9" s="447">
        <f>transport!J14</f>
        <v>0</v>
      </c>
      <c r="K9" s="447">
        <f>transport!K14</f>
        <v>0</v>
      </c>
      <c r="L9" s="447">
        <f>transport!L14</f>
        <v>0</v>
      </c>
      <c r="M9" s="447">
        <f>transport!M14</f>
        <v>1872.5828099197747</v>
      </c>
      <c r="N9" s="447">
        <f>transport!N14</f>
        <v>0</v>
      </c>
      <c r="O9" s="447">
        <f>transport!O14</f>
        <v>0</v>
      </c>
      <c r="P9" s="447">
        <f>transport!P14</f>
        <v>0</v>
      </c>
      <c r="Q9" s="446">
        <f>SUM(B9:P9)</f>
        <v>37726.618800875913</v>
      </c>
    </row>
    <row r="10" spans="1:17">
      <c r="A10" s="442" t="s">
        <v>537</v>
      </c>
      <c r="B10" s="443">
        <f>transport!B54</f>
        <v>12.37541874332052</v>
      </c>
      <c r="C10" s="443">
        <f>transport!C54</f>
        <v>0</v>
      </c>
      <c r="D10" s="443">
        <f>transport!D54</f>
        <v>0</v>
      </c>
      <c r="E10" s="443">
        <f>transport!E54</f>
        <v>0</v>
      </c>
      <c r="F10" s="443">
        <f>transport!F54</f>
        <v>0</v>
      </c>
      <c r="G10" s="443">
        <f>transport!G54</f>
        <v>1162.5477538135699</v>
      </c>
      <c r="H10" s="443">
        <f>transport!H54</f>
        <v>0</v>
      </c>
      <c r="I10" s="443">
        <f>transport!I54</f>
        <v>0</v>
      </c>
      <c r="J10" s="443">
        <f>transport!J54</f>
        <v>0</v>
      </c>
      <c r="K10" s="443">
        <f>transport!K54</f>
        <v>0</v>
      </c>
      <c r="L10" s="443">
        <f>transport!L54</f>
        <v>0</v>
      </c>
      <c r="M10" s="443">
        <f>transport!M54</f>
        <v>66.947634573861734</v>
      </c>
      <c r="N10" s="443">
        <f>transport!N54</f>
        <v>0</v>
      </c>
      <c r="O10" s="443">
        <f>transport!O54</f>
        <v>0</v>
      </c>
      <c r="P10" s="444">
        <f>transport!P54</f>
        <v>0</v>
      </c>
      <c r="Q10" s="442">
        <f t="shared" si="0"/>
        <v>1241.8708071307522</v>
      </c>
    </row>
    <row r="11" spans="1:17">
      <c r="A11" s="442" t="s">
        <v>538</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539</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540</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806</v>
      </c>
      <c r="B14" s="450">
        <f>'SEAP template'!C25</f>
        <v>655.15934323814099</v>
      </c>
      <c r="C14" s="450"/>
      <c r="D14" s="450">
        <f>'SEAP template'!E25</f>
        <v>1616.11408989545</v>
      </c>
      <c r="E14" s="450"/>
      <c r="F14" s="450"/>
      <c r="G14" s="450"/>
      <c r="H14" s="450"/>
      <c r="I14" s="450"/>
      <c r="J14" s="450"/>
      <c r="K14" s="450"/>
      <c r="L14" s="450"/>
      <c r="M14" s="450"/>
      <c r="N14" s="450"/>
      <c r="O14" s="450"/>
      <c r="P14" s="451"/>
      <c r="Q14" s="442">
        <f t="shared" si="0"/>
        <v>2271.273433133591</v>
      </c>
    </row>
    <row r="15" spans="1:17" s="452" customFormat="1">
      <c r="A15" s="997" t="s">
        <v>541</v>
      </c>
      <c r="B15" s="945">
        <f ca="1">SUM(B4:B14)</f>
        <v>64402.317674025733</v>
      </c>
      <c r="C15" s="945">
        <f t="shared" ref="C15:Q15" ca="1" si="1">SUM(C4:C14)</f>
        <v>9552.8571428571431</v>
      </c>
      <c r="D15" s="945">
        <f t="shared" ca="1" si="1"/>
        <v>75866.167253986176</v>
      </c>
      <c r="E15" s="945">
        <f t="shared" si="1"/>
        <v>2908.4512372361801</v>
      </c>
      <c r="F15" s="945">
        <f t="shared" ca="1" si="1"/>
        <v>41630.055654747026</v>
      </c>
      <c r="G15" s="945">
        <f t="shared" si="1"/>
        <v>29500.395702186419</v>
      </c>
      <c r="H15" s="945">
        <f t="shared" si="1"/>
        <v>7368.4509003662324</v>
      </c>
      <c r="I15" s="945">
        <f t="shared" si="1"/>
        <v>0</v>
      </c>
      <c r="J15" s="945">
        <f t="shared" si="1"/>
        <v>497.39182831195524</v>
      </c>
      <c r="K15" s="945">
        <f t="shared" si="1"/>
        <v>0</v>
      </c>
      <c r="L15" s="945">
        <f t="shared" ca="1" si="1"/>
        <v>0</v>
      </c>
      <c r="M15" s="945">
        <f t="shared" si="1"/>
        <v>1939.5304444936364</v>
      </c>
      <c r="N15" s="945">
        <f t="shared" ca="1" si="1"/>
        <v>8040.6530297672962</v>
      </c>
      <c r="O15" s="945">
        <f t="shared" si="1"/>
        <v>318.92</v>
      </c>
      <c r="P15" s="945">
        <f t="shared" si="1"/>
        <v>686.4</v>
      </c>
      <c r="Q15" s="945">
        <f t="shared" ca="1" si="1"/>
        <v>242711.59086797782</v>
      </c>
    </row>
    <row r="17" spans="1:17">
      <c r="A17" s="453" t="s">
        <v>542</v>
      </c>
      <c r="B17" s="752">
        <f ca="1">huishoudens!B10</f>
        <v>0.18199870056079398</v>
      </c>
      <c r="C17" s="752">
        <f ca="1">huishoudens!C10</f>
        <v>0</v>
      </c>
      <c r="D17" s="752">
        <f>huishoudens!D10</f>
        <v>0.20200000000000001</v>
      </c>
      <c r="E17" s="752">
        <f>huishoudens!E10</f>
        <v>0.22700000000000001</v>
      </c>
      <c r="F17" s="752">
        <f>huishoudens!F10</f>
        <v>0.26700000000000002</v>
      </c>
      <c r="G17" s="752">
        <f>huishoudens!G10</f>
        <v>0.26700000000000002</v>
      </c>
      <c r="H17" s="752">
        <f>huishoudens!H10</f>
        <v>0.249</v>
      </c>
      <c r="I17" s="752">
        <f>huishoudens!I10</f>
        <v>0.35099999999999998</v>
      </c>
      <c r="J17" s="752">
        <f>huishoudens!J10</f>
        <v>0.35399999999999998</v>
      </c>
      <c r="K17" s="752">
        <f>huishoudens!K10</f>
        <v>0.26400000000000001</v>
      </c>
      <c r="L17" s="752">
        <f>huishoudens!L10</f>
        <v>0</v>
      </c>
      <c r="M17" s="752">
        <f>huishoudens!M10</f>
        <v>0</v>
      </c>
      <c r="N17" s="752">
        <f>huishoudens!N10</f>
        <v>0</v>
      </c>
      <c r="O17" s="752">
        <f>huishoudens!O10</f>
        <v>0</v>
      </c>
      <c r="P17" s="752">
        <f>huishoudens!P10</f>
        <v>0</v>
      </c>
    </row>
    <row r="18" spans="1:17" ht="15.75" customHeight="1"/>
    <row r="19" spans="1:17" ht="15" customHeight="1">
      <c r="A19" s="1152" t="s">
        <v>544</v>
      </c>
      <c r="B19" s="1153" t="s">
        <v>543</v>
      </c>
      <c r="C19" s="1153"/>
      <c r="D19" s="1153"/>
      <c r="E19" s="1153"/>
      <c r="F19" s="1153"/>
      <c r="G19" s="1153"/>
      <c r="H19" s="1153"/>
      <c r="I19" s="1153"/>
      <c r="J19" s="1153"/>
      <c r="K19" s="1153"/>
      <c r="L19" s="1153"/>
      <c r="M19" s="1153"/>
      <c r="N19" s="1153"/>
      <c r="O19" s="1153"/>
      <c r="P19" s="1154"/>
      <c r="Q19" s="996"/>
    </row>
    <row r="20" spans="1:17" ht="15" customHeight="1">
      <c r="A20" s="1152"/>
      <c r="B20" s="1155" t="s">
        <v>20</v>
      </c>
      <c r="C20" s="1157" t="s">
        <v>189</v>
      </c>
      <c r="D20" s="1159" t="s">
        <v>190</v>
      </c>
      <c r="E20" s="1160"/>
      <c r="F20" s="1160"/>
      <c r="G20" s="1160"/>
      <c r="H20" s="1160"/>
      <c r="I20" s="1160"/>
      <c r="J20" s="1160"/>
      <c r="K20" s="1156"/>
      <c r="L20" s="1159" t="s">
        <v>191</v>
      </c>
      <c r="M20" s="1160"/>
      <c r="N20" s="1160"/>
      <c r="O20" s="1160"/>
      <c r="P20" s="1156"/>
      <c r="Q20" s="996"/>
    </row>
    <row r="21" spans="1:17" ht="45">
      <c r="A21" s="1152"/>
      <c r="B21" s="1156"/>
      <c r="C21" s="1158"/>
      <c r="D21" s="996" t="s">
        <v>192</v>
      </c>
      <c r="E21" s="996" t="s">
        <v>193</v>
      </c>
      <c r="F21" s="996" t="s">
        <v>194</v>
      </c>
      <c r="G21" s="996" t="s">
        <v>195</v>
      </c>
      <c r="H21" s="996" t="s">
        <v>113</v>
      </c>
      <c r="I21" s="996" t="s">
        <v>196</v>
      </c>
      <c r="J21" s="996" t="s">
        <v>197</v>
      </c>
      <c r="K21" s="996" t="s">
        <v>198</v>
      </c>
      <c r="L21" s="996" t="s">
        <v>199</v>
      </c>
      <c r="M21" s="996" t="s">
        <v>200</v>
      </c>
      <c r="N21" s="996" t="s">
        <v>201</v>
      </c>
      <c r="O21" s="996" t="s">
        <v>202</v>
      </c>
      <c r="P21" s="996" t="s">
        <v>203</v>
      </c>
      <c r="Q21" s="996" t="s">
        <v>109</v>
      </c>
    </row>
    <row r="22" spans="1:17">
      <c r="A22" s="442" t="s">
        <v>148</v>
      </c>
      <c r="B22" s="443">
        <f t="shared" ref="B22:B32" ca="1" si="2">B4*$B$17</f>
        <v>3266.0445266337929</v>
      </c>
      <c r="C22" s="443">
        <f t="shared" ref="C22:C32" ca="1" si="3">C4*$C$17</f>
        <v>0</v>
      </c>
      <c r="D22" s="443">
        <f t="shared" ref="D22:D32" si="4">D4*$D$17</f>
        <v>8340.4822268778735</v>
      </c>
      <c r="E22" s="443">
        <f t="shared" ref="E22:E32" si="5">E4*$E$17</f>
        <v>221.74592107657602</v>
      </c>
      <c r="F22" s="443">
        <f t="shared" ref="F22:F32" si="6">F4*$F$17</f>
        <v>6608.0120051036911</v>
      </c>
      <c r="G22" s="443">
        <f t="shared" ref="G22:G32" si="7">G4*$G$17</f>
        <v>0</v>
      </c>
      <c r="H22" s="443">
        <f t="shared" ref="H22:H32" si="8">H4*$H$17</f>
        <v>0</v>
      </c>
      <c r="I22" s="443">
        <f t="shared" ref="I22:I32" si="9">I4*$I$17</f>
        <v>0</v>
      </c>
      <c r="J22" s="443">
        <f t="shared" ref="J22:J32" si="10">J4*$J$17</f>
        <v>42.157836675437807</v>
      </c>
      <c r="K22" s="443">
        <f t="shared" ref="K22:K32" si="11">K4*$K$17</f>
        <v>0</v>
      </c>
      <c r="L22" s="443">
        <f t="shared" ref="L22:L32" si="12">L4*$L$17</f>
        <v>0</v>
      </c>
      <c r="M22" s="443">
        <f t="shared" ref="M22:M32" si="13">M4*$M$17</f>
        <v>0</v>
      </c>
      <c r="N22" s="443">
        <f t="shared" ref="N22:N32" si="14">N4*$N$17</f>
        <v>0</v>
      </c>
      <c r="O22" s="443">
        <f t="shared" ref="O22:O32" si="15">O4*$O$17</f>
        <v>0</v>
      </c>
      <c r="P22" s="454">
        <f t="shared" ref="P22:P32" si="16">P4*$P$17</f>
        <v>0</v>
      </c>
      <c r="Q22" s="445">
        <f ca="1">SUM(B22:P22)</f>
        <v>18478.44251636737</v>
      </c>
    </row>
    <row r="23" spans="1:17">
      <c r="A23" s="442" t="s">
        <v>149</v>
      </c>
      <c r="B23" s="443">
        <f t="shared" ca="1" si="2"/>
        <v>3818.5949207080066</v>
      </c>
      <c r="C23" s="443">
        <f t="shared" ca="1" si="3"/>
        <v>0</v>
      </c>
      <c r="D23" s="443">
        <f t="shared" ca="1" si="4"/>
        <v>2854.5867467387338</v>
      </c>
      <c r="E23" s="443">
        <f t="shared" si="5"/>
        <v>49.607323632888686</v>
      </c>
      <c r="F23" s="443">
        <f t="shared" ca="1" si="6"/>
        <v>674.84563895886708</v>
      </c>
      <c r="G23" s="443">
        <f t="shared" si="7"/>
        <v>0</v>
      </c>
      <c r="H23" s="443">
        <f t="shared" si="8"/>
        <v>0</v>
      </c>
      <c r="I23" s="443">
        <f t="shared" si="9"/>
        <v>0</v>
      </c>
      <c r="J23" s="443">
        <f t="shared" si="10"/>
        <v>1.4087921519497676E-2</v>
      </c>
      <c r="K23" s="443">
        <f t="shared" si="11"/>
        <v>0</v>
      </c>
      <c r="L23" s="443">
        <f t="shared" ca="1" si="12"/>
        <v>0</v>
      </c>
      <c r="M23" s="443">
        <f t="shared" si="13"/>
        <v>0</v>
      </c>
      <c r="N23" s="443">
        <f t="shared" ca="1" si="14"/>
        <v>0</v>
      </c>
      <c r="O23" s="443">
        <f t="shared" si="15"/>
        <v>0</v>
      </c>
      <c r="P23" s="444">
        <f t="shared" si="16"/>
        <v>0</v>
      </c>
      <c r="Q23" s="442">
        <f t="shared" ref="Q23:Q32" ca="1" si="17">SUM(B23:P23)</f>
        <v>7397.6487179600163</v>
      </c>
    </row>
    <row r="24" spans="1:17">
      <c r="A24" s="442" t="s">
        <v>187</v>
      </c>
      <c r="B24" s="443">
        <f t="shared" ca="1" si="2"/>
        <v>179.26671806667591</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179.26671806667591</v>
      </c>
    </row>
    <row r="25" spans="1:17">
      <c r="A25" s="442" t="s">
        <v>105</v>
      </c>
      <c r="B25" s="443">
        <f t="shared" ca="1" si="2"/>
        <v>396.58628494092471</v>
      </c>
      <c r="C25" s="443">
        <f t="shared" ca="1" si="3"/>
        <v>0</v>
      </c>
      <c r="D25" s="443">
        <f t="shared" si="4"/>
        <v>44.096170437664895</v>
      </c>
      <c r="E25" s="443">
        <f t="shared" si="5"/>
        <v>14.539182190699309</v>
      </c>
      <c r="F25" s="443">
        <f t="shared" si="6"/>
        <v>2423.7861389259751</v>
      </c>
      <c r="G25" s="443">
        <f t="shared" si="7"/>
        <v>0</v>
      </c>
      <c r="H25" s="443">
        <f t="shared" si="8"/>
        <v>0</v>
      </c>
      <c r="I25" s="443">
        <f t="shared" si="9"/>
        <v>0</v>
      </c>
      <c r="J25" s="443">
        <f t="shared" si="10"/>
        <v>111.75750071797239</v>
      </c>
      <c r="K25" s="443">
        <f t="shared" si="11"/>
        <v>0</v>
      </c>
      <c r="L25" s="443">
        <f t="shared" si="12"/>
        <v>0</v>
      </c>
      <c r="M25" s="443">
        <f t="shared" si="13"/>
        <v>0</v>
      </c>
      <c r="N25" s="443">
        <f t="shared" si="14"/>
        <v>0</v>
      </c>
      <c r="O25" s="443">
        <f t="shared" si="15"/>
        <v>0</v>
      </c>
      <c r="P25" s="444">
        <f t="shared" si="16"/>
        <v>0</v>
      </c>
      <c r="Q25" s="442">
        <f t="shared" ca="1" si="17"/>
        <v>2990.7652772132365</v>
      </c>
    </row>
    <row r="26" spans="1:17">
      <c r="A26" s="442" t="s">
        <v>621</v>
      </c>
      <c r="B26" s="443">
        <f t="shared" ca="1" si="2"/>
        <v>3935.0432211588432</v>
      </c>
      <c r="C26" s="443">
        <f t="shared" ca="1" si="3"/>
        <v>0</v>
      </c>
      <c r="D26" s="443">
        <f t="shared" si="4"/>
        <v>3749.9686700929301</v>
      </c>
      <c r="E26" s="443">
        <f t="shared" si="5"/>
        <v>356.45584686560682</v>
      </c>
      <c r="F26" s="443">
        <f t="shared" si="6"/>
        <v>1408.5810768289239</v>
      </c>
      <c r="G26" s="443">
        <f t="shared" si="7"/>
        <v>0</v>
      </c>
      <c r="H26" s="443">
        <f t="shared" si="8"/>
        <v>0</v>
      </c>
      <c r="I26" s="443">
        <f t="shared" si="9"/>
        <v>0</v>
      </c>
      <c r="J26" s="443">
        <f t="shared" si="10"/>
        <v>22.147281907502464</v>
      </c>
      <c r="K26" s="443">
        <f t="shared" si="11"/>
        <v>0</v>
      </c>
      <c r="L26" s="443">
        <f t="shared" si="12"/>
        <v>0</v>
      </c>
      <c r="M26" s="443">
        <f t="shared" si="13"/>
        <v>0</v>
      </c>
      <c r="N26" s="443">
        <f t="shared" si="14"/>
        <v>0</v>
      </c>
      <c r="O26" s="443">
        <f t="shared" si="15"/>
        <v>0</v>
      </c>
      <c r="P26" s="444">
        <f t="shared" si="16"/>
        <v>0</v>
      </c>
      <c r="Q26" s="442">
        <f t="shared" ca="1" si="17"/>
        <v>9472.1960968538078</v>
      </c>
    </row>
    <row r="27" spans="1:17" s="448" customFormat="1">
      <c r="A27" s="446" t="s">
        <v>547</v>
      </c>
      <c r="B27" s="746">
        <f t="shared" ca="1" si="2"/>
        <v>4.1119990081106268</v>
      </c>
      <c r="C27" s="447">
        <f t="shared" ca="1" si="3"/>
        <v>0</v>
      </c>
      <c r="D27" s="447">
        <f t="shared" si="4"/>
        <v>9.3769249991244923</v>
      </c>
      <c r="E27" s="447">
        <f t="shared" si="5"/>
        <v>17.870157086842053</v>
      </c>
      <c r="F27" s="447">
        <f t="shared" si="6"/>
        <v>0</v>
      </c>
      <c r="G27" s="447">
        <f t="shared" si="7"/>
        <v>7566.2054022155507</v>
      </c>
      <c r="H27" s="447">
        <f t="shared" si="8"/>
        <v>1834.7442741911918</v>
      </c>
      <c r="I27" s="447">
        <f t="shared" si="9"/>
        <v>0</v>
      </c>
      <c r="J27" s="447">
        <f t="shared" si="10"/>
        <v>0</v>
      </c>
      <c r="K27" s="447">
        <f t="shared" si="11"/>
        <v>0</v>
      </c>
      <c r="L27" s="447">
        <f t="shared" si="12"/>
        <v>0</v>
      </c>
      <c r="M27" s="447">
        <f t="shared" si="13"/>
        <v>0</v>
      </c>
      <c r="N27" s="447">
        <f t="shared" si="14"/>
        <v>0</v>
      </c>
      <c r="O27" s="447">
        <f t="shared" si="15"/>
        <v>0</v>
      </c>
      <c r="P27" s="455">
        <f t="shared" si="16"/>
        <v>0</v>
      </c>
      <c r="Q27" s="446">
        <f t="shared" ca="1" si="17"/>
        <v>9432.3087575008194</v>
      </c>
    </row>
    <row r="28" spans="1:17">
      <c r="A28" s="442" t="s">
        <v>537</v>
      </c>
      <c r="B28" s="443">
        <f t="shared" ca="1" si="2"/>
        <v>2.2523101301800286</v>
      </c>
      <c r="C28" s="443">
        <f t="shared" ca="1" si="3"/>
        <v>0</v>
      </c>
      <c r="D28" s="443">
        <f t="shared" si="4"/>
        <v>0</v>
      </c>
      <c r="E28" s="443">
        <f t="shared" si="5"/>
        <v>0</v>
      </c>
      <c r="F28" s="443">
        <f t="shared" si="6"/>
        <v>0</v>
      </c>
      <c r="G28" s="443">
        <f t="shared" si="7"/>
        <v>310.4002502682232</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312.65256039840324</v>
      </c>
    </row>
    <row r="29" spans="1:17">
      <c r="A29" s="442" t="s">
        <v>538</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539</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540</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806</v>
      </c>
      <c r="B32" s="443">
        <f t="shared" ca="1" si="2"/>
        <v>119.23814912960486</v>
      </c>
      <c r="C32" s="443">
        <f t="shared" ca="1" si="3"/>
        <v>0</v>
      </c>
      <c r="D32" s="443">
        <f t="shared" si="4"/>
        <v>326.45504615888092</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ca="1" si="17"/>
        <v>445.69319528848575</v>
      </c>
    </row>
    <row r="33" spans="1:17" s="452" customFormat="1">
      <c r="A33" s="997" t="s">
        <v>541</v>
      </c>
      <c r="B33" s="945">
        <f ca="1">SUM(B22:B32)</f>
        <v>11721.13812977614</v>
      </c>
      <c r="C33" s="945">
        <f t="shared" ref="C33:Q33" ca="1" si="18">SUM(C22:C32)</f>
        <v>0</v>
      </c>
      <c r="D33" s="945">
        <f t="shared" ca="1" si="18"/>
        <v>15324.965785305207</v>
      </c>
      <c r="E33" s="945">
        <f t="shared" si="18"/>
        <v>660.21843085261287</v>
      </c>
      <c r="F33" s="945">
        <f t="shared" ca="1" si="18"/>
        <v>11115.224859817456</v>
      </c>
      <c r="G33" s="945">
        <f t="shared" si="18"/>
        <v>7876.6056524837741</v>
      </c>
      <c r="H33" s="945">
        <f t="shared" si="18"/>
        <v>1834.7442741911918</v>
      </c>
      <c r="I33" s="945">
        <f t="shared" si="18"/>
        <v>0</v>
      </c>
      <c r="J33" s="945">
        <f t="shared" si="18"/>
        <v>176.07670722243216</v>
      </c>
      <c r="K33" s="945">
        <f t="shared" si="18"/>
        <v>0</v>
      </c>
      <c r="L33" s="945">
        <f t="shared" ca="1" si="18"/>
        <v>0</v>
      </c>
      <c r="M33" s="945">
        <f t="shared" si="18"/>
        <v>0</v>
      </c>
      <c r="N33" s="945">
        <f t="shared" ca="1" si="18"/>
        <v>0</v>
      </c>
      <c r="O33" s="945">
        <f t="shared" si="18"/>
        <v>0</v>
      </c>
      <c r="P33" s="945">
        <f t="shared" si="18"/>
        <v>0</v>
      </c>
      <c r="Q33" s="945">
        <f t="shared" ca="1" si="18"/>
        <v>48708.97383964881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C675A60-9717-4505-8E6C-484BCDB3B1DB}">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1B347-DC29-421E-9BC6-A933DE7C95A9}">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B4" sqref="B4"/>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04" customFormat="1" ht="21">
      <c r="A1" s="1161" t="s">
        <v>536</v>
      </c>
      <c r="B1" s="1162" t="s">
        <v>783</v>
      </c>
      <c r="C1" s="1162"/>
      <c r="D1" s="1162"/>
      <c r="E1" s="1162"/>
      <c r="F1" s="1162"/>
      <c r="G1" s="1162"/>
      <c r="H1" s="1162"/>
      <c r="I1" s="1162"/>
      <c r="J1" s="1162"/>
      <c r="K1" s="1162"/>
      <c r="L1" s="1162"/>
      <c r="M1" s="1162"/>
      <c r="N1" s="1162"/>
      <c r="O1" s="1162"/>
      <c r="P1" s="1163"/>
      <c r="Q1" s="937"/>
    </row>
    <row r="2" spans="1:17" s="904" customFormat="1" ht="21">
      <c r="A2" s="1161"/>
      <c r="B2" s="1164" t="s">
        <v>20</v>
      </c>
      <c r="C2" s="1166" t="s">
        <v>189</v>
      </c>
      <c r="D2" s="1168" t="s">
        <v>190</v>
      </c>
      <c r="E2" s="1169"/>
      <c r="F2" s="1169"/>
      <c r="G2" s="1169"/>
      <c r="H2" s="1169"/>
      <c r="I2" s="1169"/>
      <c r="J2" s="1169"/>
      <c r="K2" s="1165"/>
      <c r="L2" s="1168" t="s">
        <v>191</v>
      </c>
      <c r="M2" s="1169"/>
      <c r="N2" s="1169"/>
      <c r="O2" s="1169"/>
      <c r="P2" s="1165"/>
      <c r="Q2" s="937"/>
    </row>
    <row r="3" spans="1:17" s="904" customFormat="1" ht="42">
      <c r="A3" s="1161"/>
      <c r="B3" s="1165"/>
      <c r="C3" s="1167"/>
      <c r="D3" s="938" t="s">
        <v>192</v>
      </c>
      <c r="E3" s="938" t="s">
        <v>193</v>
      </c>
      <c r="F3" s="938" t="s">
        <v>194</v>
      </c>
      <c r="G3" s="938" t="s">
        <v>195</v>
      </c>
      <c r="H3" s="938" t="s">
        <v>113</v>
      </c>
      <c r="I3" s="938" t="s">
        <v>196</v>
      </c>
      <c r="J3" s="938" t="s">
        <v>197</v>
      </c>
      <c r="K3" s="938" t="s">
        <v>198</v>
      </c>
      <c r="L3" s="938" t="s">
        <v>199</v>
      </c>
      <c r="M3" s="938" t="s">
        <v>200</v>
      </c>
      <c r="N3" s="938" t="s">
        <v>201</v>
      </c>
      <c r="O3" s="938" t="s">
        <v>202</v>
      </c>
      <c r="P3" s="938" t="s">
        <v>203</v>
      </c>
      <c r="Q3" s="937" t="s">
        <v>109</v>
      </c>
    </row>
    <row r="4" spans="1:17" ht="124.15" customHeight="1">
      <c r="A4" s="929" t="s">
        <v>148</v>
      </c>
      <c r="B4" s="930" t="s">
        <v>766</v>
      </c>
      <c r="C4" s="931" t="s">
        <v>787</v>
      </c>
      <c r="D4" s="932" t="s">
        <v>767</v>
      </c>
      <c r="E4" s="933" t="s">
        <v>765</v>
      </c>
      <c r="F4" s="933" t="s">
        <v>769</v>
      </c>
      <c r="G4" s="934" t="s">
        <v>789</v>
      </c>
      <c r="H4" s="934" t="s">
        <v>789</v>
      </c>
      <c r="I4" s="934" t="s">
        <v>789</v>
      </c>
      <c r="J4" s="933" t="s">
        <v>768</v>
      </c>
      <c r="K4" s="934" t="s">
        <v>789</v>
      </c>
      <c r="L4" s="934" t="s">
        <v>789</v>
      </c>
      <c r="M4" s="934" t="s">
        <v>789</v>
      </c>
      <c r="N4" s="933" t="s">
        <v>770</v>
      </c>
      <c r="O4" s="935" t="s">
        <v>771</v>
      </c>
      <c r="P4" s="936" t="s">
        <v>772</v>
      </c>
      <c r="Q4" s="939"/>
    </row>
    <row r="5" spans="1:17" ht="124.15" customHeight="1">
      <c r="A5" s="912" t="s">
        <v>149</v>
      </c>
      <c r="B5" s="913" t="s">
        <v>778</v>
      </c>
      <c r="C5" s="919" t="s">
        <v>788</v>
      </c>
      <c r="D5" s="919" t="s">
        <v>779</v>
      </c>
      <c r="E5" s="915" t="s">
        <v>777</v>
      </c>
      <c r="F5" s="915" t="s">
        <v>776</v>
      </c>
      <c r="G5" s="916" t="s">
        <v>789</v>
      </c>
      <c r="H5" s="916" t="s">
        <v>789</v>
      </c>
      <c r="I5" s="916" t="s">
        <v>789</v>
      </c>
      <c r="J5" s="915" t="s">
        <v>775</v>
      </c>
      <c r="K5" s="913" t="s">
        <v>774</v>
      </c>
      <c r="L5" s="916" t="s">
        <v>789</v>
      </c>
      <c r="M5" s="916" t="s">
        <v>789</v>
      </c>
      <c r="N5" s="915" t="s">
        <v>773</v>
      </c>
      <c r="O5" s="917" t="s">
        <v>771</v>
      </c>
      <c r="P5" s="918" t="s">
        <v>772</v>
      </c>
      <c r="Q5" s="940"/>
    </row>
    <row r="6" spans="1:17" ht="124.15" customHeight="1">
      <c r="A6" s="912" t="s">
        <v>187</v>
      </c>
      <c r="B6" s="920" t="s">
        <v>780</v>
      </c>
      <c r="C6" s="914" t="s">
        <v>786</v>
      </c>
      <c r="D6" s="916" t="s">
        <v>786</v>
      </c>
      <c r="E6" s="916" t="s">
        <v>786</v>
      </c>
      <c r="F6" s="916" t="s">
        <v>786</v>
      </c>
      <c r="G6" s="916" t="s">
        <v>786</v>
      </c>
      <c r="H6" s="916" t="s">
        <v>786</v>
      </c>
      <c r="I6" s="916" t="s">
        <v>786</v>
      </c>
      <c r="J6" s="916" t="s">
        <v>786</v>
      </c>
      <c r="K6" s="916" t="s">
        <v>786</v>
      </c>
      <c r="L6" s="916" t="s">
        <v>786</v>
      </c>
      <c r="M6" s="916" t="s">
        <v>786</v>
      </c>
      <c r="N6" s="916" t="s">
        <v>786</v>
      </c>
      <c r="O6" s="921" t="s">
        <v>786</v>
      </c>
      <c r="P6" s="922" t="s">
        <v>786</v>
      </c>
      <c r="Q6" s="941"/>
    </row>
    <row r="7" spans="1:17" ht="124.15" customHeight="1">
      <c r="A7" s="912" t="s">
        <v>105</v>
      </c>
      <c r="B7" s="920" t="s">
        <v>780</v>
      </c>
      <c r="C7" s="919" t="s">
        <v>788</v>
      </c>
      <c r="D7" s="919" t="s">
        <v>779</v>
      </c>
      <c r="E7" s="915" t="s">
        <v>777</v>
      </c>
      <c r="F7" s="915" t="s">
        <v>776</v>
      </c>
      <c r="G7" s="916" t="s">
        <v>789</v>
      </c>
      <c r="H7" s="916" t="s">
        <v>789</v>
      </c>
      <c r="I7" s="916" t="s">
        <v>789</v>
      </c>
      <c r="J7" s="915" t="s">
        <v>775</v>
      </c>
      <c r="K7" s="916" t="s">
        <v>789</v>
      </c>
      <c r="L7" s="916" t="s">
        <v>789</v>
      </c>
      <c r="M7" s="916" t="s">
        <v>789</v>
      </c>
      <c r="N7" s="923" t="s">
        <v>789</v>
      </c>
      <c r="O7" s="914" t="s">
        <v>789</v>
      </c>
      <c r="P7" s="924" t="s">
        <v>789</v>
      </c>
      <c r="Q7" s="940"/>
    </row>
    <row r="8" spans="1:17" ht="124.15" customHeight="1">
      <c r="A8" s="912" t="s">
        <v>621</v>
      </c>
      <c r="B8" s="913" t="s">
        <v>781</v>
      </c>
      <c r="C8" s="919" t="s">
        <v>788</v>
      </c>
      <c r="D8" s="919" t="s">
        <v>779</v>
      </c>
      <c r="E8" s="915" t="s">
        <v>777</v>
      </c>
      <c r="F8" s="915" t="s">
        <v>776</v>
      </c>
      <c r="G8" s="916" t="s">
        <v>789</v>
      </c>
      <c r="H8" s="916" t="s">
        <v>789</v>
      </c>
      <c r="I8" s="916" t="s">
        <v>789</v>
      </c>
      <c r="J8" s="915" t="s">
        <v>775</v>
      </c>
      <c r="K8" s="913" t="s">
        <v>774</v>
      </c>
      <c r="L8" s="916" t="s">
        <v>789</v>
      </c>
      <c r="M8" s="916" t="s">
        <v>789</v>
      </c>
      <c r="N8" s="915" t="s">
        <v>773</v>
      </c>
      <c r="O8" s="917" t="s">
        <v>771</v>
      </c>
      <c r="P8" s="918" t="s">
        <v>772</v>
      </c>
      <c r="Q8" s="940"/>
    </row>
    <row r="9" spans="1:17" s="448" customFormat="1" ht="124.15" customHeight="1">
      <c r="A9" s="925" t="s">
        <v>547</v>
      </c>
      <c r="B9" s="915" t="s">
        <v>791</v>
      </c>
      <c r="C9" s="921" t="s">
        <v>786</v>
      </c>
      <c r="D9" s="915" t="s">
        <v>792</v>
      </c>
      <c r="E9" s="915" t="s">
        <v>793</v>
      </c>
      <c r="F9" s="916" t="s">
        <v>786</v>
      </c>
      <c r="G9" s="915" t="s">
        <v>794</v>
      </c>
      <c r="H9" s="915" t="s">
        <v>795</v>
      </c>
      <c r="I9" s="916" t="s">
        <v>786</v>
      </c>
      <c r="J9" s="916" t="s">
        <v>786</v>
      </c>
      <c r="K9" s="916" t="s">
        <v>786</v>
      </c>
      <c r="L9" s="916" t="s">
        <v>786</v>
      </c>
      <c r="M9" s="915" t="s">
        <v>791</v>
      </c>
      <c r="N9" s="916" t="s">
        <v>786</v>
      </c>
      <c r="O9" s="916" t="s">
        <v>786</v>
      </c>
      <c r="P9" s="926" t="s">
        <v>786</v>
      </c>
      <c r="Q9" s="942"/>
    </row>
    <row r="10" spans="1:17" ht="124.15" customHeight="1">
      <c r="A10" s="912" t="s">
        <v>537</v>
      </c>
      <c r="B10" s="913" t="s">
        <v>799</v>
      </c>
      <c r="C10" s="921" t="s">
        <v>786</v>
      </c>
      <c r="D10" s="921" t="s">
        <v>786</v>
      </c>
      <c r="E10" s="921" t="s">
        <v>786</v>
      </c>
      <c r="F10" s="916" t="s">
        <v>786</v>
      </c>
      <c r="G10" s="913" t="s">
        <v>796</v>
      </c>
      <c r="H10" s="916" t="s">
        <v>786</v>
      </c>
      <c r="I10" s="916" t="s">
        <v>786</v>
      </c>
      <c r="J10" s="916" t="s">
        <v>786</v>
      </c>
      <c r="K10" s="916" t="s">
        <v>786</v>
      </c>
      <c r="L10" s="916" t="s">
        <v>786</v>
      </c>
      <c r="M10" s="913" t="s">
        <v>782</v>
      </c>
      <c r="N10" s="916" t="s">
        <v>786</v>
      </c>
      <c r="O10" s="916" t="s">
        <v>786</v>
      </c>
      <c r="P10" s="926" t="s">
        <v>786</v>
      </c>
      <c r="Q10" s="940"/>
    </row>
    <row r="11" spans="1:17" ht="21">
      <c r="A11" s="912" t="s">
        <v>538</v>
      </c>
      <c r="B11" s="927" t="s">
        <v>790</v>
      </c>
      <c r="C11" s="927" t="s">
        <v>790</v>
      </c>
      <c r="D11" s="927" t="s">
        <v>790</v>
      </c>
      <c r="E11" s="927" t="s">
        <v>790</v>
      </c>
      <c r="F11" s="927" t="s">
        <v>790</v>
      </c>
      <c r="G11" s="927" t="s">
        <v>790</v>
      </c>
      <c r="H11" s="927" t="s">
        <v>790</v>
      </c>
      <c r="I11" s="927" t="s">
        <v>790</v>
      </c>
      <c r="J11" s="927" t="s">
        <v>790</v>
      </c>
      <c r="K11" s="927" t="s">
        <v>790</v>
      </c>
      <c r="L11" s="927" t="s">
        <v>790</v>
      </c>
      <c r="M11" s="927" t="s">
        <v>790</v>
      </c>
      <c r="N11" s="927" t="s">
        <v>790</v>
      </c>
      <c r="O11" s="927" t="s">
        <v>790</v>
      </c>
      <c r="P11" s="949" t="s">
        <v>790</v>
      </c>
      <c r="Q11" s="950"/>
    </row>
    <row r="12" spans="1:17" ht="21">
      <c r="A12" s="912" t="s">
        <v>539</v>
      </c>
      <c r="B12" s="927" t="s">
        <v>790</v>
      </c>
      <c r="C12" s="927" t="s">
        <v>786</v>
      </c>
      <c r="D12" s="927" t="s">
        <v>786</v>
      </c>
      <c r="E12" s="927" t="s">
        <v>786</v>
      </c>
      <c r="F12" s="927" t="s">
        <v>786</v>
      </c>
      <c r="G12" s="927" t="s">
        <v>786</v>
      </c>
      <c r="H12" s="927" t="s">
        <v>786</v>
      </c>
      <c r="I12" s="927" t="s">
        <v>786</v>
      </c>
      <c r="J12" s="927" t="s">
        <v>786</v>
      </c>
      <c r="K12" s="927" t="s">
        <v>786</v>
      </c>
      <c r="L12" s="927" t="s">
        <v>786</v>
      </c>
      <c r="M12" s="927" t="s">
        <v>786</v>
      </c>
      <c r="N12" s="927" t="s">
        <v>786</v>
      </c>
      <c r="O12" s="927" t="s">
        <v>786</v>
      </c>
      <c r="P12" s="928" t="s">
        <v>786</v>
      </c>
      <c r="Q12" s="444"/>
    </row>
    <row r="13" spans="1:17" ht="21">
      <c r="A13" s="912" t="s">
        <v>540</v>
      </c>
      <c r="B13" s="927" t="s">
        <v>790</v>
      </c>
      <c r="C13" s="927" t="s">
        <v>786</v>
      </c>
      <c r="D13" s="927" t="s">
        <v>790</v>
      </c>
      <c r="E13" s="927" t="s">
        <v>790</v>
      </c>
      <c r="F13" s="927" t="s">
        <v>786</v>
      </c>
      <c r="G13" s="927" t="s">
        <v>790</v>
      </c>
      <c r="H13" s="927" t="s">
        <v>790</v>
      </c>
      <c r="I13" s="927" t="s">
        <v>786</v>
      </c>
      <c r="J13" s="927" t="s">
        <v>786</v>
      </c>
      <c r="K13" s="927" t="s">
        <v>786</v>
      </c>
      <c r="L13" s="927" t="s">
        <v>786</v>
      </c>
      <c r="M13" s="927" t="s">
        <v>790</v>
      </c>
      <c r="N13" s="927" t="s">
        <v>786</v>
      </c>
      <c r="O13" s="927" t="s">
        <v>786</v>
      </c>
      <c r="P13" s="928" t="s">
        <v>786</v>
      </c>
      <c r="Q13" s="444"/>
    </row>
    <row r="14" spans="1:17" ht="30">
      <c r="A14" s="943" t="s">
        <v>806</v>
      </c>
      <c r="B14" s="920" t="s">
        <v>780</v>
      </c>
      <c r="C14" s="927" t="s">
        <v>786</v>
      </c>
      <c r="D14" s="920" t="s">
        <v>780</v>
      </c>
      <c r="E14" s="927" t="s">
        <v>786</v>
      </c>
      <c r="F14" s="927" t="s">
        <v>786</v>
      </c>
      <c r="G14" s="927" t="s">
        <v>786</v>
      </c>
      <c r="H14" s="927" t="s">
        <v>786</v>
      </c>
      <c r="I14" s="927" t="s">
        <v>786</v>
      </c>
      <c r="J14" s="927" t="s">
        <v>786</v>
      </c>
      <c r="K14" s="927" t="s">
        <v>786</v>
      </c>
      <c r="L14" s="927" t="s">
        <v>786</v>
      </c>
      <c r="M14" s="927" t="s">
        <v>786</v>
      </c>
      <c r="N14" s="927" t="s">
        <v>786</v>
      </c>
      <c r="O14" s="927" t="s">
        <v>786</v>
      </c>
      <c r="P14" s="949" t="s">
        <v>786</v>
      </c>
      <c r="Q14" s="998"/>
    </row>
    <row r="15" spans="1:17" s="452" customFormat="1" ht="21">
      <c r="A15" s="944" t="s">
        <v>541</v>
      </c>
      <c r="B15" s="945"/>
      <c r="C15" s="945"/>
      <c r="D15" s="945"/>
      <c r="E15" s="945"/>
      <c r="F15" s="945"/>
      <c r="G15" s="945"/>
      <c r="H15" s="945"/>
      <c r="I15" s="945"/>
      <c r="J15" s="945"/>
      <c r="K15" s="945"/>
      <c r="L15" s="945"/>
      <c r="M15" s="946"/>
      <c r="N15" s="945"/>
      <c r="O15" s="945"/>
      <c r="P15" s="947"/>
      <c r="Q15" s="948"/>
    </row>
    <row r="16" spans="1:17">
      <c r="M16" s="903"/>
    </row>
    <row r="17" spans="1:4">
      <c r="B17" s="909">
        <v>1</v>
      </c>
      <c r="C17" s="910">
        <v>2</v>
      </c>
      <c r="D17" s="911">
        <v>3</v>
      </c>
    </row>
    <row r="18" spans="1:4" ht="257.25" customHeight="1">
      <c r="A18" s="907" t="s">
        <v>784</v>
      </c>
      <c r="B18" s="906" t="s">
        <v>785</v>
      </c>
      <c r="C18" s="905" t="s">
        <v>797</v>
      </c>
      <c r="D18" s="908" t="s">
        <v>798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7FF79693-BA30-44CD-A335-5942DF12C7B9}">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F9503-4F48-40D1-847C-016951C808BD}">
  <sheetPr>
    <tabColor theme="6"/>
  </sheetPr>
  <dimension ref="A1:P22"/>
  <sheetViews>
    <sheetView workbookViewId="0">
      <selection sqref="A1:A3"/>
    </sheetView>
  </sheetViews>
  <sheetFormatPr defaultColWidth="9.140625" defaultRowHeight="15"/>
  <cols>
    <col min="1" max="1" width="51" style="854" bestFit="1" customWidth="1"/>
    <col min="2" max="2" width="27" style="854" customWidth="1"/>
    <col min="3" max="3" width="30.42578125" style="854" customWidth="1"/>
    <col min="4" max="4" width="9.140625" style="854"/>
    <col min="5" max="5" width="15" style="854" customWidth="1"/>
    <col min="6" max="6" width="17" style="854" customWidth="1"/>
    <col min="7" max="7" width="18.140625" style="854" customWidth="1"/>
    <col min="8" max="8" width="16.140625" style="854" customWidth="1"/>
    <col min="9" max="15" width="9.140625" style="854"/>
    <col min="16" max="16" width="26.4257812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60">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c r="A4" s="1013" t="s">
        <v>237</v>
      </c>
      <c r="B4" s="1014">
        <f>'SEAP template'!B72</f>
        <v>0</v>
      </c>
      <c r="C4" s="1014"/>
      <c r="D4" s="1014"/>
      <c r="E4" s="1014"/>
      <c r="F4" s="1014"/>
      <c r="G4" s="1014"/>
      <c r="H4" s="1014"/>
      <c r="I4" s="1014"/>
      <c r="J4" s="1014"/>
      <c r="K4" s="1014"/>
      <c r="L4" s="1014"/>
      <c r="M4" s="1014"/>
      <c r="N4" s="1014"/>
      <c r="O4" s="1014"/>
      <c r="P4" s="1015">
        <f>'SEAP template'!Q72</f>
        <v>0</v>
      </c>
    </row>
    <row r="5" spans="1:16">
      <c r="A5" s="1016" t="s">
        <v>238</v>
      </c>
      <c r="B5" s="1014">
        <f>'SEAP template'!B73</f>
        <v>0</v>
      </c>
      <c r="C5" s="1014"/>
      <c r="D5" s="1014"/>
      <c r="E5" s="1014"/>
      <c r="F5" s="1014"/>
      <c r="G5" s="1014"/>
      <c r="H5" s="1014"/>
      <c r="I5" s="1014"/>
      <c r="J5" s="1014"/>
      <c r="K5" s="1014"/>
      <c r="L5" s="1014"/>
      <c r="M5" s="1014"/>
      <c r="N5" s="1014"/>
      <c r="O5" s="1014"/>
      <c r="P5" s="1015">
        <f>'SEAP template'!Q73</f>
        <v>0</v>
      </c>
    </row>
    <row r="6" spans="1:16">
      <c r="A6" s="1016" t="s">
        <v>239</v>
      </c>
      <c r="B6" s="1014">
        <f>'SEAP template'!B74</f>
        <v>4678.4935573916182</v>
      </c>
      <c r="C6" s="1014"/>
      <c r="D6" s="1014"/>
      <c r="E6" s="1014"/>
      <c r="F6" s="1014"/>
      <c r="G6" s="1014"/>
      <c r="H6" s="1014"/>
      <c r="I6" s="1014"/>
      <c r="J6" s="1014"/>
      <c r="K6" s="1014"/>
      <c r="L6" s="1014"/>
      <c r="M6" s="1014"/>
      <c r="N6" s="1014"/>
      <c r="O6" s="1014"/>
      <c r="P6" s="1015">
        <f>'SEAP template'!Q74</f>
        <v>0</v>
      </c>
    </row>
    <row r="7" spans="1:16">
      <c r="A7" s="1016" t="s">
        <v>805</v>
      </c>
      <c r="B7" s="1014">
        <f>'SEAP template'!B75</f>
        <v>0</v>
      </c>
      <c r="C7" s="1014"/>
      <c r="D7" s="1014"/>
      <c r="E7" s="1014"/>
      <c r="F7" s="1014"/>
      <c r="G7" s="1014"/>
      <c r="H7" s="1014"/>
      <c r="I7" s="1014"/>
      <c r="J7" s="1014"/>
      <c r="K7" s="1014"/>
      <c r="L7" s="1014"/>
      <c r="M7" s="1014"/>
      <c r="N7" s="1014"/>
      <c r="O7" s="1014"/>
      <c r="P7" s="1015">
        <f>'SEAP template'!Q75</f>
        <v>0</v>
      </c>
    </row>
    <row r="8" spans="1:16">
      <c r="A8" s="1013" t="s">
        <v>240</v>
      </c>
      <c r="B8" s="1014">
        <f>'SEAP template'!B76</f>
        <v>6687</v>
      </c>
      <c r="C8" s="1014">
        <f>'SEAP template'!C76</f>
        <v>0</v>
      </c>
      <c r="D8" s="1014">
        <f>'SEAP template'!D76</f>
        <v>0</v>
      </c>
      <c r="E8" s="1014">
        <f>'SEAP template'!E76</f>
        <v>0</v>
      </c>
      <c r="F8" s="1014">
        <f>'SEAP template'!F76</f>
        <v>0</v>
      </c>
      <c r="G8" s="1014">
        <f>'SEAP template'!G76</f>
        <v>0</v>
      </c>
      <c r="H8" s="1014">
        <f>'SEAP template'!H76</f>
        <v>0</v>
      </c>
      <c r="I8" s="1014">
        <f>'SEAP template'!I76</f>
        <v>0</v>
      </c>
      <c r="J8" s="1014">
        <f>'SEAP template'!J76</f>
        <v>7867.0588235294117</v>
      </c>
      <c r="K8" s="1014">
        <f>'SEAP template'!K76</f>
        <v>0</v>
      </c>
      <c r="L8" s="1014">
        <f>'SEAP template'!L76</f>
        <v>0</v>
      </c>
      <c r="M8" s="1014">
        <f>'SEAP template'!M76</f>
        <v>0</v>
      </c>
      <c r="N8" s="1014">
        <f>'SEAP template'!N76</f>
        <v>0</v>
      </c>
      <c r="O8" s="1014">
        <f>'SEAP template'!O76</f>
        <v>0</v>
      </c>
      <c r="P8" s="1015">
        <f>'SEAP template'!Q76</f>
        <v>0</v>
      </c>
    </row>
    <row r="9" spans="1:16">
      <c r="A9" s="1017" t="s">
        <v>819</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6" t="s">
        <v>109</v>
      </c>
      <c r="B10" s="1018">
        <f>SUM(B4:B9)</f>
        <v>11365.493557391619</v>
      </c>
      <c r="C10" s="1018">
        <f>SUM(C4:C9)</f>
        <v>0</v>
      </c>
      <c r="D10" s="1018">
        <f t="shared" ref="D10:H10" si="0">SUM(D8:D9)</f>
        <v>0</v>
      </c>
      <c r="E10" s="1018">
        <f t="shared" si="0"/>
        <v>0</v>
      </c>
      <c r="F10" s="1018">
        <f t="shared" si="0"/>
        <v>0</v>
      </c>
      <c r="G10" s="1018">
        <f t="shared" si="0"/>
        <v>0</v>
      </c>
      <c r="H10" s="1018">
        <f t="shared" si="0"/>
        <v>0</v>
      </c>
      <c r="I10" s="1018">
        <f>SUM(I8:I9)</f>
        <v>0</v>
      </c>
      <c r="J10" s="1018">
        <f>SUM(J8:J9)</f>
        <v>7867.0588235294117</v>
      </c>
      <c r="K10" s="1018">
        <f t="shared" ref="K10:L10" si="1">SUM(K8:K9)</f>
        <v>0</v>
      </c>
      <c r="L10" s="1018">
        <f t="shared" si="1"/>
        <v>0</v>
      </c>
      <c r="M10" s="1018">
        <f>SUM(M8:M9)</f>
        <v>0</v>
      </c>
      <c r="N10" s="1018">
        <f>SUM(N8:N9)</f>
        <v>0</v>
      </c>
      <c r="O10" s="1018">
        <f>SUM(O8:O9)</f>
        <v>0</v>
      </c>
      <c r="P10" s="1018">
        <f>SUM(P8:P9)</f>
        <v>0</v>
      </c>
    </row>
    <row r="11" spans="1:16">
      <c r="A11" s="861"/>
      <c r="B11" s="861"/>
      <c r="C11" s="861"/>
      <c r="D11" s="861"/>
      <c r="E11" s="861"/>
      <c r="F11" s="861"/>
      <c r="G11" s="861"/>
      <c r="H11" s="861"/>
      <c r="I11" s="861"/>
      <c r="J11" s="861"/>
      <c r="K11" s="861"/>
      <c r="L11" s="861"/>
      <c r="M11" s="861"/>
      <c r="N11" s="861"/>
      <c r="O11" s="861"/>
      <c r="P11" s="861"/>
    </row>
    <row r="12" spans="1:16">
      <c r="A12" s="453" t="s">
        <v>820</v>
      </c>
      <c r="B12" s="752" t="s">
        <v>821</v>
      </c>
      <c r="C12" s="752">
        <f ca="1">'EF ele_warmte'!B12</f>
        <v>0.18199870056079398</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c r="A17" s="1019" t="s">
        <v>240</v>
      </c>
      <c r="B17" s="1020">
        <f>'SEAP template'!B87</f>
        <v>9552.8571428571431</v>
      </c>
      <c r="C17" s="1020">
        <f>'SEAP template'!C87</f>
        <v>0</v>
      </c>
      <c r="D17" s="1015">
        <f>'SEAP template'!D87</f>
        <v>0</v>
      </c>
      <c r="E17" s="1015">
        <f>'SEAP template'!E87</f>
        <v>0</v>
      </c>
      <c r="F17" s="1015">
        <f>'SEAP template'!F87</f>
        <v>0</v>
      </c>
      <c r="G17" s="1015">
        <f>'SEAP template'!G87</f>
        <v>0</v>
      </c>
      <c r="H17" s="1015">
        <f>'SEAP template'!H87</f>
        <v>0</v>
      </c>
      <c r="I17" s="1015">
        <f>'SEAP template'!I87</f>
        <v>0</v>
      </c>
      <c r="J17" s="1015">
        <f>'SEAP template'!J87</f>
        <v>11238.655462184875</v>
      </c>
      <c r="K17" s="1015">
        <f>'SEAP template'!K87</f>
        <v>0</v>
      </c>
      <c r="L17" s="1015">
        <f>'SEAP template'!L87</f>
        <v>0</v>
      </c>
      <c r="M17" s="1015">
        <f>'SEAP template'!M87</f>
        <v>0</v>
      </c>
      <c r="N17" s="1015">
        <f>'SEAP template'!N87</f>
        <v>0</v>
      </c>
      <c r="O17" s="1015">
        <f>'SEAP template'!O87</f>
        <v>0</v>
      </c>
      <c r="P17" s="1015">
        <f>'SEAP template'!Q87</f>
        <v>0</v>
      </c>
    </row>
    <row r="18" spans="1:16">
      <c r="A18" s="1021" t="s">
        <v>246</v>
      </c>
      <c r="B18" s="1020">
        <f>'SEAP template'!B88</f>
        <v>0</v>
      </c>
      <c r="C18" s="1020">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17" t="s">
        <v>826</v>
      </c>
      <c r="B19" s="1020">
        <f>'SEAP template'!B89</f>
        <v>0</v>
      </c>
      <c r="C19" s="1020">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2" t="s">
        <v>109</v>
      </c>
      <c r="B20" s="1018">
        <f>SUM(B17:B19)</f>
        <v>9552.8571428571431</v>
      </c>
      <c r="C20" s="1018">
        <f>SUM(C17:C19)</f>
        <v>0</v>
      </c>
      <c r="D20" s="1018">
        <f t="shared" ref="D20:H20" si="2">SUM(D17:D19)</f>
        <v>0</v>
      </c>
      <c r="E20" s="1018">
        <f t="shared" si="2"/>
        <v>0</v>
      </c>
      <c r="F20" s="1018">
        <f t="shared" si="2"/>
        <v>0</v>
      </c>
      <c r="G20" s="1018">
        <f t="shared" si="2"/>
        <v>0</v>
      </c>
      <c r="H20" s="1018">
        <f t="shared" si="2"/>
        <v>0</v>
      </c>
      <c r="I20" s="1018">
        <f>SUM(I17:I19)</f>
        <v>0</v>
      </c>
      <c r="J20" s="1018">
        <f>SUM(J17:J19)</f>
        <v>11238.655462184875</v>
      </c>
      <c r="K20" s="1018">
        <f t="shared" ref="K20:L20" si="3">SUM(K17:K19)</f>
        <v>0</v>
      </c>
      <c r="L20" s="1018">
        <f t="shared" si="3"/>
        <v>0</v>
      </c>
      <c r="M20" s="1018">
        <f>SUM(M17:M19)</f>
        <v>0</v>
      </c>
      <c r="N20" s="1018">
        <f>SUM(N17:N19)</f>
        <v>0</v>
      </c>
      <c r="O20" s="1018">
        <f>SUM(O17:O19)</f>
        <v>0</v>
      </c>
      <c r="P20" s="1018">
        <f>SUM(P17:P19)</f>
        <v>0</v>
      </c>
    </row>
    <row r="22" spans="1:16">
      <c r="A22" s="453" t="s">
        <v>827</v>
      </c>
      <c r="B22" s="752" t="s">
        <v>821</v>
      </c>
      <c r="C22" s="752">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6920A-DCBD-4D11-AA40-0CBCE8F3CC60}">
  <sheetPr>
    <tabColor theme="6"/>
  </sheetPr>
  <dimension ref="A1:P22"/>
  <sheetViews>
    <sheetView workbookViewId="0">
      <selection sqref="A1:A3"/>
    </sheetView>
  </sheetViews>
  <sheetFormatPr defaultColWidth="9.140625" defaultRowHeight="15"/>
  <cols>
    <col min="1" max="1" width="49.5703125" style="854" customWidth="1"/>
    <col min="2" max="2" width="23.5703125" style="854" customWidth="1"/>
    <col min="3" max="3" width="25.28515625" style="854" customWidth="1"/>
    <col min="4" max="10" width="18.42578125" style="854" bestFit="1" customWidth="1"/>
    <col min="11" max="11" width="24.28515625" style="854" bestFit="1" customWidth="1"/>
    <col min="12" max="12" width="22.42578125" style="854" bestFit="1" customWidth="1"/>
    <col min="13" max="13" width="18.42578125" style="854" bestFit="1" customWidth="1"/>
    <col min="14" max="14" width="28.42578125" style="854" bestFit="1" customWidth="1"/>
    <col min="15" max="15" width="18.42578125" style="854" bestFit="1" customWidth="1"/>
    <col min="16" max="16" width="16.710937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15.75">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ht="135">
      <c r="A4" s="1023" t="s">
        <v>237</v>
      </c>
      <c r="B4" s="1024" t="s">
        <v>828</v>
      </c>
      <c r="C4" s="1025" t="s">
        <v>786</v>
      </c>
      <c r="D4" s="1025" t="s">
        <v>786</v>
      </c>
      <c r="E4" s="1025" t="s">
        <v>786</v>
      </c>
      <c r="F4" s="1025" t="s">
        <v>786</v>
      </c>
      <c r="G4" s="1025" t="s">
        <v>786</v>
      </c>
      <c r="H4" s="1025" t="s">
        <v>786</v>
      </c>
      <c r="I4" s="1025" t="s">
        <v>786</v>
      </c>
      <c r="J4" s="1025" t="s">
        <v>786</v>
      </c>
      <c r="K4" s="1025" t="s">
        <v>786</v>
      </c>
      <c r="L4" s="1025" t="s">
        <v>786</v>
      </c>
      <c r="M4" s="1025" t="s">
        <v>786</v>
      </c>
      <c r="N4" s="1025" t="s">
        <v>786</v>
      </c>
      <c r="O4" s="1025" t="s">
        <v>786</v>
      </c>
      <c r="P4" s="1026" t="s">
        <v>829</v>
      </c>
    </row>
    <row r="5" spans="1:16" ht="135">
      <c r="A5" s="1027" t="s">
        <v>238</v>
      </c>
      <c r="B5" s="1024" t="s">
        <v>828</v>
      </c>
      <c r="C5" s="1025" t="s">
        <v>786</v>
      </c>
      <c r="D5" s="1025" t="s">
        <v>786</v>
      </c>
      <c r="E5" s="1025" t="s">
        <v>786</v>
      </c>
      <c r="F5" s="1025" t="s">
        <v>786</v>
      </c>
      <c r="G5" s="1025" t="s">
        <v>786</v>
      </c>
      <c r="H5" s="1025" t="s">
        <v>786</v>
      </c>
      <c r="I5" s="1025" t="s">
        <v>786</v>
      </c>
      <c r="J5" s="1025" t="s">
        <v>786</v>
      </c>
      <c r="K5" s="1025" t="s">
        <v>786</v>
      </c>
      <c r="L5" s="1025" t="s">
        <v>786</v>
      </c>
      <c r="M5" s="1025" t="s">
        <v>786</v>
      </c>
      <c r="N5" s="1025" t="s">
        <v>786</v>
      </c>
      <c r="O5" s="1025" t="s">
        <v>786</v>
      </c>
      <c r="P5" s="1026" t="s">
        <v>829</v>
      </c>
    </row>
    <row r="6" spans="1:16" ht="135">
      <c r="A6" s="1027" t="s">
        <v>239</v>
      </c>
      <c r="B6" s="1024" t="s">
        <v>828</v>
      </c>
      <c r="C6" s="1025" t="s">
        <v>786</v>
      </c>
      <c r="D6" s="1025" t="s">
        <v>786</v>
      </c>
      <c r="E6" s="1025" t="s">
        <v>786</v>
      </c>
      <c r="F6" s="1025" t="s">
        <v>786</v>
      </c>
      <c r="G6" s="1025" t="s">
        <v>786</v>
      </c>
      <c r="H6" s="1025" t="s">
        <v>786</v>
      </c>
      <c r="I6" s="1025" t="s">
        <v>786</v>
      </c>
      <c r="J6" s="1025" t="s">
        <v>786</v>
      </c>
      <c r="K6" s="1025" t="s">
        <v>786</v>
      </c>
      <c r="L6" s="1025" t="s">
        <v>786</v>
      </c>
      <c r="M6" s="1025" t="s">
        <v>786</v>
      </c>
      <c r="N6" s="1025" t="s">
        <v>786</v>
      </c>
      <c r="O6" s="1025" t="s">
        <v>786</v>
      </c>
      <c r="P6" s="1026" t="s">
        <v>829</v>
      </c>
    </row>
    <row r="7" spans="1:16" ht="135">
      <c r="A7" s="1027" t="s">
        <v>805</v>
      </c>
      <c r="B7" s="1025" t="s">
        <v>786</v>
      </c>
      <c r="C7" s="1025" t="s">
        <v>786</v>
      </c>
      <c r="D7" s="1025" t="s">
        <v>786</v>
      </c>
      <c r="E7" s="1025" t="s">
        <v>786</v>
      </c>
      <c r="F7" s="1025" t="s">
        <v>786</v>
      </c>
      <c r="G7" s="1025" t="s">
        <v>786</v>
      </c>
      <c r="H7" s="1025" t="s">
        <v>786</v>
      </c>
      <c r="I7" s="1025" t="s">
        <v>786</v>
      </c>
      <c r="J7" s="1025" t="s">
        <v>786</v>
      </c>
      <c r="K7" s="1025" t="s">
        <v>786</v>
      </c>
      <c r="L7" s="1025" t="s">
        <v>786</v>
      </c>
      <c r="M7" s="1025" t="s">
        <v>786</v>
      </c>
      <c r="N7" s="1025" t="s">
        <v>786</v>
      </c>
      <c r="O7" s="1025" t="s">
        <v>786</v>
      </c>
      <c r="P7" s="1026" t="s">
        <v>829</v>
      </c>
    </row>
    <row r="8" spans="1:16" ht="210">
      <c r="A8" s="1023" t="s">
        <v>240</v>
      </c>
      <c r="B8" s="1024" t="s">
        <v>830</v>
      </c>
      <c r="C8" s="1024" t="s">
        <v>830</v>
      </c>
      <c r="D8" s="1024" t="s">
        <v>830</v>
      </c>
      <c r="E8" s="1024" t="s">
        <v>830</v>
      </c>
      <c r="F8" s="1024" t="s">
        <v>830</v>
      </c>
      <c r="G8" s="1024" t="s">
        <v>830</v>
      </c>
      <c r="H8" s="1024" t="s">
        <v>830</v>
      </c>
      <c r="I8" s="1024" t="s">
        <v>830</v>
      </c>
      <c r="J8" s="1024" t="s">
        <v>830</v>
      </c>
      <c r="K8" s="1025" t="s">
        <v>786</v>
      </c>
      <c r="L8" s="1025" t="s">
        <v>786</v>
      </c>
      <c r="M8" s="1025" t="s">
        <v>786</v>
      </c>
      <c r="N8" s="1024" t="s">
        <v>831</v>
      </c>
      <c r="O8" s="1024" t="s">
        <v>831</v>
      </c>
      <c r="P8" s="1028"/>
    </row>
    <row r="9" spans="1:16" ht="210">
      <c r="A9" s="1029" t="s">
        <v>819</v>
      </c>
      <c r="B9" s="1024" t="s">
        <v>831</v>
      </c>
      <c r="C9" s="1024" t="s">
        <v>831</v>
      </c>
      <c r="D9" s="1024" t="s">
        <v>831</v>
      </c>
      <c r="E9" s="1024" t="s">
        <v>831</v>
      </c>
      <c r="F9" s="1024" t="s">
        <v>831</v>
      </c>
      <c r="G9" s="1024" t="s">
        <v>831</v>
      </c>
      <c r="H9" s="1024" t="s">
        <v>831</v>
      </c>
      <c r="I9" s="1024" t="s">
        <v>831</v>
      </c>
      <c r="J9" s="1024" t="s">
        <v>831</v>
      </c>
      <c r="K9" s="1025" t="s">
        <v>786</v>
      </c>
      <c r="L9" s="1024" t="s">
        <v>831</v>
      </c>
      <c r="M9" s="1024" t="s">
        <v>831</v>
      </c>
      <c r="N9" s="1024" t="s">
        <v>831</v>
      </c>
      <c r="O9" s="1024" t="s">
        <v>831</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861"/>
      <c r="B11" s="861"/>
      <c r="C11" s="861"/>
      <c r="D11" s="861"/>
      <c r="E11" s="861"/>
      <c r="F11" s="861"/>
      <c r="G11" s="861"/>
      <c r="H11" s="861"/>
      <c r="I11" s="861"/>
      <c r="J11" s="861"/>
      <c r="K11" s="861"/>
      <c r="L11" s="861"/>
      <c r="M11" s="861"/>
      <c r="N11" s="861"/>
      <c r="O11" s="861"/>
      <c r="P11" s="861"/>
    </row>
    <row r="12" spans="1:16" ht="150">
      <c r="A12" s="453" t="s">
        <v>820</v>
      </c>
      <c r="B12" s="752" t="s">
        <v>821</v>
      </c>
      <c r="C12" s="1031" t="s">
        <v>832</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ht="210">
      <c r="A17" s="1019" t="s">
        <v>240</v>
      </c>
      <c r="B17" s="1024" t="s">
        <v>831</v>
      </c>
      <c r="C17" s="1024" t="s">
        <v>831</v>
      </c>
      <c r="D17" s="1024" t="s">
        <v>831</v>
      </c>
      <c r="E17" s="1024" t="s">
        <v>831</v>
      </c>
      <c r="F17" s="1024" t="s">
        <v>831</v>
      </c>
      <c r="G17" s="1024" t="s">
        <v>831</v>
      </c>
      <c r="H17" s="1024" t="s">
        <v>831</v>
      </c>
      <c r="I17" s="1024" t="s">
        <v>831</v>
      </c>
      <c r="J17" s="1024" t="s">
        <v>831</v>
      </c>
      <c r="K17" s="1025" t="s">
        <v>786</v>
      </c>
      <c r="L17" s="1025" t="s">
        <v>786</v>
      </c>
      <c r="M17" s="1025" t="s">
        <v>786</v>
      </c>
      <c r="N17" s="1024" t="s">
        <v>831</v>
      </c>
      <c r="O17" s="1024" t="s">
        <v>831</v>
      </c>
      <c r="P17" s="1032"/>
    </row>
    <row r="18" spans="1:16" ht="45">
      <c r="A18" s="1021" t="s">
        <v>246</v>
      </c>
      <c r="B18" s="1026" t="s">
        <v>790</v>
      </c>
      <c r="C18" s="1026" t="s">
        <v>790</v>
      </c>
      <c r="D18" s="1026" t="s">
        <v>790</v>
      </c>
      <c r="E18" s="1026" t="s">
        <v>790</v>
      </c>
      <c r="F18" s="1026" t="s">
        <v>790</v>
      </c>
      <c r="G18" s="1026" t="s">
        <v>790</v>
      </c>
      <c r="H18" s="1026" t="s">
        <v>790</v>
      </c>
      <c r="I18" s="1026" t="s">
        <v>790</v>
      </c>
      <c r="J18" s="1026" t="s">
        <v>790</v>
      </c>
      <c r="K18" s="1026" t="s">
        <v>790</v>
      </c>
      <c r="L18" s="1026" t="s">
        <v>790</v>
      </c>
      <c r="M18" s="1026" t="s">
        <v>790</v>
      </c>
      <c r="N18" s="1026" t="s">
        <v>790</v>
      </c>
      <c r="O18" s="1026" t="s">
        <v>790</v>
      </c>
      <c r="P18" s="1026" t="s">
        <v>790</v>
      </c>
    </row>
    <row r="19" spans="1:16" ht="45">
      <c r="A19" s="1017" t="s">
        <v>826</v>
      </c>
      <c r="B19" s="1026" t="s">
        <v>790</v>
      </c>
      <c r="C19" s="1026" t="s">
        <v>790</v>
      </c>
      <c r="D19" s="1026" t="s">
        <v>790</v>
      </c>
      <c r="E19" s="1026" t="s">
        <v>790</v>
      </c>
      <c r="F19" s="1026" t="s">
        <v>790</v>
      </c>
      <c r="G19" s="1026" t="s">
        <v>790</v>
      </c>
      <c r="H19" s="1026" t="s">
        <v>790</v>
      </c>
      <c r="I19" s="1026" t="s">
        <v>790</v>
      </c>
      <c r="J19" s="1026" t="s">
        <v>790</v>
      </c>
      <c r="K19" s="1026" t="s">
        <v>790</v>
      </c>
      <c r="L19" s="1026" t="s">
        <v>790</v>
      </c>
      <c r="M19" s="1026" t="s">
        <v>790</v>
      </c>
      <c r="N19" s="1026" t="s">
        <v>790</v>
      </c>
      <c r="O19" s="1026" t="s">
        <v>790</v>
      </c>
      <c r="P19" s="1026" t="s">
        <v>790</v>
      </c>
    </row>
    <row r="20" spans="1:16">
      <c r="A20" s="1022" t="s">
        <v>109</v>
      </c>
      <c r="B20" s="1018"/>
      <c r="C20" s="1018"/>
      <c r="D20" s="1018"/>
      <c r="E20" s="1018"/>
      <c r="F20" s="1018"/>
      <c r="G20" s="1018"/>
      <c r="H20" s="1018"/>
      <c r="I20" s="1018"/>
      <c r="J20" s="1018"/>
      <c r="K20" s="1018"/>
      <c r="L20" s="1018"/>
      <c r="M20" s="1018"/>
      <c r="N20" s="1018"/>
      <c r="O20" s="1018"/>
      <c r="P20" s="1018"/>
    </row>
    <row r="22" spans="1:16" ht="90">
      <c r="A22" s="453" t="s">
        <v>827</v>
      </c>
      <c r="B22" s="752" t="s">
        <v>821</v>
      </c>
      <c r="C22" s="1031" t="s">
        <v>833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369</v>
      </c>
      <c r="B2" s="110"/>
      <c r="C2" s="111"/>
    </row>
    <row r="3" spans="1:3" s="15" customFormat="1" ht="15.75">
      <c r="A3" s="98"/>
      <c r="B3" s="70"/>
      <c r="C3" s="99"/>
    </row>
    <row r="4" spans="1:3">
      <c r="A4" s="95" t="s">
        <v>349</v>
      </c>
      <c r="B4" s="69" t="s">
        <v>361</v>
      </c>
      <c r="C4" s="100" t="s">
        <v>360</v>
      </c>
    </row>
    <row r="5" spans="1:3">
      <c r="A5" s="112"/>
      <c r="B5" s="43"/>
      <c r="C5" s="96"/>
    </row>
    <row r="6" spans="1:3" ht="30">
      <c r="A6" s="113" t="s">
        <v>564</v>
      </c>
      <c r="B6" s="75" t="s">
        <v>565</v>
      </c>
      <c r="C6" s="426" t="s">
        <v>548</v>
      </c>
    </row>
    <row r="7" spans="1:3">
      <c r="A7" s="125"/>
      <c r="B7" s="129"/>
      <c r="C7" s="122"/>
    </row>
    <row r="8" spans="1:3">
      <c r="A8" s="113" t="s">
        <v>567</v>
      </c>
      <c r="B8" s="75" t="s">
        <v>566</v>
      </c>
      <c r="C8" s="426" t="s">
        <v>373</v>
      </c>
    </row>
    <row r="9" spans="1:3">
      <c r="A9" s="125"/>
      <c r="B9" s="129"/>
      <c r="C9" s="122"/>
    </row>
    <row r="10" spans="1:3">
      <c r="A10" s="113" t="s">
        <v>315</v>
      </c>
      <c r="B10" s="75" t="s">
        <v>371</v>
      </c>
      <c r="C10" s="114" t="s">
        <v>373</v>
      </c>
    </row>
    <row r="11" spans="1:3">
      <c r="A11" s="125"/>
      <c r="B11" s="129"/>
      <c r="C11" s="122"/>
    </row>
    <row r="12" spans="1:3" ht="30">
      <c r="A12" s="113" t="s">
        <v>394</v>
      </c>
      <c r="B12" s="75" t="s">
        <v>507</v>
      </c>
      <c r="C12" s="306" t="s">
        <v>601</v>
      </c>
    </row>
    <row r="13" spans="1:3">
      <c r="A13" s="140"/>
      <c r="B13" s="124"/>
      <c r="C13" s="294"/>
    </row>
    <row r="14" spans="1:3" s="11" customFormat="1">
      <c r="A14" s="113" t="s">
        <v>584</v>
      </c>
      <c r="B14" s="130" t="s">
        <v>585</v>
      </c>
      <c r="C14" s="131" t="s">
        <v>586</v>
      </c>
    </row>
    <row r="15" spans="1:3" s="11" customFormat="1">
      <c r="A15" s="140"/>
      <c r="B15" s="158"/>
      <c r="C15" s="159"/>
    </row>
    <row r="16" spans="1:3" ht="21">
      <c r="A16" s="126" t="s">
        <v>456</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60" t="s">
        <v>596</v>
      </c>
      <c r="B4" s="456"/>
      <c r="C4" s="456"/>
      <c r="D4" s="456"/>
      <c r="E4" s="456"/>
      <c r="F4" s="456"/>
      <c r="G4" s="488"/>
      <c r="H4" s="488"/>
      <c r="I4" s="456"/>
      <c r="J4" s="456"/>
      <c r="K4" s="456"/>
      <c r="L4" s="456"/>
      <c r="M4" s="456"/>
      <c r="N4" s="456"/>
      <c r="O4" s="456"/>
      <c r="P4" s="456"/>
    </row>
    <row r="5" spans="1:16" outlineLevel="1">
      <c r="A5" s="660" t="s">
        <v>597</v>
      </c>
      <c r="B5" s="456"/>
      <c r="C5" s="456"/>
      <c r="D5" s="456"/>
      <c r="E5" s="456"/>
      <c r="F5" s="456"/>
      <c r="G5" s="488"/>
      <c r="H5" s="488"/>
      <c r="I5" s="456"/>
      <c r="J5" s="456"/>
      <c r="K5" s="456"/>
      <c r="L5" s="456"/>
      <c r="M5" s="456"/>
      <c r="N5" s="456"/>
      <c r="O5" s="456"/>
      <c r="P5" s="456"/>
    </row>
    <row r="6" spans="1:16" outlineLevel="1">
      <c r="A6" s="660" t="s">
        <v>598</v>
      </c>
      <c r="B6" s="456"/>
      <c r="C6" s="456"/>
      <c r="D6" s="456"/>
      <c r="E6" s="456"/>
      <c r="F6" s="456"/>
      <c r="G6" s="488"/>
      <c r="H6" s="488"/>
      <c r="I6" s="456"/>
      <c r="J6" s="456"/>
      <c r="K6" s="456"/>
      <c r="L6" s="456"/>
      <c r="M6" s="456"/>
      <c r="N6" s="456"/>
      <c r="O6" s="456"/>
      <c r="P6" s="456"/>
    </row>
    <row r="7" spans="1:16" outlineLevel="1">
      <c r="A7" s="458"/>
      <c r="B7" s="456"/>
      <c r="C7" s="456"/>
      <c r="D7" s="456"/>
      <c r="E7" s="456"/>
      <c r="F7" s="456"/>
      <c r="G7" s="488"/>
      <c r="H7" s="488"/>
      <c r="I7" s="456"/>
      <c r="J7" s="456"/>
      <c r="K7" s="456"/>
      <c r="L7" s="456"/>
      <c r="M7" s="456"/>
      <c r="N7" s="456"/>
      <c r="O7" s="456"/>
      <c r="P7" s="456"/>
    </row>
    <row r="8" spans="1:16" outlineLevel="1">
      <c r="A8" s="661" t="s">
        <v>599</v>
      </c>
      <c r="B8" s="456"/>
      <c r="C8" s="456"/>
      <c r="D8" s="456"/>
      <c r="E8" s="456"/>
      <c r="F8" s="456"/>
      <c r="G8" s="488"/>
      <c r="H8" s="488"/>
      <c r="I8" s="456"/>
      <c r="J8" s="456"/>
      <c r="K8" s="456"/>
      <c r="L8" s="456"/>
      <c r="M8" s="456"/>
      <c r="N8" s="456"/>
      <c r="O8" s="456"/>
      <c r="P8" s="456"/>
    </row>
    <row r="9" spans="1:16" outlineLevel="1">
      <c r="A9" s="458"/>
      <c r="B9" s="456"/>
      <c r="C9" s="456"/>
      <c r="D9" s="456"/>
      <c r="E9" s="456"/>
      <c r="F9" s="456"/>
      <c r="G9" s="488"/>
      <c r="H9" s="488"/>
      <c r="I9" s="456"/>
      <c r="J9" s="456"/>
      <c r="K9" s="456"/>
      <c r="L9" s="456"/>
      <c r="M9" s="456"/>
      <c r="N9" s="456"/>
      <c r="O9" s="456"/>
      <c r="P9" s="456"/>
    </row>
    <row r="10" spans="1:16" outlineLevel="1">
      <c r="A10" s="458" t="s">
        <v>600</v>
      </c>
      <c r="B10" s="456"/>
      <c r="C10" s="456"/>
      <c r="D10" s="456"/>
      <c r="E10" s="456"/>
      <c r="F10" s="456"/>
      <c r="G10" s="488"/>
      <c r="H10" s="488"/>
      <c r="I10" s="456"/>
      <c r="J10" s="456"/>
      <c r="K10" s="456"/>
      <c r="L10" s="456"/>
      <c r="M10" s="456"/>
      <c r="N10" s="456"/>
      <c r="O10" s="456"/>
      <c r="P10" s="456"/>
    </row>
    <row r="11" spans="1:16" outlineLevel="1">
      <c r="A11" s="458"/>
      <c r="B11" s="456"/>
      <c r="C11" s="456"/>
      <c r="D11" s="456"/>
      <c r="E11" s="456"/>
      <c r="F11" s="456"/>
      <c r="G11" s="488"/>
      <c r="H11" s="488"/>
      <c r="I11" s="456"/>
      <c r="J11" s="456"/>
      <c r="K11" s="456"/>
      <c r="L11" s="456"/>
      <c r="M11" s="456"/>
      <c r="N11" s="456"/>
      <c r="O11" s="456"/>
      <c r="P11" s="456"/>
    </row>
    <row r="12" spans="1:16" ht="15.75" outlineLevel="1" thickBot="1">
      <c r="B12" s="456"/>
      <c r="C12" s="456"/>
      <c r="D12" s="456"/>
      <c r="E12" s="456"/>
      <c r="F12" s="456"/>
      <c r="G12" s="488"/>
      <c r="H12" s="488"/>
      <c r="I12" s="456"/>
      <c r="J12" s="456"/>
      <c r="K12" s="456"/>
      <c r="L12" s="456"/>
      <c r="M12" s="456"/>
      <c r="N12" s="456"/>
      <c r="O12" s="456"/>
      <c r="P12" s="456"/>
    </row>
    <row r="13" spans="1:16" ht="25.5" customHeight="1" outlineLevel="1" thickBot="1">
      <c r="A13" s="459" t="s">
        <v>562</v>
      </c>
      <c r="B13" s="443"/>
      <c r="C13" s="460"/>
      <c r="D13" s="460"/>
      <c r="E13" s="460"/>
      <c r="F13" s="460"/>
      <c r="G13" s="460"/>
      <c r="H13" s="460"/>
      <c r="I13" s="460"/>
      <c r="J13" s="460"/>
      <c r="K13" s="460"/>
      <c r="L13" s="460"/>
      <c r="M13" s="460"/>
      <c r="N13" s="460"/>
      <c r="O13" s="753" t="s">
        <v>617</v>
      </c>
      <c r="P13" s="753" t="s">
        <v>616</v>
      </c>
    </row>
    <row r="14" spans="1:16" outlineLevel="1"/>
    <row r="15" spans="1:16" s="452" customFormat="1" outlineLevel="1">
      <c r="A15" s="461" t="s">
        <v>293</v>
      </c>
      <c r="B15" s="462">
        <f>SUM(B4:B12)</f>
        <v>0</v>
      </c>
      <c r="C15" s="462">
        <f t="shared" ref="C15:P15" si="0">SUM(C4:C13)</f>
        <v>0</v>
      </c>
      <c r="D15" s="462">
        <f t="shared" si="0"/>
        <v>0</v>
      </c>
      <c r="E15" s="462">
        <f t="shared" si="0"/>
        <v>0</v>
      </c>
      <c r="F15" s="462">
        <f t="shared" si="0"/>
        <v>0</v>
      </c>
      <c r="G15" s="462"/>
      <c r="H15" s="462"/>
      <c r="I15" s="462">
        <f t="shared" si="0"/>
        <v>0</v>
      </c>
      <c r="J15" s="462">
        <f t="shared" si="0"/>
        <v>0</v>
      </c>
      <c r="K15" s="462">
        <f t="shared" si="0"/>
        <v>0</v>
      </c>
      <c r="L15" s="462">
        <f t="shared" si="0"/>
        <v>0</v>
      </c>
      <c r="M15" s="462">
        <f>SUM(M4:M13)</f>
        <v>0</v>
      </c>
      <c r="N15" s="462">
        <f t="shared" si="0"/>
        <v>0</v>
      </c>
      <c r="O15" s="462">
        <f>SUM(O4:O13)</f>
        <v>0</v>
      </c>
      <c r="P15" s="462">
        <f t="shared" si="0"/>
        <v>0</v>
      </c>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0.18199870056079398</v>
      </c>
      <c r="C17" s="490">
        <f ca="1">'EF ele_warmte'!B22</f>
        <v>0</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f ca="1">C15*C17</f>
        <v>0</v>
      </c>
      <c r="D19" s="467">
        <f>D15*D17</f>
        <v>0</v>
      </c>
      <c r="E19" s="467">
        <f>E15*E17</f>
        <v>0</v>
      </c>
      <c r="F19" s="467">
        <f>F15*F17</f>
        <v>0</v>
      </c>
      <c r="G19" s="467"/>
      <c r="H19" s="467"/>
      <c r="I19" s="467">
        <f t="shared" ref="I19:P19" si="1">I15*I17</f>
        <v>0</v>
      </c>
      <c r="J19" s="467">
        <f t="shared" si="1"/>
        <v>0</v>
      </c>
      <c r="K19" s="467">
        <f t="shared" si="1"/>
        <v>0</v>
      </c>
      <c r="L19" s="467">
        <f t="shared" si="1"/>
        <v>0</v>
      </c>
      <c r="M19" s="467">
        <f t="shared" si="1"/>
        <v>0</v>
      </c>
      <c r="N19" s="467">
        <f t="shared" si="1"/>
        <v>0</v>
      </c>
      <c r="O19" s="467">
        <f t="shared" si="1"/>
        <v>0</v>
      </c>
      <c r="P19" s="467">
        <f t="shared" si="1"/>
        <v>0</v>
      </c>
    </row>
    <row r="22" spans="1:16" s="443" customFormat="1" ht="15" customHeight="1" outlineLevel="1">
      <c r="A22" s="468" t="s">
        <v>469</v>
      </c>
      <c r="B22" s="469"/>
      <c r="C22" s="470"/>
      <c r="D22" s="471"/>
      <c r="E22" s="472"/>
    </row>
    <row r="23" spans="1:16" s="48" customFormat="1" ht="15" customHeight="1" outlineLevel="1">
      <c r="A23" s="473"/>
      <c r="B23" s="474"/>
      <c r="C23" s="475" t="s">
        <v>363</v>
      </c>
      <c r="D23" s="475" t="s">
        <v>175</v>
      </c>
      <c r="E23" s="476"/>
    </row>
    <row r="24" spans="1:16" s="443" customFormat="1" ht="15" customHeight="1" outlineLevel="1">
      <c r="A24" s="477" t="s">
        <v>254</v>
      </c>
      <c r="B24" s="47">
        <f>EigenZB</f>
        <v>0</v>
      </c>
      <c r="C24" s="478"/>
      <c r="D24" s="859" t="s">
        <v>637</v>
      </c>
      <c r="E24" s="444"/>
    </row>
    <row r="25" spans="1:16" s="443" customFormat="1" outlineLevel="1">
      <c r="A25" s="477" t="s">
        <v>436</v>
      </c>
      <c r="B25" s="48">
        <v>4.2</v>
      </c>
      <c r="C25" s="478"/>
      <c r="D25" s="479" t="s">
        <v>493</v>
      </c>
      <c r="E25" s="455"/>
    </row>
    <row r="26" spans="1:16" s="443" customFormat="1" outlineLevel="1">
      <c r="A26" s="757" t="s">
        <v>437</v>
      </c>
      <c r="B26" s="758">
        <f>1.34/3.6</f>
        <v>0.37222222222222223</v>
      </c>
      <c r="C26" s="478" t="s">
        <v>208</v>
      </c>
      <c r="D26" s="479" t="s">
        <v>493</v>
      </c>
      <c r="E26" s="455"/>
    </row>
    <row r="27" spans="1:16" s="443" customFormat="1" outlineLevel="1">
      <c r="A27" s="480" t="s">
        <v>608</v>
      </c>
      <c r="B27" s="760">
        <f>B24*B25*B26</f>
        <v>0</v>
      </c>
      <c r="C27" s="481" t="s">
        <v>609</v>
      </c>
      <c r="D27" s="482"/>
      <c r="E27" s="483"/>
    </row>
    <row r="28" spans="1:16" s="443" customFormat="1" outlineLevel="1">
      <c r="A28" s="48"/>
      <c r="B28" s="48"/>
      <c r="C28" s="484"/>
      <c r="D28" s="478"/>
    </row>
    <row r="29" spans="1:16" s="443" customFormat="1" outlineLevel="1">
      <c r="A29" s="485" t="s">
        <v>470</v>
      </c>
      <c r="B29" s="469"/>
      <c r="C29" s="470"/>
      <c r="D29" s="471"/>
      <c r="E29" s="472"/>
    </row>
    <row r="30" spans="1:16" s="48" customFormat="1" outlineLevel="1">
      <c r="A30" s="486"/>
      <c r="B30" s="474"/>
      <c r="C30" s="475" t="s">
        <v>363</v>
      </c>
      <c r="D30" s="475" t="s">
        <v>175</v>
      </c>
      <c r="E30" s="476"/>
    </row>
    <row r="31" spans="1:16" s="443" customFormat="1" outlineLevel="1">
      <c r="A31" s="477" t="s">
        <v>435</v>
      </c>
      <c r="B31" s="47">
        <f>EigenWP</f>
        <v>0</v>
      </c>
      <c r="C31" s="478"/>
      <c r="D31" s="859" t="s">
        <v>637</v>
      </c>
      <c r="E31" s="444"/>
    </row>
    <row r="32" spans="1:16" s="443" customFormat="1" outlineLevel="1">
      <c r="A32" s="477" t="s">
        <v>433</v>
      </c>
      <c r="B32" s="48">
        <v>13</v>
      </c>
      <c r="C32" s="484" t="s">
        <v>251</v>
      </c>
      <c r="D32" s="479" t="s">
        <v>493</v>
      </c>
      <c r="E32" s="444"/>
    </row>
    <row r="33" spans="1:5" s="443" customFormat="1" outlineLevel="1">
      <c r="A33" s="477" t="s">
        <v>434</v>
      </c>
      <c r="B33" s="48">
        <v>2000</v>
      </c>
      <c r="C33" s="484" t="s">
        <v>253</v>
      </c>
      <c r="D33" s="479" t="s">
        <v>493</v>
      </c>
      <c r="E33" s="444"/>
    </row>
    <row r="34" spans="1:5" s="443" customFormat="1" outlineLevel="1">
      <c r="A34" s="757" t="s">
        <v>368</v>
      </c>
      <c r="B34" s="48">
        <v>3.75</v>
      </c>
      <c r="C34" s="484"/>
      <c r="D34" s="479" t="s">
        <v>493</v>
      </c>
      <c r="E34" s="444"/>
    </row>
    <row r="35" spans="1:5" s="443" customFormat="1" outlineLevel="1">
      <c r="A35" s="480" t="s">
        <v>608</v>
      </c>
      <c r="B35" s="759">
        <f>B31*B32*B33/1000-B31*B32*B33/1000/B34</f>
        <v>0</v>
      </c>
      <c r="C35" s="487" t="s">
        <v>609</v>
      </c>
      <c r="D35" s="482"/>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58"/>
      <c r="B4" s="456"/>
      <c r="C4" s="488"/>
      <c r="D4" s="488"/>
      <c r="E4" s="488"/>
      <c r="F4" s="488"/>
      <c r="G4" s="488"/>
      <c r="H4" s="488"/>
      <c r="I4" s="488"/>
      <c r="J4" s="488"/>
      <c r="K4" s="488"/>
      <c r="L4" s="488"/>
      <c r="M4" s="488"/>
      <c r="N4" s="488"/>
      <c r="O4" s="488"/>
      <c r="P4" s="488"/>
    </row>
    <row r="5" spans="1:16" outlineLevel="1">
      <c r="A5" s="458"/>
      <c r="B5" s="456"/>
      <c r="C5" s="488"/>
      <c r="D5" s="488"/>
      <c r="E5" s="488"/>
      <c r="F5" s="488"/>
      <c r="G5" s="488"/>
      <c r="H5" s="488"/>
      <c r="I5" s="488"/>
      <c r="J5" s="488"/>
      <c r="K5" s="488"/>
      <c r="L5" s="488"/>
      <c r="M5" s="488"/>
      <c r="N5" s="488"/>
      <c r="O5" s="488"/>
      <c r="P5" s="488"/>
    </row>
    <row r="6" spans="1:16" outlineLevel="1">
      <c r="A6" s="458"/>
      <c r="B6" s="456"/>
      <c r="C6" s="488"/>
      <c r="D6" s="488"/>
      <c r="E6" s="488"/>
      <c r="F6" s="488"/>
      <c r="G6" s="488"/>
      <c r="H6" s="488"/>
      <c r="I6" s="488"/>
      <c r="J6" s="488"/>
      <c r="K6" s="488"/>
      <c r="L6" s="488"/>
      <c r="M6" s="488"/>
      <c r="N6" s="488"/>
      <c r="O6" s="488"/>
      <c r="P6" s="488"/>
    </row>
    <row r="7" spans="1:16" outlineLevel="1">
      <c r="A7" s="458"/>
      <c r="B7" s="456"/>
      <c r="C7" s="488"/>
      <c r="D7" s="488"/>
      <c r="E7" s="488"/>
      <c r="F7" s="488"/>
      <c r="G7" s="488"/>
      <c r="H7" s="488"/>
      <c r="I7" s="488"/>
      <c r="J7" s="488"/>
      <c r="K7" s="488"/>
      <c r="L7" s="488"/>
      <c r="M7" s="488"/>
      <c r="N7" s="488"/>
      <c r="O7" s="488"/>
      <c r="P7" s="488"/>
    </row>
    <row r="8" spans="1:16" outlineLevel="1">
      <c r="A8" s="661"/>
      <c r="B8" s="456"/>
      <c r="C8" s="488"/>
      <c r="D8" s="488"/>
      <c r="E8" s="488"/>
      <c r="F8" s="488"/>
      <c r="G8" s="488"/>
      <c r="H8" s="488"/>
      <c r="I8" s="488"/>
      <c r="J8" s="488"/>
      <c r="K8" s="488"/>
      <c r="L8" s="488"/>
      <c r="M8" s="488"/>
      <c r="N8" s="488"/>
      <c r="O8" s="488"/>
      <c r="P8" s="488"/>
    </row>
    <row r="9" spans="1:16" outlineLevel="1">
      <c r="A9" s="458"/>
      <c r="B9" s="456"/>
      <c r="C9" s="488"/>
      <c r="D9" s="488"/>
      <c r="E9" s="488"/>
      <c r="F9" s="488"/>
      <c r="G9" s="488"/>
      <c r="H9" s="488"/>
      <c r="I9" s="488"/>
      <c r="J9" s="488"/>
      <c r="K9" s="488"/>
      <c r="L9" s="488"/>
      <c r="M9" s="488"/>
      <c r="N9" s="488"/>
      <c r="O9" s="488"/>
      <c r="P9" s="488"/>
    </row>
    <row r="10" spans="1:16" outlineLevel="1">
      <c r="A10" s="458"/>
      <c r="B10" s="456"/>
      <c r="C10" s="488"/>
      <c r="D10" s="488"/>
      <c r="E10" s="488"/>
      <c r="F10" s="488"/>
      <c r="G10" s="488"/>
      <c r="H10" s="488"/>
      <c r="I10" s="488"/>
      <c r="J10" s="488"/>
      <c r="K10" s="488"/>
      <c r="L10" s="488"/>
      <c r="M10" s="488"/>
      <c r="N10" s="488"/>
      <c r="O10" s="488"/>
      <c r="P10" s="488"/>
    </row>
    <row r="11" spans="1:16" outlineLevel="1">
      <c r="A11" s="458"/>
      <c r="B11" s="456"/>
      <c r="C11" s="488"/>
      <c r="D11" s="488"/>
      <c r="E11" s="488"/>
      <c r="F11" s="488"/>
      <c r="G11" s="488"/>
      <c r="H11" s="488"/>
      <c r="I11" s="488"/>
      <c r="J11" s="488"/>
      <c r="K11" s="488"/>
      <c r="L11" s="488"/>
      <c r="M11" s="488"/>
      <c r="N11" s="488"/>
      <c r="O11" s="488"/>
      <c r="P11" s="488"/>
    </row>
    <row r="12" spans="1:16" ht="15.75" outlineLevel="1" thickBot="1">
      <c r="A12" s="458"/>
      <c r="B12" s="456"/>
      <c r="C12" s="488"/>
      <c r="D12" s="488"/>
      <c r="E12" s="488"/>
      <c r="F12" s="488"/>
      <c r="G12" s="488"/>
      <c r="H12" s="488"/>
      <c r="I12" s="488"/>
      <c r="J12" s="488"/>
      <c r="K12" s="488"/>
      <c r="L12" s="488"/>
      <c r="M12" s="488"/>
      <c r="N12" s="488"/>
      <c r="O12" s="488"/>
      <c r="P12" s="488"/>
    </row>
    <row r="13" spans="1:16" ht="25.5" customHeight="1" outlineLevel="1" thickBot="1">
      <c r="A13" s="459" t="s">
        <v>562</v>
      </c>
      <c r="B13" s="443"/>
      <c r="C13" s="460"/>
      <c r="D13" s="460"/>
      <c r="E13" s="460"/>
      <c r="F13" s="460"/>
      <c r="G13" s="460"/>
      <c r="H13" s="460"/>
      <c r="I13" s="460"/>
      <c r="J13" s="460"/>
      <c r="K13" s="460"/>
      <c r="L13" s="460"/>
      <c r="M13" s="460"/>
      <c r="N13" s="460"/>
      <c r="O13" s="1182"/>
      <c r="P13" s="1182"/>
    </row>
    <row r="14" spans="1:16" outlineLevel="1">
      <c r="A14" s="458"/>
      <c r="B14" s="52"/>
      <c r="C14" s="488"/>
      <c r="D14" s="488"/>
      <c r="E14" s="488"/>
      <c r="F14" s="488"/>
      <c r="G14" s="488"/>
      <c r="H14" s="488"/>
      <c r="I14" s="488"/>
      <c r="J14" s="488"/>
      <c r="K14" s="488"/>
      <c r="L14" s="488"/>
      <c r="M14" s="488"/>
      <c r="N14" s="488"/>
      <c r="O14" s="488"/>
      <c r="P14" s="488"/>
    </row>
    <row r="15" spans="1:16" s="452" customFormat="1" outlineLevel="1">
      <c r="A15" s="461" t="s">
        <v>294</v>
      </c>
      <c r="B15" s="462">
        <f>SUM(B4:B12)</f>
        <v>0</v>
      </c>
      <c r="C15" s="463"/>
      <c r="D15" s="463"/>
      <c r="E15" s="463"/>
      <c r="F15" s="463"/>
      <c r="G15" s="463"/>
      <c r="H15" s="463"/>
      <c r="I15" s="463"/>
      <c r="J15" s="463"/>
      <c r="K15" s="463"/>
      <c r="L15" s="463"/>
      <c r="M15" s="463"/>
      <c r="N15" s="463"/>
      <c r="O15" s="464"/>
      <c r="P15" s="464"/>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0.18199870056079398</v>
      </c>
      <c r="C17" s="490">
        <f ca="1">'EF ele_warmte'!B22</f>
        <v>0</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c r="D19" s="467"/>
      <c r="E19" s="467"/>
      <c r="F19" s="467"/>
      <c r="G19" s="467"/>
      <c r="H19" s="467"/>
      <c r="I19" s="467"/>
      <c r="J19" s="467"/>
      <c r="K19" s="467"/>
      <c r="L19" s="467"/>
      <c r="M19" s="467"/>
      <c r="N19" s="467"/>
      <c r="O19" s="467"/>
      <c r="P19" s="46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75" t="s">
        <v>315</v>
      </c>
      <c r="B1" s="1176" t="s">
        <v>188</v>
      </c>
      <c r="C1" s="1177"/>
      <c r="D1" s="1177"/>
      <c r="E1" s="1177"/>
      <c r="F1" s="1177"/>
      <c r="G1" s="1177"/>
      <c r="H1" s="1177"/>
      <c r="I1" s="1177"/>
      <c r="J1" s="1177"/>
      <c r="K1" s="1177"/>
      <c r="L1" s="1177"/>
      <c r="M1" s="1177"/>
      <c r="N1" s="1177"/>
      <c r="O1" s="1177"/>
      <c r="P1" s="1177"/>
    </row>
    <row r="2" spans="1:16" ht="15" customHeight="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6"/>
      <c r="C4" s="488"/>
      <c r="D4" s="457"/>
      <c r="E4" s="457"/>
      <c r="F4" s="488"/>
      <c r="G4" s="457"/>
      <c r="H4" s="457"/>
      <c r="I4" s="488"/>
      <c r="J4" s="488"/>
      <c r="K4" s="488"/>
      <c r="L4" s="488"/>
      <c r="M4" s="488"/>
      <c r="N4" s="488"/>
      <c r="O4" s="488"/>
      <c r="P4" s="488"/>
    </row>
    <row r="5" spans="1:16">
      <c r="B5" s="456"/>
      <c r="C5" s="52"/>
      <c r="D5" s="456"/>
      <c r="E5" s="456"/>
      <c r="F5" s="52"/>
      <c r="G5" s="456"/>
      <c r="H5" s="456"/>
      <c r="I5" s="52"/>
      <c r="J5" s="52"/>
      <c r="K5" s="52"/>
      <c r="L5" s="52"/>
      <c r="M5" s="52"/>
      <c r="N5" s="52"/>
      <c r="O5" s="52"/>
      <c r="P5" s="52"/>
    </row>
    <row r="6" spans="1:16">
      <c r="B6" s="456"/>
      <c r="C6" s="52"/>
      <c r="D6" s="456"/>
      <c r="E6" s="456"/>
      <c r="F6" s="52"/>
      <c r="G6" s="456"/>
      <c r="H6" s="456"/>
      <c r="I6" s="52"/>
      <c r="J6" s="52"/>
      <c r="K6" s="52"/>
      <c r="L6" s="52"/>
      <c r="M6" s="52"/>
      <c r="N6" s="52"/>
      <c r="O6" s="52"/>
      <c r="P6" s="52"/>
    </row>
    <row r="7" spans="1:16">
      <c r="B7" s="456"/>
      <c r="C7" s="52"/>
      <c r="D7" s="456"/>
      <c r="E7" s="456"/>
      <c r="F7" s="52"/>
      <c r="G7" s="456"/>
      <c r="H7" s="456"/>
      <c r="I7" s="52"/>
      <c r="J7" s="52"/>
      <c r="K7" s="52"/>
      <c r="L7" s="52"/>
      <c r="M7" s="52"/>
      <c r="N7" s="52"/>
      <c r="O7" s="52"/>
      <c r="P7" s="52"/>
    </row>
    <row r="8" spans="1:16">
      <c r="A8" s="452"/>
      <c r="B8" s="456"/>
      <c r="C8" s="52"/>
      <c r="D8" s="456"/>
      <c r="E8" s="456"/>
      <c r="F8" s="52"/>
      <c r="G8" s="456"/>
      <c r="H8" s="456"/>
      <c r="I8" s="52"/>
      <c r="J8" s="52"/>
      <c r="K8" s="52"/>
      <c r="L8" s="52"/>
      <c r="M8" s="52"/>
      <c r="N8" s="52"/>
      <c r="O8" s="52"/>
      <c r="P8" s="52"/>
    </row>
    <row r="9" spans="1:16">
      <c r="B9" s="456"/>
      <c r="C9" s="52"/>
      <c r="D9" s="456"/>
      <c r="E9" s="456"/>
      <c r="F9" s="52"/>
      <c r="G9" s="456"/>
      <c r="H9" s="456"/>
      <c r="I9" s="52"/>
      <c r="J9" s="52"/>
      <c r="K9" s="52"/>
      <c r="L9" s="52"/>
      <c r="M9" s="52"/>
      <c r="N9" s="52"/>
      <c r="O9" s="52"/>
      <c r="P9" s="52"/>
    </row>
    <row r="10" spans="1:16">
      <c r="B10" s="456"/>
      <c r="C10" s="52"/>
      <c r="D10" s="456"/>
      <c r="E10" s="456"/>
      <c r="F10" s="52"/>
      <c r="G10" s="456"/>
      <c r="H10" s="456"/>
      <c r="I10" s="52"/>
      <c r="J10" s="52"/>
      <c r="K10" s="52"/>
      <c r="L10" s="52"/>
      <c r="M10" s="52"/>
      <c r="N10" s="52"/>
      <c r="O10" s="52"/>
      <c r="P10" s="52"/>
    </row>
    <row r="11" spans="1:16">
      <c r="B11" s="456"/>
      <c r="C11" s="52"/>
      <c r="D11" s="456"/>
      <c r="E11" s="456"/>
      <c r="F11" s="52"/>
      <c r="G11" s="456"/>
      <c r="H11" s="456"/>
      <c r="I11" s="52"/>
      <c r="J11" s="52"/>
      <c r="K11" s="52"/>
      <c r="L11" s="52"/>
      <c r="M11" s="52"/>
      <c r="N11" s="52"/>
      <c r="O11" s="52"/>
      <c r="P11" s="52"/>
    </row>
    <row r="12" spans="1:16">
      <c r="B12" s="456"/>
      <c r="C12" s="52"/>
      <c r="D12" s="456"/>
      <c r="E12" s="456"/>
      <c r="F12" s="52"/>
      <c r="G12" s="456"/>
      <c r="H12" s="456"/>
      <c r="I12" s="52"/>
      <c r="J12" s="52"/>
      <c r="K12" s="52"/>
      <c r="L12" s="52"/>
      <c r="M12" s="52"/>
      <c r="N12" s="52"/>
      <c r="O12" s="52"/>
      <c r="P12" s="52"/>
    </row>
    <row r="13" spans="1:16">
      <c r="B13" s="456"/>
      <c r="C13" s="52"/>
      <c r="D13" s="456"/>
      <c r="E13" s="456"/>
      <c r="F13" s="52"/>
      <c r="G13" s="456"/>
      <c r="H13" s="456"/>
      <c r="I13" s="52"/>
      <c r="J13" s="52"/>
      <c r="K13" s="52"/>
      <c r="L13" s="52"/>
      <c r="M13" s="52"/>
      <c r="N13" s="52"/>
      <c r="O13" s="52"/>
      <c r="P13" s="52"/>
    </row>
    <row r="14" spans="1:16">
      <c r="B14" s="456"/>
      <c r="C14" s="52"/>
      <c r="D14" s="456"/>
      <c r="E14" s="456"/>
      <c r="F14" s="52"/>
      <c r="G14" s="456"/>
      <c r="H14" s="456"/>
      <c r="I14" s="52"/>
      <c r="J14" s="52"/>
      <c r="K14" s="52"/>
      <c r="L14" s="52"/>
      <c r="M14" s="52"/>
      <c r="N14" s="52"/>
      <c r="O14" s="52"/>
      <c r="P14" s="52"/>
    </row>
    <row r="15" spans="1:16">
      <c r="B15" s="456"/>
      <c r="C15" s="52"/>
      <c r="D15" s="456"/>
      <c r="E15" s="456"/>
      <c r="F15" s="52"/>
      <c r="G15" s="456"/>
      <c r="H15" s="456"/>
      <c r="I15" s="52"/>
      <c r="J15" s="52"/>
      <c r="K15" s="52"/>
      <c r="L15" s="52"/>
      <c r="M15" s="52"/>
      <c r="N15" s="52"/>
      <c r="O15" s="52"/>
      <c r="P15" s="52"/>
    </row>
    <row r="16" spans="1:16">
      <c r="B16" s="456"/>
      <c r="C16" s="52"/>
      <c r="D16" s="456"/>
      <c r="E16" s="456"/>
      <c r="F16" s="52"/>
      <c r="G16" s="456"/>
      <c r="H16" s="456"/>
      <c r="I16" s="52"/>
      <c r="J16" s="52"/>
      <c r="K16" s="52"/>
      <c r="L16" s="52"/>
      <c r="M16" s="52"/>
      <c r="N16" s="52"/>
      <c r="O16" s="52"/>
      <c r="P16" s="52"/>
    </row>
    <row r="17" spans="1:16">
      <c r="B17" s="456"/>
      <c r="C17" s="52"/>
      <c r="D17" s="456"/>
      <c r="E17" s="456"/>
      <c r="F17" s="52"/>
      <c r="G17" s="456"/>
      <c r="H17" s="456"/>
      <c r="I17" s="52"/>
      <c r="J17" s="52"/>
      <c r="K17" s="52"/>
      <c r="L17" s="52"/>
      <c r="M17" s="52"/>
      <c r="N17" s="52"/>
      <c r="O17" s="52"/>
      <c r="P17" s="52"/>
    </row>
    <row r="18" spans="1:16">
      <c r="B18" s="456"/>
      <c r="C18" s="52"/>
      <c r="D18" s="456"/>
      <c r="E18" s="456"/>
      <c r="F18" s="52"/>
      <c r="G18" s="456"/>
      <c r="H18" s="456"/>
      <c r="I18" s="52"/>
      <c r="J18" s="52"/>
      <c r="K18" s="52"/>
      <c r="L18" s="52"/>
      <c r="M18" s="52"/>
      <c r="N18" s="52"/>
      <c r="O18" s="52"/>
      <c r="P18" s="52"/>
    </row>
    <row r="19" spans="1:16">
      <c r="B19" s="456"/>
      <c r="C19" s="52"/>
      <c r="D19" s="456"/>
      <c r="E19" s="456"/>
      <c r="F19" s="52"/>
      <c r="G19" s="456"/>
      <c r="H19" s="456"/>
      <c r="I19" s="52"/>
      <c r="J19" s="52"/>
      <c r="K19" s="52"/>
      <c r="L19" s="52"/>
      <c r="M19" s="52"/>
      <c r="N19" s="52"/>
      <c r="O19" s="52"/>
      <c r="P19" s="52"/>
    </row>
    <row r="20" spans="1:16">
      <c r="B20" s="456"/>
      <c r="C20" s="52"/>
      <c r="D20" s="456"/>
      <c r="E20" s="456"/>
      <c r="F20" s="52"/>
      <c r="G20" s="456"/>
      <c r="H20" s="456"/>
      <c r="I20" s="52"/>
      <c r="J20" s="52"/>
      <c r="K20" s="52"/>
      <c r="L20" s="52"/>
      <c r="M20" s="52"/>
      <c r="N20" s="52"/>
      <c r="O20" s="52"/>
      <c r="P20" s="52"/>
    </row>
    <row r="21" spans="1:16">
      <c r="B21" s="456"/>
      <c r="C21" s="52"/>
      <c r="D21" s="456"/>
      <c r="E21" s="456"/>
      <c r="F21" s="52"/>
      <c r="G21" s="456"/>
      <c r="H21" s="456"/>
      <c r="I21" s="52"/>
      <c r="J21" s="52"/>
      <c r="K21" s="52"/>
      <c r="L21" s="52"/>
      <c r="M21" s="52"/>
      <c r="N21" s="52"/>
      <c r="O21" s="52"/>
      <c r="P21" s="52"/>
    </row>
    <row r="22" spans="1:16">
      <c r="B22" s="456"/>
      <c r="C22" s="52"/>
      <c r="D22" s="456"/>
      <c r="E22" s="456"/>
      <c r="F22" s="52"/>
      <c r="G22" s="456"/>
      <c r="H22" s="456"/>
      <c r="I22" s="52"/>
      <c r="J22" s="52"/>
      <c r="K22" s="52"/>
      <c r="L22" s="52"/>
      <c r="M22" s="52"/>
      <c r="N22" s="52"/>
      <c r="O22" s="52"/>
      <c r="P22" s="52"/>
    </row>
    <row r="23" spans="1:16" ht="15.75" thickBot="1">
      <c r="B23" s="456"/>
      <c r="C23" s="52"/>
      <c r="D23" s="456"/>
      <c r="E23" s="456"/>
      <c r="F23" s="52"/>
      <c r="G23" s="456"/>
      <c r="H23" s="456"/>
      <c r="I23" s="52"/>
      <c r="J23" s="52"/>
      <c r="K23" s="52"/>
      <c r="L23" s="52"/>
      <c r="M23" s="52"/>
      <c r="N23" s="52"/>
      <c r="O23" s="52"/>
      <c r="P23" s="52"/>
    </row>
    <row r="24" spans="1:16" ht="15.75" thickBot="1">
      <c r="A24" s="459" t="s">
        <v>562</v>
      </c>
    </row>
    <row r="26" spans="1:16" s="452" customFormat="1">
      <c r="A26" s="461" t="s">
        <v>511</v>
      </c>
      <c r="B26" s="461">
        <f t="shared" ref="B26:H26" si="0">SUM(B4:B23)</f>
        <v>0</v>
      </c>
      <c r="C26" s="461"/>
      <c r="D26" s="461">
        <f t="shared" si="0"/>
        <v>0</v>
      </c>
      <c r="E26" s="461">
        <f t="shared" si="0"/>
        <v>0</v>
      </c>
      <c r="F26" s="461"/>
      <c r="G26" s="461">
        <f t="shared" si="0"/>
        <v>0</v>
      </c>
      <c r="H26" s="461">
        <f t="shared" si="0"/>
        <v>0</v>
      </c>
      <c r="I26" s="461"/>
      <c r="J26" s="461"/>
      <c r="K26" s="461"/>
      <c r="L26" s="461"/>
      <c r="M26" s="461"/>
      <c r="N26" s="461"/>
      <c r="O26" s="461"/>
      <c r="P26" s="461"/>
    </row>
    <row r="27" spans="1:16" s="452" customFormat="1">
      <c r="A27" s="461" t="s">
        <v>580</v>
      </c>
      <c r="B27" s="461">
        <f>B26</f>
        <v>0</v>
      </c>
      <c r="C27" s="461"/>
      <c r="D27" s="461">
        <f>D26</f>
        <v>0</v>
      </c>
      <c r="E27" s="461">
        <f>E26</f>
        <v>0</v>
      </c>
      <c r="F27" s="461"/>
      <c r="G27" s="461">
        <f>(1-transport!C35)*'Eigen vloot'!G26</f>
        <v>0</v>
      </c>
      <c r="H27" s="461">
        <f>(1-transport!C42)*'Eigen vloot'!H26</f>
        <v>0</v>
      </c>
      <c r="I27" s="461"/>
      <c r="J27" s="461"/>
      <c r="K27" s="461"/>
      <c r="L27" s="461"/>
      <c r="M27" s="662">
        <f>G26*transport!C35+'Eigen vloot'!H26*transport!C42</f>
        <v>0</v>
      </c>
      <c r="N27" s="461"/>
      <c r="O27" s="461"/>
      <c r="P27" s="461"/>
    </row>
    <row r="29" spans="1:16">
      <c r="A29" s="466" t="s">
        <v>589</v>
      </c>
      <c r="B29" s="491">
        <f ca="1">'EF ele_warmte'!B12</f>
        <v>0.18199870056079398</v>
      </c>
      <c r="C29" s="491">
        <f ca="1">'EF ele_warmte'!B22</f>
        <v>0</v>
      </c>
      <c r="D29" s="491">
        <f>EF_CO2_aardgas</f>
        <v>0.20200000000000001</v>
      </c>
      <c r="E29" s="491">
        <f>EF_VLgas_CO2</f>
        <v>0.22700000000000001</v>
      </c>
      <c r="F29" s="491">
        <f>EF_stookolie_CO2</f>
        <v>0.26700000000000002</v>
      </c>
      <c r="G29" s="491">
        <f>EF_diesel_CO2</f>
        <v>0.26700000000000002</v>
      </c>
      <c r="H29" s="491">
        <f>EF_benzine_CO2</f>
        <v>0.249</v>
      </c>
      <c r="I29" s="491">
        <f>EF_bruinkool_CO2</f>
        <v>0.35099999999999998</v>
      </c>
      <c r="J29" s="491">
        <f>EF_steenkool_CO2</f>
        <v>0.35399999999999998</v>
      </c>
      <c r="K29" s="491">
        <f>EF_anderfossiel_CO2</f>
        <v>0.26400000000000001</v>
      </c>
      <c r="L29" s="491">
        <f>'EF brandstof'!J4</f>
        <v>0</v>
      </c>
      <c r="M29" s="491">
        <f>'EF brandstof'!K4</f>
        <v>0</v>
      </c>
      <c r="N29" s="491">
        <f>'EF brandstof'!L4</f>
        <v>0</v>
      </c>
      <c r="O29" s="491">
        <v>0</v>
      </c>
      <c r="P29" s="491">
        <v>0</v>
      </c>
    </row>
    <row r="31" spans="1:16">
      <c r="A31" s="461" t="s">
        <v>206</v>
      </c>
      <c r="B31" s="663">
        <f ca="1">B27*B29</f>
        <v>0</v>
      </c>
      <c r="C31" s="663"/>
      <c r="D31" s="663">
        <f>D27*D29</f>
        <v>0</v>
      </c>
      <c r="E31" s="663">
        <f>E27*E29</f>
        <v>0</v>
      </c>
      <c r="F31" s="663"/>
      <c r="G31" s="663">
        <f>G27*G29</f>
        <v>0</v>
      </c>
      <c r="H31" s="663">
        <f>H27*H29</f>
        <v>0</v>
      </c>
      <c r="I31" s="663"/>
      <c r="J31" s="663"/>
      <c r="K31" s="663"/>
      <c r="L31" s="663"/>
      <c r="M31" s="663">
        <f>M27*M29</f>
        <v>0</v>
      </c>
      <c r="N31" s="489"/>
      <c r="O31" s="489"/>
      <c r="P31" s="48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1" t="s">
        <v>508</v>
      </c>
      <c r="B2" s="492"/>
      <c r="C2" s="182"/>
      <c r="D2" s="183"/>
    </row>
    <row r="3" spans="1:11">
      <c r="A3" s="101"/>
      <c r="B3" s="493"/>
      <c r="C3" s="141" t="s">
        <v>175</v>
      </c>
      <c r="D3" s="144" t="s">
        <v>377</v>
      </c>
    </row>
    <row r="4" spans="1:11">
      <c r="A4" s="44" t="s">
        <v>427</v>
      </c>
      <c r="B4" s="47"/>
      <c r="C4" s="32"/>
      <c r="D4" s="143" t="s">
        <v>379</v>
      </c>
    </row>
    <row r="5" spans="1:11">
      <c r="A5" s="44"/>
      <c r="B5" s="48"/>
      <c r="C5" s="32"/>
      <c r="D5" s="143"/>
    </row>
    <row r="6" spans="1:11" s="10" customFormat="1" ht="21.75" thickBot="1">
      <c r="A6" s="186" t="s">
        <v>460</v>
      </c>
      <c r="B6" s="494"/>
      <c r="C6" s="187"/>
      <c r="D6" s="188"/>
    </row>
    <row r="7" spans="1:11" s="43" customFormat="1" ht="15.75" thickBot="1">
      <c r="B7" s="443"/>
    </row>
    <row r="8" spans="1:11" s="43" customFormat="1">
      <c r="A8" s="181" t="s">
        <v>521</v>
      </c>
      <c r="B8" s="492"/>
      <c r="C8" s="182"/>
      <c r="D8" s="183"/>
    </row>
    <row r="9" spans="1:11" s="32" customFormat="1">
      <c r="A9" s="46"/>
      <c r="B9" s="495"/>
      <c r="C9" s="42"/>
      <c r="D9" s="295"/>
    </row>
    <row r="10" spans="1:11">
      <c r="A10" s="296" t="s">
        <v>550</v>
      </c>
      <c r="B10" s="493"/>
      <c r="C10" s="141" t="s">
        <v>175</v>
      </c>
      <c r="D10" s="144" t="s">
        <v>377</v>
      </c>
      <c r="I10" s="1183"/>
      <c r="K10" s="58"/>
    </row>
    <row r="11" spans="1:11" s="43" customFormat="1">
      <c r="A11" s="44" t="s">
        <v>551</v>
      </c>
      <c r="B11" s="47"/>
      <c r="D11" s="142" t="s">
        <v>378</v>
      </c>
      <c r="I11" s="1183"/>
      <c r="K11" s="58"/>
    </row>
    <row r="12" spans="1:11" s="43" customFormat="1">
      <c r="A12" s="44" t="s">
        <v>552</v>
      </c>
      <c r="B12" s="47"/>
      <c r="D12" s="142" t="s">
        <v>378</v>
      </c>
      <c r="I12" s="1183"/>
      <c r="K12" s="58"/>
    </row>
    <row r="13" spans="1:11" s="43" customFormat="1">
      <c r="A13" s="44"/>
      <c r="B13" s="443"/>
      <c r="D13" s="96"/>
      <c r="I13" s="1183"/>
    </row>
    <row r="14" spans="1:11" s="43" customFormat="1">
      <c r="A14" s="296" t="s">
        <v>549</v>
      </c>
      <c r="B14" s="493"/>
      <c r="C14" s="141" t="s">
        <v>175</v>
      </c>
      <c r="D14" s="144" t="s">
        <v>377</v>
      </c>
      <c r="I14" s="1183"/>
    </row>
    <row r="15" spans="1:11" s="43" customFormat="1">
      <c r="A15" s="44" t="s">
        <v>70</v>
      </c>
      <c r="B15" s="47"/>
      <c r="D15" s="142" t="s">
        <v>378</v>
      </c>
      <c r="I15" s="1183"/>
      <c r="J15" s="1183"/>
    </row>
    <row r="16" spans="1:11" s="43" customFormat="1">
      <c r="A16" s="44" t="s">
        <v>513</v>
      </c>
      <c r="B16" s="47"/>
      <c r="D16" s="142" t="s">
        <v>378</v>
      </c>
      <c r="I16" s="1183"/>
      <c r="J16" s="1183"/>
    </row>
    <row r="17" spans="1:11" s="43" customFormat="1">
      <c r="A17" s="44" t="s">
        <v>77</v>
      </c>
      <c r="B17" s="47"/>
      <c r="D17" s="142" t="s">
        <v>378</v>
      </c>
      <c r="I17" s="1183"/>
      <c r="J17" s="1183"/>
    </row>
    <row r="18" spans="1:11" s="43" customFormat="1">
      <c r="A18" s="44" t="s">
        <v>514</v>
      </c>
      <c r="B18" s="47"/>
      <c r="D18" s="142" t="s">
        <v>378</v>
      </c>
      <c r="I18" s="1183"/>
      <c r="J18" s="1183"/>
      <c r="K18" s="58"/>
    </row>
    <row r="19" spans="1:11" s="43" customFormat="1">
      <c r="A19" s="44" t="s">
        <v>76</v>
      </c>
      <c r="B19" s="47"/>
      <c r="D19" s="142" t="s">
        <v>378</v>
      </c>
      <c r="I19" s="1183"/>
      <c r="J19" s="1184"/>
      <c r="K19" s="58"/>
    </row>
    <row r="20" spans="1:11" s="43" customFormat="1">
      <c r="A20" s="32" t="s">
        <v>515</v>
      </c>
      <c r="B20" s="47"/>
      <c r="D20" s="142" t="s">
        <v>378</v>
      </c>
      <c r="I20" s="297"/>
      <c r="J20" s="298"/>
      <c r="K20" s="58"/>
    </row>
    <row r="21" spans="1:11" s="43" customFormat="1">
      <c r="A21" s="32" t="s">
        <v>516</v>
      </c>
      <c r="B21" s="47"/>
      <c r="D21" s="142" t="s">
        <v>378</v>
      </c>
      <c r="I21" s="297"/>
      <c r="J21" s="298"/>
      <c r="K21" s="58"/>
    </row>
    <row r="22" spans="1:11" s="43" customFormat="1">
      <c r="A22" s="32" t="s">
        <v>517</v>
      </c>
      <c r="B22" s="47"/>
      <c r="D22" s="142" t="s">
        <v>378</v>
      </c>
      <c r="I22" s="297"/>
      <c r="J22" s="298"/>
      <c r="K22" s="58"/>
    </row>
    <row r="23" spans="1:11">
      <c r="A23" s="32" t="s">
        <v>518</v>
      </c>
      <c r="B23" s="47"/>
      <c r="C23" s="43"/>
      <c r="D23" s="142" t="s">
        <v>378</v>
      </c>
      <c r="I23" s="58"/>
      <c r="J23" s="58"/>
      <c r="K23" s="58"/>
    </row>
    <row r="24" spans="1:11">
      <c r="A24" s="32" t="s">
        <v>519</v>
      </c>
      <c r="B24" s="47"/>
      <c r="C24" s="43"/>
      <c r="D24" s="142" t="s">
        <v>378</v>
      </c>
      <c r="I24" s="58"/>
      <c r="J24" s="58"/>
      <c r="K24" s="58"/>
    </row>
    <row r="25" spans="1:11">
      <c r="A25" s="58"/>
      <c r="B25" s="48"/>
      <c r="C25" s="43"/>
      <c r="D25" s="142"/>
      <c r="I25" s="58"/>
      <c r="J25" s="58"/>
      <c r="K25" s="58"/>
    </row>
    <row r="26" spans="1:11" ht="21.75" thickBot="1">
      <c r="A26" s="186" t="s">
        <v>560</v>
      </c>
      <c r="B26" s="496"/>
      <c r="C26" s="108"/>
      <c r="D26" s="109"/>
      <c r="I26" s="58"/>
      <c r="J26" s="58"/>
      <c r="K26" s="58"/>
    </row>
    <row r="28" spans="1:11" ht="15.75" thickBot="1"/>
    <row r="29" spans="1:11" s="43" customFormat="1">
      <c r="A29" s="181" t="s">
        <v>509</v>
      </c>
      <c r="B29" s="492"/>
      <c r="C29" s="182"/>
      <c r="D29" s="183"/>
    </row>
    <row r="30" spans="1:11" s="32" customFormat="1">
      <c r="A30" s="46"/>
      <c r="B30" s="495"/>
      <c r="C30" s="42"/>
      <c r="D30" s="295"/>
    </row>
    <row r="31" spans="1:11">
      <c r="A31" s="296" t="s">
        <v>550</v>
      </c>
      <c r="B31" s="493"/>
      <c r="C31" s="141" t="s">
        <v>175</v>
      </c>
      <c r="D31" s="144" t="s">
        <v>377</v>
      </c>
    </row>
    <row r="32" spans="1:11">
      <c r="A32" s="433" t="s">
        <v>551</v>
      </c>
      <c r="B32" s="47"/>
      <c r="C32" s="48"/>
      <c r="D32" s="142" t="s">
        <v>378</v>
      </c>
    </row>
    <row r="33" spans="1:11">
      <c r="A33" s="44"/>
      <c r="B33" s="48"/>
      <c r="C33" s="48"/>
      <c r="D33" s="142"/>
    </row>
    <row r="34" spans="1:11" s="43" customFormat="1">
      <c r="A34" s="296" t="s">
        <v>549</v>
      </c>
      <c r="B34" s="493"/>
      <c r="C34" s="141" t="s">
        <v>175</v>
      </c>
      <c r="D34" s="144" t="s">
        <v>377</v>
      </c>
      <c r="I34"/>
    </row>
    <row r="35" spans="1:11" s="43" customFormat="1">
      <c r="A35" s="432" t="s">
        <v>70</v>
      </c>
      <c r="B35" s="47"/>
      <c r="D35" s="142" t="s">
        <v>378</v>
      </c>
      <c r="I35" s="1183"/>
      <c r="J35" s="1183"/>
    </row>
    <row r="36" spans="1:11" s="43" customFormat="1">
      <c r="A36" s="432" t="s">
        <v>513</v>
      </c>
      <c r="B36" s="47"/>
      <c r="D36" s="142" t="s">
        <v>378</v>
      </c>
      <c r="I36" s="1183"/>
      <c r="J36" s="1183"/>
    </row>
    <row r="37" spans="1:11" s="43" customFormat="1">
      <c r="A37" s="432" t="s">
        <v>77</v>
      </c>
      <c r="B37" s="47"/>
      <c r="D37" s="142" t="s">
        <v>378</v>
      </c>
      <c r="I37" s="1183"/>
      <c r="J37" s="1183"/>
    </row>
    <row r="38" spans="1:11" s="43" customFormat="1">
      <c r="A38" s="432" t="s">
        <v>514</v>
      </c>
      <c r="B38" s="47"/>
      <c r="D38" s="142" t="s">
        <v>378</v>
      </c>
      <c r="I38" s="1183"/>
      <c r="J38" s="1183"/>
      <c r="K38" s="58"/>
    </row>
    <row r="39" spans="1:11" s="43" customFormat="1">
      <c r="A39" s="432" t="s">
        <v>76</v>
      </c>
      <c r="B39" s="47"/>
      <c r="D39" s="142" t="s">
        <v>378</v>
      </c>
      <c r="I39" s="1183"/>
      <c r="J39" s="1184"/>
      <c r="K39" s="58"/>
    </row>
    <row r="40" spans="1:11" s="43" customFormat="1">
      <c r="A40" s="178" t="s">
        <v>515</v>
      </c>
      <c r="B40" s="48"/>
      <c r="D40" s="142" t="s">
        <v>378</v>
      </c>
      <c r="I40" s="297"/>
      <c r="J40" s="298"/>
      <c r="K40" s="58"/>
    </row>
    <row r="41" spans="1:11" s="43" customFormat="1">
      <c r="A41" s="178" t="s">
        <v>516</v>
      </c>
      <c r="B41" s="47"/>
      <c r="D41" s="142" t="s">
        <v>378</v>
      </c>
      <c r="I41" s="297"/>
      <c r="J41" s="298"/>
      <c r="K41" s="58"/>
    </row>
    <row r="42" spans="1:11" s="43" customFormat="1">
      <c r="A42" s="178" t="s">
        <v>517</v>
      </c>
      <c r="B42" s="47"/>
      <c r="D42" s="142" t="s">
        <v>378</v>
      </c>
      <c r="I42" s="297"/>
      <c r="J42" s="298"/>
      <c r="K42" s="58"/>
    </row>
    <row r="43" spans="1:11">
      <c r="A43" s="178" t="s">
        <v>518</v>
      </c>
      <c r="B43" s="47"/>
      <c r="C43" s="43"/>
      <c r="D43" s="142" t="s">
        <v>378</v>
      </c>
      <c r="I43" s="58"/>
      <c r="J43" s="58"/>
      <c r="K43" s="58"/>
    </row>
    <row r="44" spans="1:11">
      <c r="A44" s="178" t="s">
        <v>519</v>
      </c>
      <c r="B44" s="47"/>
      <c r="C44" s="43"/>
      <c r="D44" s="142" t="s">
        <v>378</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376</v>
      </c>
      <c r="B48" s="492"/>
      <c r="C48" s="182"/>
      <c r="D48" s="183"/>
    </row>
    <row r="49" spans="1:4">
      <c r="A49" s="101"/>
      <c r="B49" s="493"/>
      <c r="C49" s="141" t="s">
        <v>175</v>
      </c>
      <c r="D49" s="144" t="s">
        <v>377</v>
      </c>
    </row>
    <row r="50" spans="1:4">
      <c r="A50" s="44" t="s">
        <v>553</v>
      </c>
      <c r="B50" s="47"/>
      <c r="C50" s="32"/>
      <c r="D50" s="143" t="s">
        <v>379</v>
      </c>
    </row>
    <row r="51" spans="1:4">
      <c r="A51" s="44" t="s">
        <v>554</v>
      </c>
      <c r="B51" s="47"/>
      <c r="C51" s="32"/>
      <c r="D51" s="143" t="s">
        <v>379</v>
      </c>
    </row>
    <row r="52" spans="1:4" ht="15.75" thickBot="1">
      <c r="A52" s="45"/>
      <c r="B52" s="184"/>
      <c r="C52" s="153"/>
      <c r="D52" s="189"/>
    </row>
    <row r="54" spans="1:4" ht="15.75" thickBot="1"/>
    <row r="55" spans="1:4" s="43" customFormat="1">
      <c r="A55" s="181" t="s">
        <v>510</v>
      </c>
      <c r="B55" s="492"/>
      <c r="C55" s="182"/>
      <c r="D55" s="183"/>
    </row>
    <row r="56" spans="1:4">
      <c r="A56" s="101"/>
      <c r="B56" s="493"/>
      <c r="C56" s="141" t="s">
        <v>175</v>
      </c>
      <c r="D56" s="144" t="s">
        <v>377</v>
      </c>
    </row>
    <row r="57" spans="1:4">
      <c r="A57" s="44" t="s">
        <v>555</v>
      </c>
      <c r="B57" s="47"/>
      <c r="C57" s="32"/>
      <c r="D57" s="142" t="s">
        <v>148</v>
      </c>
    </row>
    <row r="58" spans="1:4">
      <c r="A58" s="44" t="s">
        <v>556</v>
      </c>
      <c r="B58" s="47"/>
      <c r="C58" s="32"/>
      <c r="D58" s="142" t="s">
        <v>149</v>
      </c>
    </row>
    <row r="59" spans="1:4">
      <c r="A59" s="44" t="s">
        <v>557</v>
      </c>
      <c r="B59" s="47"/>
      <c r="C59" s="48"/>
      <c r="D59" s="142" t="s">
        <v>375</v>
      </c>
    </row>
    <row r="60" spans="1:4">
      <c r="A60" s="44" t="s">
        <v>558</v>
      </c>
      <c r="B60" s="47"/>
      <c r="C60" s="48"/>
      <c r="D60" s="142" t="s">
        <v>105</v>
      </c>
    </row>
    <row r="61" spans="1:4">
      <c r="A61" s="44"/>
      <c r="B61" s="48"/>
      <c r="C61" s="48"/>
      <c r="D61" s="142"/>
    </row>
    <row r="62" spans="1:4" ht="21.75" thickBot="1">
      <c r="A62" s="186" t="s">
        <v>512</v>
      </c>
      <c r="B62" s="184"/>
      <c r="C62" s="184"/>
      <c r="D62" s="185"/>
    </row>
    <row r="63" spans="1:4" s="43" customFormat="1">
      <c r="B63" s="44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4" t="s">
        <v>575</v>
      </c>
      <c r="B1" s="625"/>
      <c r="C1" s="625"/>
      <c r="D1" s="625"/>
      <c r="E1" s="626"/>
    </row>
    <row r="2" spans="1:5">
      <c r="A2" s="637" t="s">
        <v>380</v>
      </c>
      <c r="B2" s="642" t="s">
        <v>500</v>
      </c>
      <c r="C2" s="638"/>
      <c r="D2" s="638"/>
      <c r="E2" s="639"/>
    </row>
    <row r="3" spans="1:5">
      <c r="A3" s="640"/>
      <c r="B3" s="641"/>
      <c r="C3" s="629"/>
      <c r="D3" s="629"/>
      <c r="E3" s="630"/>
    </row>
    <row r="4" spans="1:5" s="324" customFormat="1" ht="45">
      <c r="A4" s="628" t="s">
        <v>579</v>
      </c>
      <c r="B4" s="636" t="s">
        <v>568</v>
      </c>
      <c r="C4" s="657" t="s">
        <v>590</v>
      </c>
      <c r="D4" s="658" t="s">
        <v>591</v>
      </c>
      <c r="E4" s="659" t="s">
        <v>592</v>
      </c>
    </row>
    <row r="5" spans="1:5">
      <c r="A5" s="631" t="s">
        <v>569</v>
      </c>
      <c r="B5" s="623" t="s">
        <v>570</v>
      </c>
      <c r="C5" s="654">
        <v>3.678273E-2</v>
      </c>
      <c r="D5" s="655">
        <v>0.27778000000000003</v>
      </c>
      <c r="E5" s="647">
        <f>C5*D5</f>
        <v>1.0217506739400001E-2</v>
      </c>
    </row>
    <row r="6" spans="1:5">
      <c r="A6" s="631" t="s">
        <v>569</v>
      </c>
      <c r="B6" s="623" t="s">
        <v>571</v>
      </c>
      <c r="C6" s="654">
        <v>4.2278999999999997E-2</v>
      </c>
      <c r="D6" s="655">
        <v>0.27778000000000003</v>
      </c>
      <c r="E6" s="647">
        <f t="shared" ref="E6:E21" si="0">C6*D6</f>
        <v>1.174426062E-2</v>
      </c>
    </row>
    <row r="7" spans="1:5">
      <c r="A7" s="631" t="s">
        <v>569</v>
      </c>
      <c r="B7" s="623" t="s">
        <v>572</v>
      </c>
      <c r="C7" s="654">
        <v>42.279000000000003</v>
      </c>
      <c r="D7" s="655">
        <v>0.27778000000000003</v>
      </c>
      <c r="E7" s="647">
        <f t="shared" si="0"/>
        <v>11.744260620000002</v>
      </c>
    </row>
    <row r="8" spans="1:5">
      <c r="A8" s="631" t="s">
        <v>573</v>
      </c>
      <c r="B8" s="623" t="s">
        <v>570</v>
      </c>
      <c r="C8" s="654">
        <v>3.8573799999999998E-2</v>
      </c>
      <c r="D8" s="655">
        <v>0.27778000000000003</v>
      </c>
      <c r="E8" s="647">
        <f t="shared" si="0"/>
        <v>1.0715030164E-2</v>
      </c>
    </row>
    <row r="9" spans="1:5">
      <c r="A9" s="631" t="s">
        <v>573</v>
      </c>
      <c r="B9" s="623" t="s">
        <v>571</v>
      </c>
      <c r="C9" s="654">
        <v>4.0604000000000001E-2</v>
      </c>
      <c r="D9" s="655">
        <v>0.27778000000000003</v>
      </c>
      <c r="E9" s="647">
        <f t="shared" si="0"/>
        <v>1.1278979120000001E-2</v>
      </c>
    </row>
    <row r="10" spans="1:5">
      <c r="A10" s="631" t="s">
        <v>573</v>
      </c>
      <c r="B10" s="623" t="s">
        <v>572</v>
      </c>
      <c r="C10" s="654">
        <v>40.603999999999999</v>
      </c>
      <c r="D10" s="655">
        <v>0.27778000000000003</v>
      </c>
      <c r="E10" s="647">
        <f t="shared" si="0"/>
        <v>11.278979120000001</v>
      </c>
    </row>
    <row r="11" spans="1:5">
      <c r="A11" s="631" t="s">
        <v>593</v>
      </c>
      <c r="B11" s="623" t="s">
        <v>570</v>
      </c>
      <c r="C11" s="654">
        <v>2.3511000000000001E-2</v>
      </c>
      <c r="D11" s="655">
        <v>0.27778000000000003</v>
      </c>
      <c r="E11" s="647">
        <f t="shared" si="0"/>
        <v>6.5308855800000004E-3</v>
      </c>
    </row>
    <row r="12" spans="1:5">
      <c r="A12" s="631" t="s">
        <v>593</v>
      </c>
      <c r="B12" s="623" t="s">
        <v>571</v>
      </c>
      <c r="C12" s="654">
        <v>4.6100000000000002E-2</v>
      </c>
      <c r="D12" s="655">
        <v>0.27778000000000003</v>
      </c>
      <c r="E12" s="647">
        <f t="shared" si="0"/>
        <v>1.2805658000000001E-2</v>
      </c>
    </row>
    <row r="13" spans="1:5">
      <c r="A13" s="631" t="s">
        <v>593</v>
      </c>
      <c r="B13" s="623" t="s">
        <v>572</v>
      </c>
      <c r="C13" s="654">
        <v>46.1</v>
      </c>
      <c r="D13" s="655">
        <v>0.27778000000000003</v>
      </c>
      <c r="E13" s="647">
        <f t="shared" si="0"/>
        <v>12.805658000000001</v>
      </c>
    </row>
    <row r="14" spans="1:5">
      <c r="A14" s="631" t="s">
        <v>594</v>
      </c>
      <c r="B14" s="623" t="s">
        <v>570</v>
      </c>
      <c r="C14" s="654">
        <v>2.6525139999999999E-2</v>
      </c>
      <c r="D14" s="655">
        <v>0.27778000000000003</v>
      </c>
      <c r="E14" s="647">
        <f t="shared" si="0"/>
        <v>7.3681533892000009E-3</v>
      </c>
    </row>
    <row r="15" spans="1:5">
      <c r="A15" s="631" t="s">
        <v>594</v>
      </c>
      <c r="B15" s="623" t="s">
        <v>571</v>
      </c>
      <c r="C15" s="654">
        <v>4.5733000000000003E-2</v>
      </c>
      <c r="D15" s="655">
        <v>0.27778000000000003</v>
      </c>
      <c r="E15" s="647">
        <f t="shared" si="0"/>
        <v>1.2703712740000001E-2</v>
      </c>
    </row>
    <row r="16" spans="1:5">
      <c r="A16" s="631" t="s">
        <v>594</v>
      </c>
      <c r="B16" s="623" t="s">
        <v>572</v>
      </c>
      <c r="C16" s="654">
        <v>45.732999999999997</v>
      </c>
      <c r="D16" s="655">
        <v>0.27778000000000003</v>
      </c>
      <c r="E16" s="647">
        <f t="shared" si="0"/>
        <v>12.70371274</v>
      </c>
    </row>
    <row r="17" spans="1:10">
      <c r="A17" s="631" t="s">
        <v>577</v>
      </c>
      <c r="B17" s="623" t="s">
        <v>574</v>
      </c>
      <c r="C17" s="654">
        <v>3.2923000000000001E-2</v>
      </c>
      <c r="D17" s="655">
        <f>0.27778</f>
        <v>0.27778000000000003</v>
      </c>
      <c r="E17" s="647">
        <f t="shared" si="0"/>
        <v>9.1453509400000015E-3</v>
      </c>
    </row>
    <row r="18" spans="1:10">
      <c r="A18" s="631" t="s">
        <v>578</v>
      </c>
      <c r="B18" s="623" t="s">
        <v>574</v>
      </c>
      <c r="C18" s="654">
        <v>3.8852400000000002E-2</v>
      </c>
      <c r="D18" s="655">
        <f>0.27778</f>
        <v>0.27778000000000003</v>
      </c>
      <c r="E18" s="647">
        <f t="shared" si="0"/>
        <v>1.0792419672000002E-2</v>
      </c>
    </row>
    <row r="19" spans="1:10">
      <c r="A19" s="631" t="s">
        <v>581</v>
      </c>
      <c r="B19" s="623" t="s">
        <v>570</v>
      </c>
      <c r="C19" s="654">
        <v>2.4812460000000001E-2</v>
      </c>
      <c r="D19" s="655">
        <v>0.27778000000000003</v>
      </c>
      <c r="E19" s="647">
        <f t="shared" si="0"/>
        <v>6.8924051388000009E-3</v>
      </c>
    </row>
    <row r="20" spans="1:10">
      <c r="A20" s="631" t="s">
        <v>581</v>
      </c>
      <c r="B20" s="623" t="s">
        <v>571</v>
      </c>
      <c r="C20" s="654">
        <v>4.5948999999999997E-2</v>
      </c>
      <c r="D20" s="655">
        <v>0.27778000000000003</v>
      </c>
      <c r="E20" s="647">
        <f t="shared" si="0"/>
        <v>1.276371322E-2</v>
      </c>
    </row>
    <row r="21" spans="1:10">
      <c r="A21" s="631" t="s">
        <v>581</v>
      </c>
      <c r="B21" s="623" t="s">
        <v>572</v>
      </c>
      <c r="C21" s="654">
        <v>45.948999999999998</v>
      </c>
      <c r="D21" s="655">
        <v>0.27778000000000003</v>
      </c>
      <c r="E21" s="647">
        <f t="shared" si="0"/>
        <v>12.763713220000001</v>
      </c>
    </row>
    <row r="22" spans="1:10" ht="15.75" thickBot="1">
      <c r="A22" s="652"/>
      <c r="B22" s="634"/>
      <c r="C22" s="656"/>
      <c r="D22" s="656"/>
      <c r="E22" s="635"/>
    </row>
    <row r="23" spans="1:10" ht="15.75" thickBot="1">
      <c r="A23" s="627"/>
      <c r="B23" s="627"/>
      <c r="C23" s="627"/>
      <c r="D23" s="627"/>
      <c r="E23" s="627"/>
    </row>
    <row r="24" spans="1:10" ht="15.75" thickBot="1">
      <c r="A24" s="624" t="s">
        <v>576</v>
      </c>
      <c r="B24" s="625"/>
      <c r="C24" s="625"/>
      <c r="D24" s="625"/>
      <c r="E24" s="626"/>
    </row>
    <row r="25" spans="1:10">
      <c r="A25" s="651" t="s">
        <v>380</v>
      </c>
      <c r="B25" s="1035" t="s">
        <v>841</v>
      </c>
      <c r="C25" s="629"/>
      <c r="D25" s="629"/>
      <c r="E25" s="630"/>
    </row>
    <row r="26" spans="1:10">
      <c r="A26" s="44"/>
      <c r="B26" s="43"/>
      <c r="C26" s="43"/>
      <c r="D26" s="43"/>
      <c r="E26" s="96"/>
    </row>
    <row r="27" spans="1:10" s="324" customFormat="1">
      <c r="A27" s="628" t="s">
        <v>579</v>
      </c>
      <c r="B27" s="636" t="s">
        <v>568</v>
      </c>
      <c r="C27" s="644"/>
      <c r="D27" s="643"/>
      <c r="E27" s="659" t="s">
        <v>583</v>
      </c>
    </row>
    <row r="28" spans="1:10">
      <c r="A28" s="631" t="s">
        <v>195</v>
      </c>
      <c r="B28" s="623" t="s">
        <v>570</v>
      </c>
      <c r="C28" s="645"/>
      <c r="D28" s="646"/>
      <c r="E28" s="653">
        <f>E29*0.84</f>
        <v>9.962166666666666E-3</v>
      </c>
      <c r="G28" s="627"/>
      <c r="H28" s="763"/>
      <c r="I28" s="763"/>
      <c r="J28" s="763"/>
    </row>
    <row r="29" spans="1:10">
      <c r="A29" s="631" t="s">
        <v>195</v>
      </c>
      <c r="B29" s="623" t="s">
        <v>571</v>
      </c>
      <c r="C29" s="645"/>
      <c r="D29" s="646"/>
      <c r="E29" s="653">
        <f>0.042695/3.6</f>
        <v>1.1859722222222221E-2</v>
      </c>
      <c r="F29" s="877"/>
      <c r="G29" s="627"/>
      <c r="H29" s="763"/>
      <c r="I29" s="763"/>
      <c r="J29" s="763"/>
    </row>
    <row r="30" spans="1:10">
      <c r="A30" s="631" t="s">
        <v>113</v>
      </c>
      <c r="B30" s="623" t="s">
        <v>570</v>
      </c>
      <c r="C30" s="645"/>
      <c r="D30" s="646"/>
      <c r="E30" s="653">
        <f>E31*0.75</f>
        <v>9.1195833333333337E-3</v>
      </c>
      <c r="H30" s="763"/>
      <c r="I30" s="763"/>
      <c r="J30" s="763"/>
    </row>
    <row r="31" spans="1:10">
      <c r="A31" s="631" t="s">
        <v>113</v>
      </c>
      <c r="B31" s="623" t="s">
        <v>571</v>
      </c>
      <c r="C31" s="645"/>
      <c r="D31" s="646"/>
      <c r="E31" s="653">
        <f>0.043774/3.6</f>
        <v>1.2159444444444445E-2</v>
      </c>
      <c r="H31" s="763"/>
      <c r="I31" s="763"/>
      <c r="J31" s="763"/>
    </row>
    <row r="32" spans="1:10">
      <c r="A32" s="631" t="s">
        <v>581</v>
      </c>
      <c r="B32" s="623" t="s">
        <v>570</v>
      </c>
      <c r="C32" s="645"/>
      <c r="D32" s="646"/>
      <c r="E32" s="653">
        <f>E33*0.52</f>
        <v>6.7259111111111118E-3</v>
      </c>
      <c r="H32" s="763"/>
    </row>
    <row r="33" spans="1:8">
      <c r="A33" s="631" t="s">
        <v>581</v>
      </c>
      <c r="B33" s="623" t="s">
        <v>571</v>
      </c>
      <c r="C33" s="645"/>
      <c r="D33" s="646"/>
      <c r="E33" s="653">
        <f>0.046564/3.6</f>
        <v>1.2934444444444445E-2</v>
      </c>
      <c r="H33" s="763"/>
    </row>
    <row r="34" spans="1:8">
      <c r="A34" s="631" t="s">
        <v>582</v>
      </c>
      <c r="B34" s="623" t="s">
        <v>570</v>
      </c>
      <c r="C34" s="645"/>
      <c r="D34" s="646"/>
      <c r="E34" s="653">
        <f>E35*0.175</f>
        <v>2.3333333333333331E-3</v>
      </c>
      <c r="H34" s="763"/>
    </row>
    <row r="35" spans="1:8">
      <c r="A35" s="631" t="s">
        <v>582</v>
      </c>
      <c r="B35" s="623" t="s">
        <v>571</v>
      </c>
      <c r="C35" s="645"/>
      <c r="D35" s="646"/>
      <c r="E35" s="653">
        <f>0.048/3.6</f>
        <v>1.3333333333333332E-2</v>
      </c>
      <c r="H35" s="763"/>
    </row>
    <row r="36" spans="1:8" ht="15.75" thickBot="1">
      <c r="A36" s="632"/>
      <c r="B36" s="633"/>
      <c r="C36" s="648"/>
      <c r="D36" s="649"/>
      <c r="E36" s="65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425</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438</v>
      </c>
      <c r="B6" s="130" t="s">
        <v>439</v>
      </c>
      <c r="C6" s="131" t="s">
        <v>441</v>
      </c>
    </row>
    <row r="7" spans="1:3" s="11" customFormat="1">
      <c r="A7" s="123"/>
      <c r="B7" s="158"/>
      <c r="C7" s="159" t="s">
        <v>595</v>
      </c>
    </row>
    <row r="8" spans="1:3" s="11" customFormat="1">
      <c r="A8" s="132"/>
      <c r="B8" s="133"/>
      <c r="C8" s="134"/>
    </row>
    <row r="9" spans="1:3" s="11" customFormat="1">
      <c r="A9" s="113" t="s">
        <v>440</v>
      </c>
      <c r="B9" s="130" t="s">
        <v>443</v>
      </c>
      <c r="C9" s="131" t="s">
        <v>496</v>
      </c>
    </row>
    <row r="10" spans="1:3" s="11" customFormat="1">
      <c r="A10" s="132"/>
      <c r="B10" s="133"/>
      <c r="C10" s="134"/>
    </row>
    <row r="11" spans="1:3" s="11" customFormat="1" ht="18">
      <c r="A11" s="113" t="s">
        <v>442</v>
      </c>
      <c r="B11" s="130" t="s">
        <v>444</v>
      </c>
      <c r="C11" s="156" t="s">
        <v>494</v>
      </c>
    </row>
    <row r="12" spans="1:3" s="11" customFormat="1">
      <c r="A12" s="132"/>
      <c r="B12" s="133"/>
      <c r="C12" s="134"/>
    </row>
    <row r="13" spans="1:3" s="11" customFormat="1" ht="18">
      <c r="A13" s="113" t="s">
        <v>445</v>
      </c>
      <c r="B13" s="130" t="s">
        <v>446</v>
      </c>
      <c r="C13" s="157" t="s">
        <v>495</v>
      </c>
    </row>
    <row r="14" spans="1:3" s="11" customFormat="1">
      <c r="A14" s="132"/>
      <c r="B14" s="133"/>
      <c r="C14" s="134"/>
    </row>
    <row r="15" spans="1:3" s="11" customFormat="1" ht="18">
      <c r="A15" s="113" t="s">
        <v>447</v>
      </c>
      <c r="B15" t="s">
        <v>451</v>
      </c>
      <c r="C15" s="131" t="s">
        <v>497</v>
      </c>
    </row>
    <row r="16" spans="1:3" s="11" customFormat="1">
      <c r="A16" s="132"/>
      <c r="B16" s="133"/>
      <c r="C16" s="134"/>
    </row>
    <row r="17" spans="1:3" s="11" customFormat="1" ht="30">
      <c r="A17" s="113" t="s">
        <v>379</v>
      </c>
      <c r="B17" s="130" t="s">
        <v>452</v>
      </c>
      <c r="C17" s="131" t="s">
        <v>498</v>
      </c>
    </row>
    <row r="18" spans="1:3" s="11" customFormat="1">
      <c r="A18" s="132"/>
      <c r="B18" s="133"/>
      <c r="C18" s="134" t="s">
        <v>448</v>
      </c>
    </row>
    <row r="19" spans="1:3" s="11" customFormat="1" ht="30">
      <c r="A19" s="113" t="s">
        <v>449</v>
      </c>
      <c r="B19" s="130" t="s">
        <v>453</v>
      </c>
      <c r="C19" s="131" t="s">
        <v>499</v>
      </c>
    </row>
    <row r="20" spans="1:3" s="11" customFormat="1">
      <c r="A20" s="132"/>
      <c r="B20" s="133"/>
      <c r="C20" s="134"/>
    </row>
    <row r="21" spans="1:3" s="11" customFormat="1" ht="30">
      <c r="A21" s="113" t="s">
        <v>450</v>
      </c>
      <c r="B21" s="130" t="s">
        <v>707</v>
      </c>
      <c r="C21" s="131" t="s">
        <v>563</v>
      </c>
    </row>
    <row r="22" spans="1:3" s="11" customFormat="1">
      <c r="A22" s="140"/>
      <c r="B22" s="158"/>
      <c r="C22" s="159"/>
    </row>
    <row r="23" spans="1:3" ht="21">
      <c r="A23" s="126" t="s">
        <v>455</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38" bestFit="1" customWidth="1"/>
    <col min="2" max="2" width="59.42578125" style="1038" bestFit="1" customWidth="1"/>
    <col min="3" max="4" width="28.7109375" style="1038" customWidth="1"/>
    <col min="5" max="5" width="44.28515625" style="1038" customWidth="1"/>
    <col min="6" max="6" width="35" style="1038" bestFit="1" customWidth="1"/>
    <col min="7" max="16384" width="9.140625" style="1038"/>
  </cols>
  <sheetData>
    <row r="1" spans="1:6" ht="62.45" customHeight="1" thickTop="1" thickBot="1">
      <c r="A1" s="136" t="s">
        <v>892</v>
      </c>
      <c r="B1" s="1276">
        <v>2016</v>
      </c>
      <c r="C1" s="1277"/>
      <c r="D1" s="1277"/>
      <c r="E1" s="1277"/>
      <c r="F1" s="1278"/>
    </row>
    <row r="2" spans="1:6">
      <c r="A2" s="324"/>
      <c r="B2" s="324"/>
      <c r="C2" s="324"/>
      <c r="D2" s="324"/>
      <c r="E2" s="324"/>
      <c r="F2" s="324"/>
    </row>
    <row r="3" spans="1:6" ht="19.5">
      <c r="A3" s="1279" t="s">
        <v>0</v>
      </c>
      <c r="B3" s="324"/>
      <c r="C3" s="324"/>
      <c r="D3" s="324"/>
      <c r="E3" s="324"/>
      <c r="F3" s="324"/>
    </row>
    <row r="4" spans="1:6" ht="22.5">
      <c r="A4" s="1280" t="s">
        <v>892</v>
      </c>
      <c r="B4" s="324"/>
      <c r="C4" s="324"/>
      <c r="D4" s="324"/>
      <c r="E4" s="324"/>
      <c r="F4" s="324"/>
    </row>
    <row r="5" spans="1:6" ht="22.5">
      <c r="A5" s="1280" t="s">
        <v>893</v>
      </c>
      <c r="B5" s="324"/>
      <c r="C5" s="324"/>
      <c r="D5" s="324"/>
      <c r="E5" s="324"/>
      <c r="F5" s="324"/>
    </row>
    <row r="6" spans="1:6" ht="15.75" thickBot="1">
      <c r="A6" s="324"/>
      <c r="B6" s="324"/>
      <c r="C6" s="324"/>
      <c r="D6" s="324"/>
      <c r="E6" s="324"/>
      <c r="F6" s="324"/>
    </row>
    <row r="7" spans="1:6" ht="20.25" thickBot="1">
      <c r="A7" s="1281" t="s">
        <v>1</v>
      </c>
      <c r="B7" s="325" t="s">
        <v>380</v>
      </c>
      <c r="C7" s="325" t="s">
        <v>381</v>
      </c>
      <c r="D7" s="325"/>
      <c r="E7" s="325"/>
      <c r="F7" s="326"/>
    </row>
    <row r="8" spans="1:6" ht="16.5" thickTop="1" thickBot="1">
      <c r="A8" s="1282" t="s">
        <v>4</v>
      </c>
      <c r="B8" s="1283"/>
      <c r="C8" s="1283"/>
      <c r="D8" s="1277"/>
      <c r="E8" s="1277"/>
      <c r="F8" s="1278"/>
    </row>
    <row r="9" spans="1:6">
      <c r="A9" s="1284" t="s">
        <v>2</v>
      </c>
      <c r="B9" s="1285">
        <v>4533</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1" t="s">
        <v>3</v>
      </c>
      <c r="B12" s="325" t="s">
        <v>380</v>
      </c>
      <c r="C12" s="325" t="s">
        <v>613</v>
      </c>
      <c r="D12" s="325"/>
      <c r="E12" s="325"/>
      <c r="F12" s="329"/>
    </row>
    <row r="13" spans="1:6" ht="16.5" thickTop="1" thickBot="1">
      <c r="A13" s="1286" t="s">
        <v>4</v>
      </c>
      <c r="B13" s="1287" t="s">
        <v>5</v>
      </c>
      <c r="C13" s="1287"/>
      <c r="D13" s="1287"/>
      <c r="E13" s="1287"/>
      <c r="F13" s="1288"/>
    </row>
    <row r="14" spans="1:6">
      <c r="A14" s="1289" t="s">
        <v>660</v>
      </c>
      <c r="B14" s="1290">
        <v>2521.91</v>
      </c>
      <c r="C14" s="324"/>
      <c r="D14" s="324"/>
      <c r="E14" s="324"/>
      <c r="F14" s="324"/>
    </row>
    <row r="15" spans="1:6">
      <c r="A15" s="1289" t="s">
        <v>177</v>
      </c>
      <c r="B15" s="1290">
        <v>23</v>
      </c>
      <c r="C15" s="324"/>
      <c r="D15" s="324"/>
      <c r="E15" s="324"/>
      <c r="F15" s="324"/>
    </row>
    <row r="16" spans="1:6">
      <c r="A16" s="1289" t="s">
        <v>6</v>
      </c>
      <c r="B16" s="1290">
        <v>700</v>
      </c>
      <c r="C16" s="324"/>
      <c r="D16" s="324"/>
      <c r="E16" s="324"/>
      <c r="F16" s="324"/>
    </row>
    <row r="17" spans="1:6">
      <c r="A17" s="1289" t="s">
        <v>7</v>
      </c>
      <c r="B17" s="1290">
        <v>581</v>
      </c>
      <c r="C17" s="324"/>
      <c r="D17" s="324"/>
      <c r="E17" s="324"/>
      <c r="F17" s="324"/>
    </row>
    <row r="18" spans="1:6">
      <c r="A18" s="1289" t="s">
        <v>8</v>
      </c>
      <c r="B18" s="1290">
        <v>776</v>
      </c>
      <c r="C18" s="324"/>
      <c r="D18" s="324"/>
      <c r="E18" s="324"/>
      <c r="F18" s="324"/>
    </row>
    <row r="19" spans="1:6">
      <c r="A19" s="1289" t="s">
        <v>9</v>
      </c>
      <c r="B19" s="1290">
        <v>984</v>
      </c>
      <c r="C19" s="324"/>
      <c r="D19" s="324"/>
      <c r="E19" s="324"/>
      <c r="F19" s="324"/>
    </row>
    <row r="20" spans="1:6">
      <c r="A20" s="1289" t="s">
        <v>10</v>
      </c>
      <c r="B20" s="1290">
        <v>609</v>
      </c>
      <c r="C20" s="324"/>
      <c r="D20" s="324"/>
      <c r="E20" s="324"/>
      <c r="F20" s="324"/>
    </row>
    <row r="21" spans="1:6">
      <c r="A21" s="1289" t="s">
        <v>11</v>
      </c>
      <c r="B21" s="1290">
        <v>8361</v>
      </c>
      <c r="C21" s="324"/>
      <c r="D21" s="324"/>
      <c r="E21" s="324"/>
      <c r="F21" s="324"/>
    </row>
    <row r="22" spans="1:6">
      <c r="A22" s="1289" t="s">
        <v>12</v>
      </c>
      <c r="B22" s="1290">
        <v>30052</v>
      </c>
      <c r="C22" s="324"/>
      <c r="D22" s="324"/>
      <c r="E22" s="324"/>
      <c r="F22" s="324"/>
    </row>
    <row r="23" spans="1:6">
      <c r="A23" s="1289" t="s">
        <v>13</v>
      </c>
      <c r="B23" s="1290">
        <v>477</v>
      </c>
      <c r="C23" s="324"/>
      <c r="D23" s="324"/>
      <c r="E23" s="324"/>
      <c r="F23" s="324"/>
    </row>
    <row r="24" spans="1:6">
      <c r="A24" s="1289" t="s">
        <v>14</v>
      </c>
      <c r="B24" s="1290">
        <v>15</v>
      </c>
      <c r="C24" s="324"/>
      <c r="D24" s="324"/>
      <c r="E24" s="324"/>
      <c r="F24" s="324"/>
    </row>
    <row r="25" spans="1:6">
      <c r="A25" s="1289" t="s">
        <v>15</v>
      </c>
      <c r="B25" s="1290">
        <v>2320</v>
      </c>
      <c r="C25" s="324"/>
      <c r="D25" s="324"/>
      <c r="E25" s="324"/>
      <c r="F25" s="324"/>
    </row>
    <row r="26" spans="1:6">
      <c r="A26" s="1289" t="s">
        <v>16</v>
      </c>
      <c r="B26" s="1290">
        <v>196</v>
      </c>
      <c r="C26" s="324"/>
      <c r="D26" s="324"/>
      <c r="E26" s="324"/>
      <c r="F26" s="324"/>
    </row>
    <row r="27" spans="1:6">
      <c r="A27" s="1289" t="s">
        <v>17</v>
      </c>
      <c r="B27" s="1290">
        <v>6</v>
      </c>
      <c r="C27" s="324"/>
      <c r="D27" s="324"/>
      <c r="E27" s="324"/>
      <c r="F27" s="324"/>
    </row>
    <row r="28" spans="1:6">
      <c r="A28" s="1289" t="s">
        <v>18</v>
      </c>
      <c r="B28" s="1291">
        <v>122624</v>
      </c>
      <c r="C28" s="324"/>
      <c r="D28" s="324"/>
      <c r="E28" s="324"/>
      <c r="F28" s="324"/>
    </row>
    <row r="29" spans="1:6">
      <c r="A29" s="1289" t="s">
        <v>716</v>
      </c>
      <c r="B29" s="1291">
        <v>229</v>
      </c>
      <c r="C29" s="324"/>
      <c r="D29" s="324"/>
      <c r="E29" s="324"/>
      <c r="F29" s="324"/>
    </row>
    <row r="30" spans="1:6">
      <c r="A30" s="1284" t="s">
        <v>717</v>
      </c>
      <c r="B30" s="1292">
        <v>6</v>
      </c>
      <c r="C30" s="327"/>
      <c r="D30" s="327"/>
      <c r="E30" s="327"/>
      <c r="F30" s="327"/>
    </row>
    <row r="31" spans="1:6" ht="15.75" thickBot="1">
      <c r="A31" s="328"/>
      <c r="B31" s="324"/>
      <c r="C31" s="324"/>
      <c r="D31" s="324"/>
      <c r="E31" s="324"/>
      <c r="F31" s="324"/>
    </row>
    <row r="32" spans="1:6" ht="20.25" thickBot="1">
      <c r="A32" s="1281" t="s">
        <v>19</v>
      </c>
      <c r="B32" s="325" t="s">
        <v>380</v>
      </c>
      <c r="C32" s="325" t="s">
        <v>894</v>
      </c>
      <c r="D32" s="325"/>
      <c r="E32" s="325"/>
      <c r="F32" s="329"/>
    </row>
    <row r="33" spans="1:6" ht="16.5" thickTop="1" thickBot="1">
      <c r="A33" s="1293"/>
      <c r="B33" s="1294"/>
      <c r="C33" s="1294"/>
      <c r="D33" s="1294"/>
      <c r="E33" s="1294" t="s">
        <v>20</v>
      </c>
      <c r="F33" s="1295"/>
    </row>
    <row r="34" spans="1:6" ht="16.5" thickTop="1" thickBot="1">
      <c r="A34" s="1296" t="s">
        <v>21</v>
      </c>
      <c r="B34" s="1297" t="s">
        <v>22</v>
      </c>
      <c r="C34" s="1297" t="s">
        <v>5</v>
      </c>
      <c r="D34" s="1297" t="s">
        <v>23</v>
      </c>
      <c r="E34" s="1297" t="s">
        <v>5</v>
      </c>
      <c r="F34" s="1298" t="s">
        <v>23</v>
      </c>
    </row>
    <row r="35" spans="1:6">
      <c r="A35" s="1289" t="s">
        <v>24</v>
      </c>
      <c r="B35" s="1289" t="s">
        <v>25</v>
      </c>
      <c r="C35" s="1290">
        <v>0</v>
      </c>
      <c r="D35" s="1290">
        <v>0</v>
      </c>
      <c r="E35" s="1290">
        <v>0</v>
      </c>
      <c r="F35" s="1290">
        <v>0</v>
      </c>
    </row>
    <row r="36" spans="1:6">
      <c r="A36" s="1289" t="s">
        <v>24</v>
      </c>
      <c r="B36" s="1289" t="s">
        <v>26</v>
      </c>
      <c r="C36" s="1290">
        <v>0</v>
      </c>
      <c r="D36" s="1290">
        <v>0</v>
      </c>
      <c r="E36" s="1290">
        <v>5</v>
      </c>
      <c r="F36" s="1290">
        <v>38219.381272799503</v>
      </c>
    </row>
    <row r="37" spans="1:6">
      <c r="A37" s="1289" t="s">
        <v>24</v>
      </c>
      <c r="B37" s="1289" t="s">
        <v>27</v>
      </c>
      <c r="C37" s="1290">
        <v>0</v>
      </c>
      <c r="D37" s="1290">
        <v>0</v>
      </c>
      <c r="E37" s="1290">
        <v>0</v>
      </c>
      <c r="F37" s="1290">
        <v>0</v>
      </c>
    </row>
    <row r="38" spans="1:6">
      <c r="A38" s="1289" t="s">
        <v>24</v>
      </c>
      <c r="B38" s="1289" t="s">
        <v>28</v>
      </c>
      <c r="C38" s="1290">
        <v>0</v>
      </c>
      <c r="D38" s="1290">
        <v>0</v>
      </c>
      <c r="E38" s="1290">
        <v>4</v>
      </c>
      <c r="F38" s="1290">
        <v>102254.379041947</v>
      </c>
    </row>
    <row r="39" spans="1:6">
      <c r="A39" s="1289" t="s">
        <v>29</v>
      </c>
      <c r="B39" s="1289" t="s">
        <v>30</v>
      </c>
      <c r="C39" s="1290">
        <v>2968</v>
      </c>
      <c r="D39" s="1290">
        <v>45775516.601599701</v>
      </c>
      <c r="E39" s="1290">
        <v>4192</v>
      </c>
      <c r="F39" s="1290">
        <v>14549695.284833999</v>
      </c>
    </row>
    <row r="40" spans="1:6">
      <c r="A40" s="1289" t="s">
        <v>29</v>
      </c>
      <c r="B40" s="1289" t="s">
        <v>28</v>
      </c>
      <c r="C40" s="1290">
        <v>0</v>
      </c>
      <c r="D40" s="1290">
        <v>0</v>
      </c>
      <c r="E40" s="1290">
        <v>0</v>
      </c>
      <c r="F40" s="1290">
        <v>0</v>
      </c>
    </row>
    <row r="41" spans="1:6">
      <c r="A41" s="1289" t="s">
        <v>31</v>
      </c>
      <c r="B41" s="1289" t="s">
        <v>32</v>
      </c>
      <c r="C41" s="1290">
        <v>78</v>
      </c>
      <c r="D41" s="1290">
        <v>1386571.8091086501</v>
      </c>
      <c r="E41" s="1290">
        <v>131</v>
      </c>
      <c r="F41" s="1290">
        <v>2014130.0580088799</v>
      </c>
    </row>
    <row r="42" spans="1:6">
      <c r="A42" s="1289" t="s">
        <v>31</v>
      </c>
      <c r="B42" s="1289" t="s">
        <v>33</v>
      </c>
      <c r="C42" s="1290">
        <v>0</v>
      </c>
      <c r="D42" s="1290">
        <v>0</v>
      </c>
      <c r="E42" s="1290">
        <v>0</v>
      </c>
      <c r="F42" s="1290">
        <v>0</v>
      </c>
    </row>
    <row r="43" spans="1:6">
      <c r="A43" s="1289" t="s">
        <v>31</v>
      </c>
      <c r="B43" s="1289" t="s">
        <v>34</v>
      </c>
      <c r="C43" s="1290">
        <v>0</v>
      </c>
      <c r="D43" s="1290">
        <v>0</v>
      </c>
      <c r="E43" s="1290">
        <v>0</v>
      </c>
      <c r="F43" s="1290">
        <v>0</v>
      </c>
    </row>
    <row r="44" spans="1:6">
      <c r="A44" s="1289" t="s">
        <v>31</v>
      </c>
      <c r="B44" s="1289" t="s">
        <v>35</v>
      </c>
      <c r="C44" s="1290">
        <v>3</v>
      </c>
      <c r="D44" s="1290">
        <v>273912.59204680001</v>
      </c>
      <c r="E44" s="1290">
        <v>26</v>
      </c>
      <c r="F44" s="1290">
        <v>1688246.8612994901</v>
      </c>
    </row>
    <row r="45" spans="1:6">
      <c r="A45" s="1289" t="s">
        <v>31</v>
      </c>
      <c r="B45" s="1289" t="s">
        <v>36</v>
      </c>
      <c r="C45" s="1290">
        <v>0</v>
      </c>
      <c r="D45" s="1290">
        <v>0</v>
      </c>
      <c r="E45" s="1290">
        <v>0</v>
      </c>
      <c r="F45" s="1290">
        <v>0</v>
      </c>
    </row>
    <row r="46" spans="1:6">
      <c r="A46" s="1289" t="s">
        <v>31</v>
      </c>
      <c r="B46" s="1289" t="s">
        <v>37</v>
      </c>
      <c r="C46" s="1290">
        <v>0</v>
      </c>
      <c r="D46" s="1290">
        <v>0</v>
      </c>
      <c r="E46" s="1290">
        <v>0</v>
      </c>
      <c r="F46" s="1290">
        <v>0</v>
      </c>
    </row>
    <row r="47" spans="1:6">
      <c r="A47" s="1289" t="s">
        <v>31</v>
      </c>
      <c r="B47" s="1289" t="s">
        <v>38</v>
      </c>
      <c r="C47" s="1290">
        <v>0</v>
      </c>
      <c r="D47" s="1290">
        <v>0</v>
      </c>
      <c r="E47" s="1290">
        <v>3</v>
      </c>
      <c r="F47" s="1290">
        <v>45459.797188673001</v>
      </c>
    </row>
    <row r="48" spans="1:6">
      <c r="A48" s="1289" t="s">
        <v>31</v>
      </c>
      <c r="B48" s="1289" t="s">
        <v>28</v>
      </c>
      <c r="C48" s="1290">
        <v>28</v>
      </c>
      <c r="D48" s="1290">
        <v>18739462.115385901</v>
      </c>
      <c r="E48" s="1290">
        <v>40</v>
      </c>
      <c r="F48" s="1290">
        <v>17473811.377817702</v>
      </c>
    </row>
    <row r="49" spans="1:6">
      <c r="A49" s="1289" t="s">
        <v>31</v>
      </c>
      <c r="B49" s="1289" t="s">
        <v>39</v>
      </c>
      <c r="C49" s="1290">
        <v>0</v>
      </c>
      <c r="D49" s="1290">
        <v>0</v>
      </c>
      <c r="E49" s="1290">
        <v>4</v>
      </c>
      <c r="F49" s="1290">
        <v>299626.48216448998</v>
      </c>
    </row>
    <row r="50" spans="1:6">
      <c r="A50" s="1289" t="s">
        <v>31</v>
      </c>
      <c r="B50" s="1289" t="s">
        <v>40</v>
      </c>
      <c r="C50" s="1290">
        <v>4</v>
      </c>
      <c r="D50" s="1290">
        <v>181207.95917229701</v>
      </c>
      <c r="E50" s="1290">
        <v>5</v>
      </c>
      <c r="F50" s="1290">
        <v>99996.394323105502</v>
      </c>
    </row>
    <row r="51" spans="1:6">
      <c r="A51" s="1289" t="s">
        <v>41</v>
      </c>
      <c r="B51" s="1289" t="s">
        <v>42</v>
      </c>
      <c r="C51" s="1290">
        <v>7</v>
      </c>
      <c r="D51" s="1290">
        <v>159852.167874732</v>
      </c>
      <c r="E51" s="1290">
        <v>133</v>
      </c>
      <c r="F51" s="1290">
        <v>1989836.2506702701</v>
      </c>
    </row>
    <row r="52" spans="1:6">
      <c r="A52" s="1289" t="s">
        <v>41</v>
      </c>
      <c r="B52" s="1289" t="s">
        <v>28</v>
      </c>
      <c r="C52" s="1290">
        <v>6</v>
      </c>
      <c r="D52" s="1290">
        <v>82163.212894432698</v>
      </c>
      <c r="E52" s="1290">
        <v>8</v>
      </c>
      <c r="F52" s="1290">
        <v>189224.82899084999</v>
      </c>
    </row>
    <row r="53" spans="1:6">
      <c r="A53" s="1289" t="s">
        <v>43</v>
      </c>
      <c r="B53" s="1289" t="s">
        <v>44</v>
      </c>
      <c r="C53" s="1290">
        <v>73</v>
      </c>
      <c r="D53" s="1290">
        <v>1616114.08989545</v>
      </c>
      <c r="E53" s="1290">
        <v>122</v>
      </c>
      <c r="F53" s="1290">
        <v>655159.34323814104</v>
      </c>
    </row>
    <row r="54" spans="1:6">
      <c r="A54" s="1289" t="s">
        <v>45</v>
      </c>
      <c r="B54" s="1289" t="s">
        <v>46</v>
      </c>
      <c r="C54" s="1290">
        <v>0</v>
      </c>
      <c r="D54" s="1290">
        <v>0</v>
      </c>
      <c r="E54" s="1290">
        <v>1</v>
      </c>
      <c r="F54" s="1290">
        <v>984989</v>
      </c>
    </row>
    <row r="55" spans="1:6">
      <c r="A55" s="1289" t="s">
        <v>45</v>
      </c>
      <c r="B55" s="1289" t="s">
        <v>28</v>
      </c>
      <c r="C55" s="1290">
        <v>0</v>
      </c>
      <c r="D55" s="1290">
        <v>0</v>
      </c>
      <c r="E55" s="1290">
        <v>0</v>
      </c>
      <c r="F55" s="1290">
        <v>0</v>
      </c>
    </row>
    <row r="56" spans="1:6">
      <c r="A56" s="1289" t="s">
        <v>47</v>
      </c>
      <c r="B56" s="1289" t="s">
        <v>28</v>
      </c>
      <c r="C56" s="1290">
        <v>0</v>
      </c>
      <c r="D56" s="1290">
        <v>0</v>
      </c>
      <c r="E56" s="1290">
        <v>0</v>
      </c>
      <c r="F56" s="1290">
        <v>0</v>
      </c>
    </row>
    <row r="57" spans="1:6">
      <c r="A57" s="1289" t="s">
        <v>48</v>
      </c>
      <c r="B57" s="1289" t="s">
        <v>49</v>
      </c>
      <c r="C57" s="1290">
        <v>41</v>
      </c>
      <c r="D57" s="1290">
        <v>2019638.71065434</v>
      </c>
      <c r="E57" s="1290">
        <v>70</v>
      </c>
      <c r="F57" s="1290">
        <v>1113090.1578609401</v>
      </c>
    </row>
    <row r="58" spans="1:6">
      <c r="A58" s="1289" t="s">
        <v>48</v>
      </c>
      <c r="B58" s="1289" t="s">
        <v>50</v>
      </c>
      <c r="C58" s="1290">
        <v>23</v>
      </c>
      <c r="D58" s="1290">
        <v>2132031.4801770998</v>
      </c>
      <c r="E58" s="1290">
        <v>26</v>
      </c>
      <c r="F58" s="1290">
        <v>774184.70837544196</v>
      </c>
    </row>
    <row r="59" spans="1:6">
      <c r="A59" s="1289" t="s">
        <v>48</v>
      </c>
      <c r="B59" s="1289" t="s">
        <v>51</v>
      </c>
      <c r="C59" s="1290">
        <v>49</v>
      </c>
      <c r="D59" s="1290">
        <v>1450295.74901265</v>
      </c>
      <c r="E59" s="1290">
        <v>139</v>
      </c>
      <c r="F59" s="1290">
        <v>3198534.7349182498</v>
      </c>
    </row>
    <row r="60" spans="1:6">
      <c r="A60" s="1289" t="s">
        <v>48</v>
      </c>
      <c r="B60" s="1289" t="s">
        <v>52</v>
      </c>
      <c r="C60" s="1290">
        <v>49</v>
      </c>
      <c r="D60" s="1290">
        <v>2765661.9951341599</v>
      </c>
      <c r="E60" s="1290">
        <v>68</v>
      </c>
      <c r="F60" s="1290">
        <v>1257906.6856914901</v>
      </c>
    </row>
    <row r="61" spans="1:6">
      <c r="A61" s="1289" t="s">
        <v>48</v>
      </c>
      <c r="B61" s="1289" t="s">
        <v>53</v>
      </c>
      <c r="C61" s="1290">
        <v>80</v>
      </c>
      <c r="D61" s="1290">
        <v>1739648.87803656</v>
      </c>
      <c r="E61" s="1290">
        <v>144</v>
      </c>
      <c r="F61" s="1290">
        <v>1298577.07762127</v>
      </c>
    </row>
    <row r="62" spans="1:6">
      <c r="A62" s="1289" t="s">
        <v>48</v>
      </c>
      <c r="B62" s="1289" t="s">
        <v>54</v>
      </c>
      <c r="C62" s="1290">
        <v>5</v>
      </c>
      <c r="D62" s="1290">
        <v>260464.98671258599</v>
      </c>
      <c r="E62" s="1290">
        <v>6</v>
      </c>
      <c r="F62" s="1290">
        <v>195239.76188989801</v>
      </c>
    </row>
    <row r="63" spans="1:6">
      <c r="A63" s="1289" t="s">
        <v>48</v>
      </c>
      <c r="B63" s="1289" t="s">
        <v>28</v>
      </c>
      <c r="C63" s="1290">
        <v>80</v>
      </c>
      <c r="D63" s="1290">
        <v>5299239.9720160002</v>
      </c>
      <c r="E63" s="1290">
        <v>87</v>
      </c>
      <c r="F63" s="1290">
        <v>6456907.4495465001</v>
      </c>
    </row>
    <row r="64" spans="1:6">
      <c r="A64" s="1289" t="s">
        <v>55</v>
      </c>
      <c r="B64" s="1289" t="s">
        <v>56</v>
      </c>
      <c r="C64" s="1290">
        <v>0</v>
      </c>
      <c r="D64" s="1290">
        <v>0</v>
      </c>
      <c r="E64" s="1290">
        <v>0</v>
      </c>
      <c r="F64" s="1290">
        <v>0</v>
      </c>
    </row>
    <row r="65" spans="1:6">
      <c r="A65" s="1289" t="s">
        <v>55</v>
      </c>
      <c r="B65" s="1289" t="s">
        <v>28</v>
      </c>
      <c r="C65" s="1290">
        <v>2</v>
      </c>
      <c r="D65" s="1290">
        <v>73988.134791759599</v>
      </c>
      <c r="E65" s="1290">
        <v>2</v>
      </c>
      <c r="F65" s="1290">
        <v>17530.228449990002</v>
      </c>
    </row>
    <row r="66" spans="1:6">
      <c r="A66" s="1289" t="s">
        <v>55</v>
      </c>
      <c r="B66" s="1289" t="s">
        <v>57</v>
      </c>
      <c r="C66" s="1290">
        <v>0</v>
      </c>
      <c r="D66" s="1290">
        <v>0</v>
      </c>
      <c r="E66" s="1290">
        <v>0</v>
      </c>
      <c r="F66" s="1290">
        <v>0</v>
      </c>
    </row>
    <row r="67" spans="1:6">
      <c r="A67" s="1289" t="s">
        <v>55</v>
      </c>
      <c r="B67" s="1289" t="s">
        <v>58</v>
      </c>
      <c r="C67" s="1290">
        <v>0</v>
      </c>
      <c r="D67" s="1290">
        <v>0</v>
      </c>
      <c r="E67" s="1290">
        <v>0</v>
      </c>
      <c r="F67" s="1290">
        <v>0</v>
      </c>
    </row>
    <row r="68" spans="1:6">
      <c r="A68" s="1284" t="s">
        <v>55</v>
      </c>
      <c r="B68" s="1284" t="s">
        <v>59</v>
      </c>
      <c r="C68" s="1292">
        <v>10</v>
      </c>
      <c r="D68" s="1292">
        <v>357463.42942041199</v>
      </c>
      <c r="E68" s="1292">
        <v>23</v>
      </c>
      <c r="F68" s="1292">
        <v>274521.390971118</v>
      </c>
    </row>
    <row r="69" spans="1:6" ht="15.75" thickBot="1">
      <c r="A69" s="328"/>
      <c r="B69" s="324"/>
      <c r="C69" s="324"/>
      <c r="D69" s="324"/>
      <c r="E69" s="324"/>
      <c r="F69" s="324"/>
    </row>
    <row r="70" spans="1:6" ht="19.5">
      <c r="A70" s="1281" t="s">
        <v>60</v>
      </c>
      <c r="B70" s="325" t="s">
        <v>390</v>
      </c>
      <c r="C70" s="325" t="s">
        <v>673</v>
      </c>
      <c r="D70" s="325"/>
      <c r="E70" s="325"/>
      <c r="F70" s="329"/>
    </row>
    <row r="71" spans="1:6" ht="20.25" thickBot="1">
      <c r="A71" s="1299"/>
      <c r="B71" s="1309"/>
      <c r="C71" s="1309"/>
      <c r="D71" s="1310" t="s">
        <v>428</v>
      </c>
      <c r="E71" s="1309"/>
      <c r="F71" s="331"/>
    </row>
    <row r="72" spans="1:6" ht="16.5" thickTop="1" thickBot="1">
      <c r="A72" s="1286" t="s">
        <v>61</v>
      </c>
      <c r="B72" s="1287" t="s">
        <v>62</v>
      </c>
      <c r="C72" s="1300" t="s">
        <v>658</v>
      </c>
      <c r="D72" s="1301"/>
      <c r="E72" s="1301"/>
      <c r="F72" s="1288"/>
    </row>
    <row r="73" spans="1:6">
      <c r="A73" s="1289" t="s">
        <v>63</v>
      </c>
      <c r="B73" s="1289" t="s">
        <v>641</v>
      </c>
      <c r="C73" s="1302" t="s">
        <v>643</v>
      </c>
      <c r="D73" s="1290">
        <v>8343599</v>
      </c>
      <c r="E73" s="441"/>
      <c r="F73" s="324"/>
    </row>
    <row r="74" spans="1:6">
      <c r="A74" s="1289" t="s">
        <v>63</v>
      </c>
      <c r="B74" s="1289" t="s">
        <v>642</v>
      </c>
      <c r="C74" s="1302" t="s">
        <v>644</v>
      </c>
      <c r="D74" s="1290">
        <v>549573</v>
      </c>
      <c r="E74" s="441"/>
      <c r="F74" s="324"/>
    </row>
    <row r="75" spans="1:6">
      <c r="A75" s="1289" t="s">
        <v>64</v>
      </c>
      <c r="B75" s="1289" t="s">
        <v>641</v>
      </c>
      <c r="C75" s="1302" t="s">
        <v>645</v>
      </c>
      <c r="D75" s="1290">
        <v>28500708</v>
      </c>
      <c r="E75" s="441"/>
      <c r="F75" s="324"/>
    </row>
    <row r="76" spans="1:6">
      <c r="A76" s="1289" t="s">
        <v>64</v>
      </c>
      <c r="B76" s="1289" t="s">
        <v>642</v>
      </c>
      <c r="C76" s="1302" t="s">
        <v>646</v>
      </c>
      <c r="D76" s="1290">
        <v>1473325</v>
      </c>
      <c r="E76" s="441"/>
      <c r="F76" s="324"/>
    </row>
    <row r="77" spans="1:6">
      <c r="A77" s="1289" t="s">
        <v>65</v>
      </c>
      <c r="B77" s="1289" t="s">
        <v>641</v>
      </c>
      <c r="C77" s="1302" t="s">
        <v>647</v>
      </c>
      <c r="D77" s="1290">
        <v>0</v>
      </c>
      <c r="E77" s="441"/>
      <c r="F77" s="324"/>
    </row>
    <row r="78" spans="1:6">
      <c r="A78" s="1284" t="s">
        <v>65</v>
      </c>
      <c r="B78" s="1284" t="s">
        <v>642</v>
      </c>
      <c r="C78" s="1284" t="s">
        <v>648</v>
      </c>
      <c r="D78" s="1292">
        <v>0</v>
      </c>
      <c r="E78" s="1303"/>
      <c r="F78" s="327"/>
    </row>
    <row r="79" spans="1:6">
      <c r="A79" s="1304"/>
      <c r="B79" s="1304"/>
      <c r="C79" s="324"/>
      <c r="D79" s="324"/>
      <c r="E79" s="324"/>
      <c r="F79" s="324"/>
    </row>
    <row r="80" spans="1:6" ht="15.75" thickBot="1">
      <c r="A80" s="1304"/>
      <c r="B80" s="1304"/>
      <c r="C80" s="324"/>
      <c r="D80" s="324"/>
      <c r="E80" s="324"/>
      <c r="F80" s="324"/>
    </row>
    <row r="81" spans="1:6" ht="20.25" thickBot="1">
      <c r="A81" s="1281" t="s">
        <v>320</v>
      </c>
      <c r="B81" s="1305" t="s">
        <v>380</v>
      </c>
      <c r="C81" s="325" t="s">
        <v>895</v>
      </c>
      <c r="D81" s="325"/>
      <c r="E81" s="325"/>
      <c r="F81" s="329"/>
    </row>
    <row r="82" spans="1:6" ht="16.5" thickTop="1" thickBot="1">
      <c r="A82" s="1286" t="s">
        <v>321</v>
      </c>
      <c r="B82" s="1301"/>
      <c r="C82" s="1301"/>
      <c r="D82" s="1287"/>
      <c r="E82" s="1287"/>
      <c r="F82" s="1288"/>
    </row>
    <row r="83" spans="1:6">
      <c r="A83" s="1289" t="s">
        <v>322</v>
      </c>
      <c r="B83" s="1290">
        <v>337772</v>
      </c>
      <c r="C83" s="441"/>
      <c r="D83" s="324"/>
      <c r="E83" s="324"/>
      <c r="F83" s="324"/>
    </row>
    <row r="84" spans="1:6">
      <c r="A84" s="1284" t="s">
        <v>323</v>
      </c>
      <c r="B84" s="1292">
        <v>0</v>
      </c>
      <c r="C84" s="1303"/>
      <c r="D84" s="327"/>
      <c r="E84" s="327"/>
      <c r="F84" s="327"/>
    </row>
    <row r="85" spans="1:6">
      <c r="A85" s="1304"/>
      <c r="B85" s="1306"/>
      <c r="C85" s="324"/>
      <c r="D85" s="324"/>
      <c r="E85" s="324"/>
      <c r="F85" s="324"/>
    </row>
    <row r="86" spans="1:6" ht="15.75" thickBot="1">
      <c r="A86" s="328"/>
      <c r="B86" s="324"/>
      <c r="C86" s="324"/>
      <c r="D86" s="324"/>
      <c r="E86" s="324"/>
      <c r="F86" s="324"/>
    </row>
    <row r="87" spans="1:6" ht="20.25" thickBot="1">
      <c r="A87" s="1281" t="s">
        <v>66</v>
      </c>
      <c r="B87" s="325" t="s">
        <v>380</v>
      </c>
      <c r="C87" s="325" t="s">
        <v>392</v>
      </c>
      <c r="D87" s="325"/>
      <c r="E87" s="325"/>
      <c r="F87" s="329"/>
    </row>
    <row r="88" spans="1:6" ht="16.5" thickTop="1" thickBot="1">
      <c r="A88" s="1286" t="s">
        <v>4</v>
      </c>
      <c r="B88" s="1287" t="s">
        <v>163</v>
      </c>
      <c r="C88" s="1287"/>
      <c r="D88" s="1287"/>
      <c r="E88" s="1287"/>
      <c r="F88" s="1288"/>
    </row>
    <row r="89" spans="1:6">
      <c r="A89" s="1289" t="s">
        <v>534</v>
      </c>
      <c r="B89" s="1290">
        <v>0</v>
      </c>
      <c r="C89" s="324"/>
      <c r="D89" s="324"/>
      <c r="E89" s="324"/>
      <c r="F89" s="324"/>
    </row>
    <row r="90" spans="1:6">
      <c r="A90" s="1289" t="s">
        <v>535</v>
      </c>
      <c r="B90" s="1290">
        <v>0</v>
      </c>
      <c r="C90" s="324"/>
      <c r="D90" s="324"/>
      <c r="E90" s="324"/>
      <c r="F90" s="324"/>
    </row>
    <row r="91" spans="1:6">
      <c r="A91" s="1289" t="s">
        <v>67</v>
      </c>
      <c r="B91" s="1290">
        <v>3395.732438386578</v>
      </c>
      <c r="C91" s="324"/>
      <c r="D91" s="324"/>
      <c r="E91" s="324"/>
      <c r="F91" s="324"/>
    </row>
    <row r="92" spans="1:6">
      <c r="A92" s="1284" t="s">
        <v>68</v>
      </c>
      <c r="B92" s="1285">
        <v>1282.76111900504</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1" t="s">
        <v>69</v>
      </c>
      <c r="B95" s="325" t="s">
        <v>380</v>
      </c>
      <c r="C95" s="325" t="s">
        <v>393</v>
      </c>
      <c r="D95" s="325"/>
      <c r="E95" s="325"/>
      <c r="F95" s="329"/>
    </row>
    <row r="96" spans="1:6" ht="16.5" thickTop="1" thickBot="1">
      <c r="A96" s="1286" t="s">
        <v>4</v>
      </c>
      <c r="B96" s="1287" t="s">
        <v>5</v>
      </c>
      <c r="C96" s="1287"/>
      <c r="D96" s="1287"/>
      <c r="E96" s="1287"/>
      <c r="F96" s="1288"/>
    </row>
    <row r="97" spans="1:6">
      <c r="A97" s="1289" t="s">
        <v>70</v>
      </c>
      <c r="B97" s="1290">
        <v>1963</v>
      </c>
      <c r="C97" s="324"/>
      <c r="D97" s="324"/>
      <c r="E97" s="324"/>
      <c r="F97" s="324"/>
    </row>
    <row r="98" spans="1:6">
      <c r="A98" s="1289" t="s">
        <v>71</v>
      </c>
      <c r="B98" s="1290">
        <v>1</v>
      </c>
      <c r="C98" s="324"/>
      <c r="D98" s="324"/>
      <c r="E98" s="324"/>
      <c r="F98" s="324"/>
    </row>
    <row r="99" spans="1:6">
      <c r="A99" s="1289" t="s">
        <v>72</v>
      </c>
      <c r="B99" s="1290">
        <v>148</v>
      </c>
      <c r="C99" s="324"/>
      <c r="D99" s="324"/>
      <c r="E99" s="324"/>
      <c r="F99" s="324"/>
    </row>
    <row r="100" spans="1:6">
      <c r="A100" s="1289" t="s">
        <v>73</v>
      </c>
      <c r="B100" s="1290">
        <v>286</v>
      </c>
      <c r="C100" s="324"/>
      <c r="D100" s="324"/>
      <c r="E100" s="324"/>
      <c r="F100" s="324"/>
    </row>
    <row r="101" spans="1:6">
      <c r="A101" s="1289" t="s">
        <v>74</v>
      </c>
      <c r="B101" s="1290">
        <v>126</v>
      </c>
      <c r="C101" s="324"/>
      <c r="D101" s="324"/>
      <c r="E101" s="324"/>
      <c r="F101" s="324"/>
    </row>
    <row r="102" spans="1:6">
      <c r="A102" s="1289" t="s">
        <v>75</v>
      </c>
      <c r="B102" s="1290">
        <v>69</v>
      </c>
      <c r="C102" s="324"/>
      <c r="D102" s="324"/>
      <c r="E102" s="324"/>
      <c r="F102" s="324"/>
    </row>
    <row r="103" spans="1:6">
      <c r="A103" s="1289" t="s">
        <v>76</v>
      </c>
      <c r="B103" s="1290">
        <v>139</v>
      </c>
      <c r="C103" s="324"/>
      <c r="D103" s="324"/>
      <c r="E103" s="324"/>
      <c r="F103" s="324"/>
    </row>
    <row r="104" spans="1:6">
      <c r="A104" s="1289" t="s">
        <v>77</v>
      </c>
      <c r="B104" s="1290">
        <v>1292</v>
      </c>
      <c r="C104" s="324"/>
      <c r="D104" s="324"/>
      <c r="E104" s="324"/>
      <c r="F104" s="324"/>
    </row>
    <row r="105" spans="1:6">
      <c r="A105" s="1284" t="s">
        <v>78</v>
      </c>
      <c r="B105" s="1292">
        <v>0</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1" t="s">
        <v>631</v>
      </c>
      <c r="B108" s="325" t="s">
        <v>380</v>
      </c>
      <c r="C108" s="325" t="s">
        <v>392</v>
      </c>
      <c r="D108" s="325"/>
      <c r="E108" s="325"/>
      <c r="F108" s="329"/>
    </row>
    <row r="109" spans="1:6" ht="16.5" thickTop="1" thickBot="1">
      <c r="A109" s="1286" t="s">
        <v>4</v>
      </c>
      <c r="B109" s="1287" t="s">
        <v>5</v>
      </c>
      <c r="C109" s="1287"/>
      <c r="D109" s="1287"/>
      <c r="E109" s="1287"/>
      <c r="F109" s="1288"/>
    </row>
    <row r="110" spans="1:6">
      <c r="A110" s="1289" t="s">
        <v>632</v>
      </c>
      <c r="B110" s="1290">
        <v>0</v>
      </c>
      <c r="C110" s="324"/>
      <c r="D110" s="324"/>
      <c r="E110" s="324"/>
      <c r="F110" s="324"/>
    </row>
    <row r="111" spans="1:6">
      <c r="A111" s="1307" t="s">
        <v>633</v>
      </c>
      <c r="B111" s="1308">
        <v>0</v>
      </c>
      <c r="C111" s="1311"/>
      <c r="D111" s="1311"/>
      <c r="E111" s="1311"/>
      <c r="F111" s="1311"/>
    </row>
    <row r="112" spans="1:6">
      <c r="A112" s="1289"/>
      <c r="B112" s="324"/>
      <c r="C112" s="324"/>
      <c r="D112" s="324"/>
      <c r="E112" s="324"/>
      <c r="F112" s="324"/>
    </row>
    <row r="113" spans="1:6" ht="15.75" thickBot="1">
      <c r="A113" s="1284"/>
      <c r="B113" s="327"/>
      <c r="C113" s="327"/>
      <c r="D113" s="327"/>
      <c r="E113" s="327"/>
      <c r="F113" s="327"/>
    </row>
    <row r="114" spans="1:6" ht="20.25" thickBot="1">
      <c r="A114" s="1281" t="s">
        <v>79</v>
      </c>
      <c r="B114" s="325" t="s">
        <v>380</v>
      </c>
      <c r="C114" s="325" t="s">
        <v>392</v>
      </c>
      <c r="D114" s="325"/>
      <c r="E114" s="325"/>
      <c r="F114" s="329"/>
    </row>
    <row r="115" spans="1:6" ht="16.5" thickTop="1" thickBot="1">
      <c r="A115" s="332"/>
      <c r="B115" s="333" t="s">
        <v>80</v>
      </c>
      <c r="C115" s="333" t="s">
        <v>81</v>
      </c>
      <c r="D115" s="333"/>
      <c r="E115" s="333"/>
      <c r="F115" s="334"/>
    </row>
    <row r="116" spans="1:6" ht="16.5" thickTop="1" thickBot="1">
      <c r="A116" s="1286" t="s">
        <v>4</v>
      </c>
      <c r="B116" s="1287" t="s">
        <v>5</v>
      </c>
      <c r="C116" s="1287" t="s">
        <v>5</v>
      </c>
      <c r="D116" s="1287"/>
      <c r="E116" s="1287"/>
      <c r="F116" s="1288"/>
    </row>
    <row r="117" spans="1:6">
      <c r="A117" s="1289" t="s">
        <v>82</v>
      </c>
      <c r="B117" s="1290">
        <v>0</v>
      </c>
      <c r="C117" s="1290">
        <v>0</v>
      </c>
      <c r="D117" s="324"/>
      <c r="E117" s="324"/>
      <c r="F117" s="324"/>
    </row>
    <row r="118" spans="1:6">
      <c r="A118" s="1289" t="s">
        <v>83</v>
      </c>
      <c r="B118" s="1290">
        <v>0</v>
      </c>
      <c r="C118" s="1290">
        <v>0</v>
      </c>
      <c r="D118" s="324"/>
      <c r="E118" s="324"/>
      <c r="F118" s="324"/>
    </row>
    <row r="119" spans="1:6">
      <c r="A119" s="1289" t="s">
        <v>31</v>
      </c>
      <c r="B119" s="1290">
        <v>0</v>
      </c>
      <c r="C119" s="1290">
        <v>0</v>
      </c>
      <c r="D119" s="324"/>
      <c r="E119" s="324"/>
      <c r="F119" s="324"/>
    </row>
    <row r="120" spans="1:6">
      <c r="A120" s="1289" t="s">
        <v>84</v>
      </c>
      <c r="B120" s="1290">
        <v>0</v>
      </c>
      <c r="C120" s="1290">
        <v>0</v>
      </c>
      <c r="D120" s="324"/>
      <c r="E120" s="324"/>
      <c r="F120" s="324"/>
    </row>
    <row r="121" spans="1:6">
      <c r="A121" s="1289" t="s">
        <v>85</v>
      </c>
      <c r="B121" s="1290">
        <v>0</v>
      </c>
      <c r="C121" s="1290">
        <v>0</v>
      </c>
      <c r="D121" s="324"/>
      <c r="E121" s="324"/>
      <c r="F121" s="324"/>
    </row>
    <row r="122" spans="1:6">
      <c r="A122" s="1289" t="s">
        <v>86</v>
      </c>
      <c r="B122" s="1290">
        <v>0</v>
      </c>
      <c r="C122" s="1290">
        <v>0</v>
      </c>
      <c r="D122" s="324"/>
      <c r="E122" s="324"/>
      <c r="F122" s="324"/>
    </row>
    <row r="123" spans="1:6">
      <c r="A123" s="1289" t="s">
        <v>87</v>
      </c>
      <c r="B123" s="1290">
        <v>16</v>
      </c>
      <c r="C123" s="1290">
        <v>13</v>
      </c>
      <c r="D123" s="324"/>
      <c r="E123" s="324"/>
      <c r="F123" s="324"/>
    </row>
    <row r="124" spans="1:6">
      <c r="A124" s="1289" t="s">
        <v>88</v>
      </c>
      <c r="B124" s="1290">
        <v>0</v>
      </c>
      <c r="C124" s="1290">
        <v>0</v>
      </c>
      <c r="D124" s="324"/>
      <c r="E124" s="324"/>
      <c r="F124" s="324"/>
    </row>
    <row r="125" spans="1:6">
      <c r="A125" s="1284" t="s">
        <v>851</v>
      </c>
      <c r="B125" s="1290">
        <v>0</v>
      </c>
      <c r="C125" s="1290">
        <v>0</v>
      </c>
      <c r="D125" s="324"/>
      <c r="E125" s="324"/>
      <c r="F125" s="324"/>
    </row>
    <row r="126" spans="1:6" ht="15.75" thickBot="1">
      <c r="A126" s="1304"/>
      <c r="B126" s="324"/>
      <c r="C126" s="324"/>
      <c r="D126" s="324"/>
      <c r="E126" s="324"/>
      <c r="F126" s="324"/>
    </row>
    <row r="127" spans="1:6" ht="20.25" thickBot="1">
      <c r="A127" s="1281" t="s">
        <v>281</v>
      </c>
      <c r="B127" s="325" t="s">
        <v>380</v>
      </c>
      <c r="C127" s="325" t="s">
        <v>392</v>
      </c>
      <c r="D127" s="325"/>
      <c r="E127" s="325"/>
      <c r="F127" s="329"/>
    </row>
    <row r="128" spans="1:6" ht="16.5" thickTop="1" thickBot="1">
      <c r="A128" s="1286" t="s">
        <v>4</v>
      </c>
      <c r="B128" s="1287" t="s">
        <v>5</v>
      </c>
      <c r="C128" s="1287"/>
      <c r="D128" s="1287"/>
      <c r="E128" s="1287"/>
      <c r="F128" s="1288"/>
    </row>
    <row r="129" spans="1:6">
      <c r="A129" s="1289" t="s">
        <v>282</v>
      </c>
      <c r="B129" s="1290">
        <v>187</v>
      </c>
      <c r="C129" s="324"/>
      <c r="D129" s="324"/>
      <c r="E129" s="324"/>
      <c r="F129" s="324"/>
    </row>
    <row r="130" spans="1:6">
      <c r="A130" s="1289" t="s">
        <v>283</v>
      </c>
      <c r="B130" s="1290">
        <v>4</v>
      </c>
      <c r="C130" s="324"/>
      <c r="D130" s="324"/>
      <c r="E130" s="324"/>
      <c r="F130" s="324"/>
    </row>
    <row r="131" spans="1:6">
      <c r="A131" s="1289" t="s">
        <v>284</v>
      </c>
      <c r="B131" s="1290">
        <v>2</v>
      </c>
      <c r="C131" s="324"/>
      <c r="D131" s="324"/>
      <c r="E131" s="324"/>
      <c r="F131" s="324"/>
    </row>
    <row r="132" spans="1:6">
      <c r="A132" s="1284" t="s">
        <v>285</v>
      </c>
      <c r="B132" s="1285">
        <v>18</v>
      </c>
      <c r="C132" s="327"/>
      <c r="D132" s="327"/>
      <c r="E132" s="327"/>
      <c r="F132" s="327"/>
    </row>
    <row r="133" spans="1:6">
      <c r="A133" s="324"/>
      <c r="B133" s="324"/>
      <c r="C133" s="324"/>
      <c r="D133" s="324"/>
      <c r="E133" s="324"/>
      <c r="F133" s="324"/>
    </row>
    <row r="134" spans="1:6">
      <c r="A134" s="1306"/>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7"/>
      <c r="E1" s="627"/>
      <c r="F1" s="627"/>
    </row>
    <row r="2" spans="1:12">
      <c r="A2" s="44" t="s">
        <v>852</v>
      </c>
      <c r="B2" s="498"/>
      <c r="E2" s="627"/>
      <c r="F2" s="627"/>
    </row>
    <row r="3" spans="1:12">
      <c r="A3" s="44"/>
      <c r="B3" s="498"/>
      <c r="E3" s="627"/>
      <c r="F3" s="627"/>
    </row>
    <row r="4" spans="1:12" ht="18">
      <c r="A4" s="137" t="s">
        <v>174</v>
      </c>
      <c r="B4" s="499" t="s">
        <v>374</v>
      </c>
      <c r="E4" s="627"/>
      <c r="F4" s="627"/>
    </row>
    <row r="5" spans="1:12" ht="21">
      <c r="A5" s="116" t="s">
        <v>176</v>
      </c>
      <c r="B5" s="500"/>
      <c r="E5" s="870"/>
      <c r="F5" s="871"/>
      <c r="G5" s="881"/>
      <c r="H5" s="881"/>
      <c r="I5" s="9"/>
      <c r="J5" s="9"/>
    </row>
    <row r="6" spans="1:12">
      <c r="A6" s="117" t="s">
        <v>177</v>
      </c>
      <c r="B6" s="501">
        <v>4.0513950503279288</v>
      </c>
      <c r="E6" s="872"/>
      <c r="F6" s="872"/>
      <c r="G6" s="882"/>
      <c r="H6" s="882"/>
      <c r="I6" s="10"/>
      <c r="J6" s="10"/>
      <c r="K6" s="10"/>
      <c r="L6" s="10"/>
    </row>
    <row r="7" spans="1:12">
      <c r="A7" s="117" t="s">
        <v>6</v>
      </c>
      <c r="B7" s="501">
        <v>128.6706190106207</v>
      </c>
      <c r="E7" s="627"/>
      <c r="F7" s="627"/>
      <c r="G7" s="883"/>
      <c r="H7" s="883"/>
      <c r="K7" s="10"/>
      <c r="L7" s="10"/>
    </row>
    <row r="8" spans="1:12">
      <c r="A8" s="117" t="s">
        <v>7</v>
      </c>
      <c r="B8" s="501">
        <v>69.102957635465998</v>
      </c>
      <c r="E8" s="627"/>
      <c r="F8" s="627"/>
      <c r="G8" s="883"/>
      <c r="H8" s="883"/>
      <c r="K8" s="10"/>
      <c r="L8" s="10"/>
    </row>
    <row r="9" spans="1:12">
      <c r="A9" s="117" t="s">
        <v>8</v>
      </c>
      <c r="B9" s="501">
        <v>31.909886478760498</v>
      </c>
      <c r="E9" s="872"/>
      <c r="F9" s="872"/>
      <c r="G9" s="882"/>
      <c r="H9" s="882"/>
      <c r="I9" s="10"/>
      <c r="J9" s="10"/>
      <c r="K9" s="10"/>
      <c r="L9" s="10"/>
    </row>
    <row r="10" spans="1:12">
      <c r="A10" s="117" t="s">
        <v>9</v>
      </c>
      <c r="B10" s="501">
        <v>47.900718217356051</v>
      </c>
      <c r="E10" s="873"/>
      <c r="F10" s="873"/>
      <c r="G10" s="884"/>
      <c r="H10" s="884"/>
      <c r="I10" s="11"/>
      <c r="J10" s="11"/>
      <c r="K10" s="10"/>
      <c r="L10" s="10"/>
    </row>
    <row r="11" spans="1:12">
      <c r="A11" s="117" t="s">
        <v>10</v>
      </c>
      <c r="B11" s="501">
        <v>41.361552447157969</v>
      </c>
      <c r="E11" s="627"/>
      <c r="F11" s="873"/>
      <c r="G11" s="884"/>
      <c r="H11" s="884"/>
      <c r="I11" s="11"/>
      <c r="J11" s="11"/>
      <c r="K11" s="10"/>
      <c r="L11" s="10"/>
    </row>
    <row r="12" spans="1:12">
      <c r="A12" s="118" t="s">
        <v>16</v>
      </c>
      <c r="B12" s="501">
        <v>8</v>
      </c>
      <c r="E12" s="873"/>
      <c r="F12" s="872"/>
      <c r="G12" s="882"/>
      <c r="H12" s="882"/>
      <c r="I12" s="10"/>
      <c r="J12" s="10"/>
      <c r="K12" s="10"/>
      <c r="L12" s="10"/>
    </row>
    <row r="13" spans="1:12">
      <c r="A13" s="118" t="s">
        <v>17</v>
      </c>
      <c r="B13" s="501">
        <v>5</v>
      </c>
      <c r="E13" s="872"/>
      <c r="F13" s="872"/>
      <c r="G13" s="882"/>
      <c r="H13" s="882"/>
      <c r="I13" s="10"/>
      <c r="J13" s="10"/>
      <c r="K13" s="10"/>
      <c r="L13" s="10"/>
    </row>
    <row r="14" spans="1:12">
      <c r="A14" s="118" t="s">
        <v>178</v>
      </c>
      <c r="B14" s="501">
        <v>1.5</v>
      </c>
      <c r="E14" s="872"/>
      <c r="F14" s="872"/>
      <c r="G14" s="882"/>
      <c r="H14" s="882"/>
      <c r="I14" s="10"/>
      <c r="J14" s="10"/>
      <c r="K14" s="10"/>
      <c r="L14" s="10"/>
    </row>
    <row r="15" spans="1:12">
      <c r="A15" s="118" t="s">
        <v>179</v>
      </c>
      <c r="B15" s="501">
        <v>18</v>
      </c>
      <c r="E15" s="872"/>
      <c r="F15" s="872"/>
      <c r="G15" s="882"/>
      <c r="H15" s="882"/>
      <c r="I15" s="10"/>
      <c r="J15" s="10"/>
      <c r="K15" s="10"/>
      <c r="L15" s="10"/>
    </row>
    <row r="16" spans="1:12">
      <c r="A16" s="118" t="s">
        <v>180</v>
      </c>
      <c r="B16" s="502">
        <v>10</v>
      </c>
      <c r="E16" s="872"/>
      <c r="F16" s="872"/>
      <c r="G16" s="882"/>
      <c r="H16" s="882"/>
      <c r="I16" s="10"/>
      <c r="J16" s="10"/>
      <c r="K16" s="10"/>
      <c r="L16" s="10"/>
    </row>
    <row r="17" spans="1:12" s="43" customFormat="1" ht="15.75" thickBot="1">
      <c r="A17" s="119"/>
      <c r="B17" s="503"/>
      <c r="E17" s="874"/>
      <c r="F17" s="874"/>
      <c r="G17" s="154"/>
      <c r="H17" s="154"/>
      <c r="I17" s="154"/>
      <c r="J17" s="154"/>
      <c r="K17" s="154"/>
      <c r="L17" s="154"/>
    </row>
    <row r="18" spans="1:12" s="43" customFormat="1" ht="15.75" thickBot="1">
      <c r="A18" s="192"/>
      <c r="B18" s="504"/>
      <c r="E18" s="874"/>
      <c r="F18" s="874"/>
      <c r="G18" s="154"/>
      <c r="H18" s="154"/>
      <c r="I18" s="154"/>
      <c r="J18" s="154"/>
      <c r="K18" s="154"/>
      <c r="L18" s="154"/>
    </row>
    <row r="19" spans="1:12" ht="18.75" thickBot="1">
      <c r="A19" s="121" t="s">
        <v>181</v>
      </c>
      <c r="B19" s="497"/>
      <c r="E19" s="872"/>
      <c r="F19" s="872"/>
      <c r="G19" s="10"/>
      <c r="H19" s="10"/>
      <c r="I19" s="10"/>
      <c r="J19" s="10"/>
      <c r="K19" s="10"/>
      <c r="L19" s="10"/>
    </row>
    <row r="20" spans="1:12">
      <c r="A20" s="44" t="s">
        <v>852</v>
      </c>
      <c r="B20" s="498"/>
      <c r="E20" s="872"/>
      <c r="F20" s="872"/>
      <c r="G20" s="10"/>
      <c r="H20" s="10"/>
      <c r="I20" s="10"/>
      <c r="J20" s="10"/>
      <c r="K20" s="10"/>
      <c r="L20" s="10"/>
    </row>
    <row r="21" spans="1:12">
      <c r="A21" s="44"/>
      <c r="B21" s="498"/>
      <c r="E21" s="872"/>
      <c r="F21" s="872"/>
      <c r="G21" s="10"/>
      <c r="H21" s="10"/>
      <c r="I21" s="10"/>
      <c r="J21" s="10"/>
      <c r="K21" s="10"/>
      <c r="L21" s="10"/>
    </row>
    <row r="22" spans="1:12" ht="18">
      <c r="A22" s="138" t="s">
        <v>174</v>
      </c>
      <c r="B22" s="505" t="s">
        <v>374</v>
      </c>
      <c r="E22" s="872"/>
      <c r="F22" s="872"/>
      <c r="G22" s="10"/>
      <c r="H22" s="10"/>
      <c r="I22" s="10"/>
      <c r="J22" s="10"/>
      <c r="K22" s="10"/>
      <c r="L22" s="10"/>
    </row>
    <row r="23" spans="1:12" s="72" customFormat="1">
      <c r="A23" s="118" t="s">
        <v>176</v>
      </c>
      <c r="B23" s="501">
        <v>9.3888508014605794</v>
      </c>
      <c r="E23" s="875"/>
      <c r="F23" s="875"/>
      <c r="G23" s="885"/>
      <c r="H23" s="885"/>
    </row>
    <row r="24" spans="1:12">
      <c r="A24" s="117" t="s">
        <v>177</v>
      </c>
      <c r="B24" s="501">
        <v>4.2231090152811745</v>
      </c>
      <c r="E24" s="872"/>
      <c r="F24" s="872"/>
      <c r="G24" s="882"/>
      <c r="H24" s="882"/>
      <c r="I24" s="10"/>
      <c r="J24" s="10"/>
      <c r="K24" s="10"/>
      <c r="L24" s="10"/>
    </row>
    <row r="25" spans="1:12">
      <c r="A25" s="117" t="s">
        <v>6</v>
      </c>
      <c r="B25" s="501">
        <v>31.995450920259252</v>
      </c>
      <c r="E25" s="872"/>
      <c r="F25" s="872"/>
      <c r="G25" s="882"/>
      <c r="H25" s="882"/>
      <c r="I25" s="10"/>
      <c r="J25" s="10"/>
      <c r="K25" s="10"/>
      <c r="L25" s="10"/>
    </row>
    <row r="26" spans="1:12">
      <c r="A26" s="117" t="s">
        <v>7</v>
      </c>
      <c r="B26" s="501">
        <v>1.9459962468613441</v>
      </c>
      <c r="E26" s="872"/>
      <c r="F26" s="872"/>
      <c r="G26" s="882"/>
      <c r="H26" s="882"/>
      <c r="I26" s="10"/>
      <c r="J26" s="10"/>
      <c r="K26" s="10"/>
      <c r="L26" s="10"/>
    </row>
    <row r="27" spans="1:12">
      <c r="A27" s="117" t="s">
        <v>8</v>
      </c>
      <c r="B27" s="501">
        <v>1.1993683996109175</v>
      </c>
      <c r="E27" s="872"/>
      <c r="F27" s="872"/>
      <c r="G27" s="882"/>
      <c r="H27" s="882"/>
      <c r="I27" s="10"/>
      <c r="J27" s="10"/>
      <c r="K27" s="10"/>
      <c r="L27" s="10"/>
    </row>
    <row r="28" spans="1:12">
      <c r="A28" s="117" t="s">
        <v>9</v>
      </c>
      <c r="B28" s="501">
        <v>5.0655067831320864</v>
      </c>
      <c r="E28" s="872"/>
      <c r="F28" s="872"/>
      <c r="G28" s="882"/>
      <c r="H28" s="882"/>
      <c r="I28" s="10"/>
      <c r="J28" s="10"/>
      <c r="K28" s="10"/>
      <c r="L28" s="10"/>
    </row>
    <row r="29" spans="1:12">
      <c r="A29" s="117" t="s">
        <v>10</v>
      </c>
      <c r="B29" s="501">
        <v>3.3232292777158938</v>
      </c>
      <c r="E29" s="872"/>
      <c r="F29" s="872"/>
      <c r="G29" s="882"/>
      <c r="H29" s="882"/>
      <c r="I29" s="10"/>
      <c r="J29" s="10"/>
      <c r="K29" s="10"/>
      <c r="L29" s="10"/>
    </row>
    <row r="30" spans="1:12">
      <c r="A30" s="118" t="s">
        <v>178</v>
      </c>
      <c r="B30" s="501">
        <v>4.4588252805562796</v>
      </c>
      <c r="E30" s="872"/>
      <c r="F30" s="872"/>
      <c r="G30" s="882"/>
      <c r="H30" s="882"/>
      <c r="I30" s="10"/>
      <c r="J30" s="10"/>
      <c r="K30" s="10"/>
      <c r="L30" s="10"/>
    </row>
    <row r="31" spans="1:12">
      <c r="A31" s="117" t="s">
        <v>11</v>
      </c>
      <c r="B31" s="501">
        <v>1.6075002802320004</v>
      </c>
      <c r="E31" s="872"/>
      <c r="F31" s="872"/>
      <c r="G31" s="882"/>
      <c r="H31" s="882"/>
      <c r="I31" s="10"/>
      <c r="J31" s="10"/>
      <c r="K31" s="10"/>
      <c r="L31" s="10"/>
    </row>
    <row r="32" spans="1:12">
      <c r="A32" s="117" t="s">
        <v>12</v>
      </c>
      <c r="B32" s="501">
        <v>4.8225008406960006</v>
      </c>
      <c r="E32" s="872"/>
      <c r="F32" s="872"/>
      <c r="G32" s="882"/>
      <c r="H32" s="882"/>
      <c r="I32" s="10"/>
      <c r="J32" s="10"/>
      <c r="K32" s="10"/>
      <c r="L32" s="10"/>
    </row>
    <row r="33" spans="1:14">
      <c r="A33" s="117" t="s">
        <v>13</v>
      </c>
      <c r="B33" s="501">
        <v>6.3685027042560023</v>
      </c>
      <c r="E33" s="872"/>
      <c r="F33" s="872"/>
      <c r="G33" s="882"/>
      <c r="H33" s="882"/>
      <c r="I33" s="10"/>
      <c r="J33" s="10"/>
      <c r="K33" s="10"/>
      <c r="L33" s="10"/>
    </row>
    <row r="34" spans="1:14">
      <c r="A34" s="117" t="s">
        <v>14</v>
      </c>
      <c r="B34" s="501">
        <v>4.6362973013280016</v>
      </c>
      <c r="E34" s="872"/>
      <c r="F34" s="872"/>
      <c r="G34" s="882"/>
      <c r="H34" s="882"/>
      <c r="I34" s="10"/>
      <c r="J34" s="10"/>
      <c r="K34" s="10"/>
      <c r="L34" s="10"/>
    </row>
    <row r="35" spans="1:14">
      <c r="A35" s="117" t="s">
        <v>15</v>
      </c>
      <c r="B35" s="501">
        <v>12.338973989496003</v>
      </c>
      <c r="E35" s="872"/>
      <c r="F35" s="872"/>
      <c r="G35" s="882"/>
      <c r="H35" s="882"/>
      <c r="I35" s="10"/>
      <c r="J35" s="10"/>
      <c r="K35" s="10"/>
      <c r="L35" s="10"/>
    </row>
    <row r="36" spans="1:14">
      <c r="A36" s="118" t="s">
        <v>16</v>
      </c>
      <c r="B36" s="501">
        <v>0.19</v>
      </c>
      <c r="E36" s="872"/>
      <c r="F36" s="872"/>
      <c r="G36" s="882"/>
      <c r="H36" s="882"/>
      <c r="I36" s="10"/>
      <c r="J36" s="10"/>
      <c r="K36" s="10"/>
      <c r="L36" s="10"/>
    </row>
    <row r="37" spans="1:14">
      <c r="A37" s="118" t="s">
        <v>17</v>
      </c>
      <c r="B37" s="501">
        <v>0.13</v>
      </c>
      <c r="E37" s="627"/>
      <c r="F37" s="627"/>
      <c r="G37" s="883"/>
      <c r="H37" s="883"/>
    </row>
    <row r="38" spans="1:14">
      <c r="A38" s="118" t="s">
        <v>179</v>
      </c>
      <c r="B38" s="501">
        <v>1.5599999999999998</v>
      </c>
      <c r="E38" s="627"/>
      <c r="F38" s="627"/>
      <c r="G38" s="883"/>
      <c r="H38" s="883"/>
    </row>
    <row r="39" spans="1:14">
      <c r="A39" s="118" t="s">
        <v>180</v>
      </c>
      <c r="B39" s="501">
        <v>0.76</v>
      </c>
      <c r="E39" s="627"/>
      <c r="F39" s="627"/>
      <c r="G39" s="883"/>
      <c r="H39" s="883"/>
    </row>
    <row r="40" spans="1:14">
      <c r="A40" s="118" t="s">
        <v>18</v>
      </c>
      <c r="B40" s="502">
        <v>2.3469951828865743E-2</v>
      </c>
      <c r="E40" s="627"/>
      <c r="F40" s="627"/>
      <c r="G40" s="883"/>
      <c r="H40" s="883"/>
    </row>
    <row r="41" spans="1:14" ht="15.75" thickBot="1">
      <c r="A41" s="119"/>
      <c r="B41" s="506"/>
      <c r="E41" s="627"/>
      <c r="F41" s="627"/>
    </row>
    <row r="42" spans="1:14" s="43" customFormat="1" ht="15.75" thickBot="1">
      <c r="A42" s="193"/>
      <c r="B42" s="504"/>
      <c r="E42" s="876"/>
      <c r="F42" s="876"/>
      <c r="G42" s="194"/>
      <c r="H42" s="194"/>
      <c r="I42" s="194"/>
      <c r="J42" s="194"/>
      <c r="K42" s="194"/>
      <c r="L42" s="194"/>
      <c r="M42" s="194"/>
      <c r="N42" s="194"/>
    </row>
    <row r="43" spans="1:14" ht="15.75" thickBot="1">
      <c r="A43" s="121" t="s">
        <v>182</v>
      </c>
      <c r="B43" s="507"/>
      <c r="E43" s="627"/>
      <c r="F43" s="627"/>
    </row>
    <row r="44" spans="1:14">
      <c r="A44" s="44" t="s">
        <v>708</v>
      </c>
      <c r="B44" s="498"/>
      <c r="E44" s="627"/>
      <c r="F44" s="627"/>
    </row>
    <row r="45" spans="1:14">
      <c r="A45" s="44"/>
      <c r="B45" s="498"/>
      <c r="E45" s="627"/>
      <c r="F45" s="627"/>
    </row>
    <row r="46" spans="1:14" ht="18">
      <c r="A46" s="137" t="s">
        <v>183</v>
      </c>
      <c r="B46" s="499" t="s">
        <v>561</v>
      </c>
      <c r="E46" s="627"/>
      <c r="F46" s="627"/>
    </row>
    <row r="47" spans="1:14">
      <c r="A47" s="116" t="s">
        <v>184</v>
      </c>
      <c r="B47" s="508">
        <v>0.88440394630149</v>
      </c>
      <c r="E47" s="627"/>
      <c r="F47" s="627"/>
    </row>
    <row r="48" spans="1:14">
      <c r="A48" s="118" t="s">
        <v>185</v>
      </c>
      <c r="B48" s="501">
        <v>0.93363536228846</v>
      </c>
      <c r="E48" s="627"/>
      <c r="F48" s="627"/>
    </row>
    <row r="49" spans="1:12">
      <c r="A49" s="118" t="s">
        <v>178</v>
      </c>
      <c r="B49" s="501">
        <v>3.072006360583E-2</v>
      </c>
      <c r="E49" s="627"/>
      <c r="F49" s="627"/>
    </row>
    <row r="50" spans="1:12">
      <c r="A50" s="118" t="s">
        <v>18</v>
      </c>
      <c r="B50" s="501">
        <v>9.5463603863000005E-4</v>
      </c>
      <c r="E50" s="872"/>
      <c r="F50" s="872"/>
      <c r="G50" s="10"/>
      <c r="H50" s="10"/>
      <c r="I50" s="10"/>
      <c r="J50" s="10"/>
      <c r="K50" s="10"/>
      <c r="L50" s="10"/>
    </row>
    <row r="51" spans="1:12">
      <c r="A51" s="118" t="s">
        <v>16</v>
      </c>
      <c r="B51" s="501">
        <v>6.4623044697499996E-3</v>
      </c>
      <c r="E51" s="872"/>
      <c r="F51" s="872"/>
      <c r="G51" s="10"/>
      <c r="H51" s="10"/>
      <c r="I51" s="10"/>
      <c r="J51" s="10"/>
      <c r="K51" s="10"/>
      <c r="L51" s="10"/>
    </row>
    <row r="52" spans="1:12" ht="15.75" thickBot="1">
      <c r="A52" s="119" t="s">
        <v>120</v>
      </c>
      <c r="B52" s="509">
        <v>9.7955177276942237E-2</v>
      </c>
      <c r="E52" s="627"/>
      <c r="F52" s="627"/>
    </row>
    <row r="53" spans="1:12">
      <c r="B53" s="51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4" customFormat="1" ht="15.75" thickBot="1">
      <c r="A1" s="358" t="s">
        <v>612</v>
      </c>
      <c r="B1" s="512"/>
      <c r="C1" s="513"/>
    </row>
    <row r="2" spans="1:3" s="324" customFormat="1">
      <c r="A2" s="362"/>
      <c r="B2" s="478"/>
      <c r="C2" s="515"/>
    </row>
    <row r="3" spans="1:3" s="324" customFormat="1">
      <c r="A3" s="360"/>
      <c r="B3" s="516">
        <v>2016</v>
      </c>
      <c r="C3" s="363" t="s">
        <v>175</v>
      </c>
    </row>
    <row r="4" spans="1:3">
      <c r="A4" s="120" t="s">
        <v>289</v>
      </c>
      <c r="B4" s="517">
        <v>4382.187123964326</v>
      </c>
      <c r="C4" s="139" t="s">
        <v>709</v>
      </c>
    </row>
    <row r="5" spans="1:3" ht="15.75" thickBot="1">
      <c r="A5" s="892" t="s">
        <v>611</v>
      </c>
      <c r="B5" s="900">
        <v>673536</v>
      </c>
      <c r="C5" s="901" t="s">
        <v>659</v>
      </c>
    </row>
    <row r="11" spans="1:3">
      <c r="B11" s="765"/>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8" t="s">
        <v>429</v>
      </c>
      <c r="B1" s="359"/>
    </row>
    <row r="2" spans="1:2" s="324" customFormat="1">
      <c r="A2" s="350"/>
      <c r="B2" s="357"/>
    </row>
    <row r="3" spans="1:2" s="324" customFormat="1" ht="18">
      <c r="A3" s="360"/>
      <c r="B3" s="361" t="s">
        <v>432</v>
      </c>
    </row>
    <row r="4" spans="1:2" ht="18">
      <c r="A4" s="120" t="s">
        <v>430</v>
      </c>
      <c r="B4" s="518">
        <v>310</v>
      </c>
    </row>
    <row r="5" spans="1:2" ht="18.75" thickBot="1">
      <c r="A5" s="115" t="s">
        <v>431</v>
      </c>
      <c r="B5" s="51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4"/>
      <c r="B1" s="355" t="s">
        <v>192</v>
      </c>
      <c r="C1" s="355" t="s">
        <v>193</v>
      </c>
      <c r="D1" s="355" t="s">
        <v>194</v>
      </c>
      <c r="E1" s="355" t="s">
        <v>195</v>
      </c>
      <c r="F1" s="355" t="s">
        <v>113</v>
      </c>
      <c r="G1" s="355" t="s">
        <v>196</v>
      </c>
      <c r="H1" s="355" t="s">
        <v>197</v>
      </c>
      <c r="I1" s="355" t="s">
        <v>198</v>
      </c>
      <c r="J1" s="355" t="s">
        <v>199</v>
      </c>
      <c r="K1" s="355" t="s">
        <v>200</v>
      </c>
      <c r="L1" s="355" t="s">
        <v>201</v>
      </c>
      <c r="M1" s="356" t="s">
        <v>279</v>
      </c>
    </row>
    <row r="2" spans="1:13" s="324" customFormat="1">
      <c r="A2" s="350" t="s">
        <v>419</v>
      </c>
      <c r="B2" s="330"/>
      <c r="C2" s="330"/>
      <c r="D2" s="330"/>
      <c r="E2" s="330"/>
      <c r="F2" s="330"/>
      <c r="G2" s="330"/>
      <c r="H2" s="330"/>
      <c r="I2" s="330"/>
      <c r="J2" s="330"/>
      <c r="K2" s="330"/>
      <c r="L2" s="330"/>
      <c r="M2" s="357"/>
    </row>
    <row r="3" spans="1:13">
      <c r="A3" s="44"/>
      <c r="B3" s="43"/>
      <c r="C3" s="43"/>
      <c r="D3" s="43"/>
      <c r="E3" s="43"/>
      <c r="F3" s="43"/>
      <c r="G3" s="43"/>
      <c r="H3" s="43"/>
      <c r="I3" s="43"/>
      <c r="J3" s="43"/>
      <c r="K3" s="43"/>
      <c r="L3" s="43"/>
      <c r="M3" s="96"/>
    </row>
    <row r="4" spans="1:13" ht="15.75" thickBot="1">
      <c r="A4" s="207" t="s">
        <v>420</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4" customWidth="1"/>
    <col min="3" max="3" width="12" style="854" customWidth="1"/>
    <col min="4" max="4" width="9.140625" style="854"/>
    <col min="5" max="5" width="50.42578125" style="854" customWidth="1"/>
    <col min="6" max="6" width="19.28515625" style="854" customWidth="1"/>
    <col min="7" max="7" width="9.140625" style="854"/>
    <col min="8" max="8" width="23.42578125" style="854" customWidth="1"/>
    <col min="9" max="10" width="9.140625" style="854"/>
    <col min="11" max="11" width="80.140625" style="854" customWidth="1"/>
    <col min="12" max="16384" width="9.140625" style="854"/>
  </cols>
  <sheetData>
    <row r="1" spans="1:11">
      <c r="A1" s="349" t="s">
        <v>471</v>
      </c>
      <c r="B1" s="195"/>
      <c r="C1" s="195"/>
      <c r="D1" s="195"/>
      <c r="E1" s="195"/>
      <c r="F1" s="195"/>
      <c r="G1" s="195"/>
      <c r="H1" s="195"/>
      <c r="I1" s="195"/>
      <c r="J1" s="195"/>
      <c r="K1" s="196"/>
    </row>
    <row r="2" spans="1:11">
      <c r="A2" s="350"/>
      <c r="B2" s="43"/>
      <c r="C2" s="43"/>
      <c r="D2" s="43"/>
      <c r="E2" s="43"/>
      <c r="F2" s="43"/>
      <c r="G2" s="43"/>
      <c r="H2" s="43"/>
      <c r="I2" s="43"/>
      <c r="J2" s="43"/>
      <c r="K2" s="96"/>
    </row>
    <row r="3" spans="1:11">
      <c r="A3" s="350" t="s">
        <v>489</v>
      </c>
      <c r="B3" s="49">
        <f ca="1">IF(ISERROR('SEAP template'!C27),0,'SEAP template'!C27)</f>
        <v>64402.31767402574</v>
      </c>
      <c r="C3" s="43" t="s">
        <v>163</v>
      </c>
      <c r="D3" s="43"/>
      <c r="E3" s="154"/>
      <c r="F3" s="43"/>
      <c r="G3" s="43"/>
      <c r="H3" s="43"/>
      <c r="I3" s="43"/>
      <c r="J3" s="43"/>
      <c r="K3" s="96"/>
    </row>
    <row r="4" spans="1:11">
      <c r="A4" s="350" t="s">
        <v>164</v>
      </c>
      <c r="B4" s="49">
        <f>IF(ISERROR('SEAP template'!B78+'SEAP template'!C78),0,'SEAP template'!B78+'SEAP template'!C78)</f>
        <v>11365.493557391619</v>
      </c>
      <c r="C4" s="43" t="s">
        <v>163</v>
      </c>
      <c r="D4" s="43"/>
      <c r="E4" s="43"/>
      <c r="F4" s="43"/>
      <c r="G4" s="43"/>
      <c r="H4" s="43"/>
      <c r="I4" s="43"/>
      <c r="J4" s="43"/>
      <c r="K4" s="96"/>
    </row>
    <row r="5" spans="1:11">
      <c r="A5" s="350" t="s">
        <v>522</v>
      </c>
      <c r="B5" s="49">
        <f>IF(ISERROR('Eigen informatie GS &amp; warmtenet'!B4),0,'Eigen informatie GS &amp; warmtenet'!B4)</f>
        <v>0</v>
      </c>
      <c r="C5" s="43" t="s">
        <v>163</v>
      </c>
      <c r="D5" s="43"/>
      <c r="E5" s="43"/>
      <c r="F5" s="43"/>
      <c r="G5" s="43"/>
      <c r="H5" s="43"/>
      <c r="I5" s="43"/>
      <c r="J5" s="43"/>
      <c r="K5" s="96"/>
    </row>
    <row r="6" spans="1:11">
      <c r="A6" s="350" t="s">
        <v>165</v>
      </c>
      <c r="B6" s="521">
        <f>E6</f>
        <v>0.221</v>
      </c>
      <c r="C6" s="43" t="s">
        <v>166</v>
      </c>
      <c r="D6" s="43"/>
      <c r="E6" s="898">
        <v>0.221</v>
      </c>
      <c r="F6" s="43" t="s">
        <v>697</v>
      </c>
      <c r="G6" s="43" t="s">
        <v>702</v>
      </c>
      <c r="H6" s="43"/>
      <c r="I6" s="43"/>
      <c r="J6" s="43"/>
      <c r="K6" s="96"/>
    </row>
    <row r="7" spans="1:11">
      <c r="A7" s="350"/>
      <c r="B7" s="443"/>
      <c r="C7" s="43"/>
      <c r="D7" s="43"/>
      <c r="E7" s="43"/>
      <c r="F7" s="48"/>
      <c r="G7" s="43"/>
      <c r="H7" s="43"/>
      <c r="I7" s="43"/>
      <c r="J7" s="43"/>
      <c r="K7" s="96"/>
    </row>
    <row r="8" spans="1:11">
      <c r="A8" s="350"/>
      <c r="B8" s="443"/>
      <c r="C8" s="43"/>
      <c r="D8" s="43"/>
      <c r="E8" s="43"/>
      <c r="F8" s="48"/>
      <c r="G8" s="43"/>
      <c r="H8" s="897"/>
      <c r="I8" s="155"/>
      <c r="J8" s="43"/>
      <c r="K8" s="96"/>
    </row>
    <row r="9" spans="1:11">
      <c r="A9" s="350" t="s">
        <v>168</v>
      </c>
      <c r="B9" s="49">
        <f>IF(ISERROR('SEAP template'!Q78),0,'SEAP template'!Q78)</f>
        <v>0</v>
      </c>
      <c r="C9" s="43" t="s">
        <v>167</v>
      </c>
      <c r="D9" s="43"/>
      <c r="E9" s="43"/>
      <c r="F9" s="43"/>
      <c r="G9" s="43"/>
      <c r="H9" s="43"/>
      <c r="I9" s="43"/>
      <c r="J9" s="43"/>
      <c r="K9" s="96"/>
    </row>
    <row r="10" spans="1:11">
      <c r="A10" s="350" t="s">
        <v>395</v>
      </c>
      <c r="B10" s="48">
        <v>0</v>
      </c>
      <c r="C10" s="43" t="s">
        <v>167</v>
      </c>
      <c r="D10" s="154"/>
      <c r="E10" s="43"/>
      <c r="F10" s="43"/>
      <c r="G10" s="43"/>
      <c r="H10" s="43"/>
      <c r="I10" s="43"/>
      <c r="J10" s="43"/>
      <c r="K10" s="96"/>
    </row>
    <row r="11" spans="1:11">
      <c r="A11" s="350"/>
      <c r="B11" s="443"/>
      <c r="C11" s="43"/>
      <c r="D11" s="43"/>
      <c r="E11" s="43"/>
      <c r="F11" s="43"/>
      <c r="G11" s="43"/>
      <c r="H11" s="43"/>
      <c r="I11" s="43"/>
      <c r="J11" s="43"/>
      <c r="K11" s="96"/>
    </row>
    <row r="12" spans="1:11">
      <c r="A12" s="351" t="s">
        <v>169</v>
      </c>
      <c r="B12" s="520">
        <f ca="1">IF((B4+B5)&gt;B3,(B9+B10)/(B4+B5),((B3-B4-B5)*B6+B9+B10)/B3)</f>
        <v>0.18199870056079398</v>
      </c>
      <c r="C12" s="43" t="s">
        <v>166</v>
      </c>
      <c r="D12" s="43"/>
      <c r="E12" s="154"/>
      <c r="F12" s="43"/>
      <c r="G12" s="43"/>
      <c r="H12" s="43"/>
      <c r="I12" s="43"/>
      <c r="J12" s="43"/>
      <c r="K12" s="96"/>
    </row>
    <row r="13" spans="1:11" ht="15.75" thickBot="1">
      <c r="A13" s="352"/>
      <c r="B13" s="108"/>
      <c r="C13" s="108"/>
      <c r="D13" s="108"/>
      <c r="E13" s="108"/>
      <c r="F13" s="108"/>
      <c r="G13" s="108"/>
      <c r="H13" s="108"/>
      <c r="I13" s="108"/>
      <c r="J13" s="108"/>
      <c r="K13" s="109"/>
    </row>
    <row r="14" spans="1:11" s="43" customFormat="1" ht="15.75" thickBot="1">
      <c r="A14" s="330"/>
    </row>
    <row r="15" spans="1:11">
      <c r="A15" s="353" t="s">
        <v>472</v>
      </c>
      <c r="B15" s="197"/>
      <c r="C15" s="197"/>
      <c r="D15" s="197"/>
      <c r="E15" s="197"/>
      <c r="F15" s="197"/>
      <c r="G15" s="197"/>
      <c r="H15" s="197"/>
      <c r="I15" s="197"/>
      <c r="J15" s="197"/>
      <c r="K15" s="198"/>
    </row>
    <row r="16" spans="1:11">
      <c r="A16" s="350"/>
      <c r="B16" s="43"/>
      <c r="C16" s="43"/>
      <c r="D16" s="43"/>
      <c r="E16" s="43"/>
      <c r="F16" s="43"/>
      <c r="G16" s="43"/>
      <c r="H16" s="43"/>
      <c r="I16" s="43"/>
      <c r="J16" s="43"/>
      <c r="K16" s="96"/>
    </row>
    <row r="17" spans="1:11">
      <c r="A17" s="350" t="s">
        <v>170</v>
      </c>
      <c r="B17" s="49">
        <f>IF(ISERROR('SEAP template'!Q90),0,'SEAP template'!Q90)</f>
        <v>0</v>
      </c>
      <c r="C17" s="43" t="s">
        <v>167</v>
      </c>
      <c r="D17" s="43"/>
      <c r="E17" s="43"/>
      <c r="F17" s="43"/>
      <c r="G17" s="43"/>
      <c r="H17" s="43"/>
      <c r="I17" s="43"/>
      <c r="J17" s="43"/>
      <c r="K17" s="96"/>
    </row>
    <row r="18" spans="1:11">
      <c r="A18" s="350" t="s">
        <v>171</v>
      </c>
      <c r="B18" s="49">
        <f>IF(ISERROR('Eigen informatie GS &amp; warmtenet'!B52),0,'Eigen informatie GS &amp; warmtenet'!B52)</f>
        <v>0</v>
      </c>
      <c r="C18" s="43" t="s">
        <v>167</v>
      </c>
      <c r="D18" s="43"/>
      <c r="E18" s="43"/>
      <c r="F18" s="43"/>
      <c r="G18" s="43"/>
      <c r="H18" s="43"/>
      <c r="I18" s="43"/>
      <c r="J18" s="43"/>
      <c r="K18" s="96"/>
    </row>
    <row r="19" spans="1:11">
      <c r="A19" s="350" t="s">
        <v>290</v>
      </c>
      <c r="B19" s="49">
        <f>IF(ISERROR('Eigen informatie GS &amp; warmtenet'!B53),0,'Eigen informatie GS &amp; warmtenet'!B53)</f>
        <v>0</v>
      </c>
      <c r="C19" s="43" t="s">
        <v>167</v>
      </c>
      <c r="D19" s="43"/>
      <c r="E19" s="43"/>
      <c r="F19" s="43"/>
      <c r="G19" s="43"/>
      <c r="H19" s="43"/>
      <c r="I19" s="43"/>
      <c r="J19" s="43"/>
      <c r="K19" s="96"/>
    </row>
    <row r="20" spans="1:11">
      <c r="A20" s="350" t="s">
        <v>490</v>
      </c>
      <c r="B20" s="49">
        <f ca="1">IF(ISERROR('SEAP template'!D27),0,('SEAP template'!D27))</f>
        <v>9552.8571428571431</v>
      </c>
      <c r="C20" s="43" t="s">
        <v>163</v>
      </c>
      <c r="D20" s="43"/>
      <c r="E20" s="154"/>
      <c r="F20" s="154"/>
      <c r="G20" s="43"/>
      <c r="H20" s="43"/>
      <c r="I20" s="43"/>
      <c r="J20" s="43"/>
      <c r="K20" s="96"/>
    </row>
    <row r="21" spans="1:11">
      <c r="A21" s="350"/>
      <c r="B21" s="43"/>
      <c r="C21" s="43"/>
      <c r="D21" s="43"/>
      <c r="E21" s="43"/>
      <c r="F21" s="43"/>
      <c r="G21" s="43"/>
      <c r="H21" s="43"/>
      <c r="I21" s="43"/>
      <c r="J21" s="43"/>
      <c r="K21" s="96"/>
    </row>
    <row r="22" spans="1:11" s="43" customFormat="1">
      <c r="A22" s="351" t="s">
        <v>172</v>
      </c>
      <c r="B22" s="522">
        <f ca="1">IF(B20=0,0,(B17+B18-B19)/B20)</f>
        <v>0</v>
      </c>
      <c r="C22" s="43" t="s">
        <v>166</v>
      </c>
      <c r="K22" s="96"/>
    </row>
    <row r="23" spans="1:11" ht="15.75" thickBot="1">
      <c r="A23" s="352"/>
      <c r="B23" s="108"/>
      <c r="C23" s="108"/>
      <c r="D23" s="108"/>
      <c r="E23" s="108"/>
      <c r="F23" s="108"/>
      <c r="G23" s="108"/>
      <c r="H23" s="108"/>
      <c r="I23" s="108"/>
      <c r="J23" s="108"/>
      <c r="K23" s="109"/>
    </row>
    <row r="34" spans="1:1">
      <c r="A34" s="324"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5"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5" t="s">
        <v>658</v>
      </c>
      <c r="B1" s="855" t="s">
        <v>296</v>
      </c>
      <c r="C1" s="855" t="s">
        <v>300</v>
      </c>
      <c r="D1" s="855" t="s">
        <v>301</v>
      </c>
      <c r="E1" s="855" t="s">
        <v>302</v>
      </c>
      <c r="F1" s="855" t="s">
        <v>303</v>
      </c>
      <c r="H1" s="1048" t="s">
        <v>864</v>
      </c>
    </row>
    <row r="2" spans="1:8">
      <c r="A2" s="308" t="str">
        <f>CONCATENATE(TableECFTransport[[#This Row],[Voertuigtype]],"_",TableECFTransport[[#This Row],[Wegtype]],"_",TableECFTransport[[#This Row],[Brandstoftechnologie]],"_",TableECFTransport[[#This Row],[Brandstof]])</f>
        <v>Tram_gemiddeld_Electric_Electric</v>
      </c>
      <c r="B2" s="1047" t="s">
        <v>317</v>
      </c>
      <c r="C2" s="1047" t="s">
        <v>328</v>
      </c>
      <c r="D2" s="1047" t="s">
        <v>298</v>
      </c>
      <c r="E2" s="1047" t="s">
        <v>298</v>
      </c>
      <c r="F2" s="1046">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7" t="s">
        <v>641</v>
      </c>
      <c r="C3" s="1047" t="s">
        <v>64</v>
      </c>
      <c r="D3" s="1047" t="s">
        <v>859</v>
      </c>
      <c r="E3" s="1047" t="s">
        <v>860</v>
      </c>
      <c r="F3" s="1046">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7" t="s">
        <v>641</v>
      </c>
      <c r="C4" s="1047" t="s">
        <v>63</v>
      </c>
      <c r="D4" s="1047" t="s">
        <v>859</v>
      </c>
      <c r="E4" s="1047" t="s">
        <v>860</v>
      </c>
      <c r="F4" s="1046">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7" t="s">
        <v>641</v>
      </c>
      <c r="C5" s="1047" t="s">
        <v>65</v>
      </c>
      <c r="D5" s="1047" t="s">
        <v>859</v>
      </c>
      <c r="E5" s="1047" t="s">
        <v>860</v>
      </c>
      <c r="F5" s="1046">
        <v>1.5973299999999999E-9</v>
      </c>
    </row>
    <row r="6" spans="1:8" s="855" customFormat="1">
      <c r="A6" s="308" t="str">
        <f>CONCATENATE(TableECFTransport[[#This Row],[Voertuigtype]],"_",TableECFTransport[[#This Row],[Wegtype]],"_",TableECFTransport[[#This Row],[Brandstoftechnologie]],"_",TableECFTransport[[#This Row],[Brandstof]])</f>
        <v>Lichte voertuigen_Niet-genummerde wegen_Electric_Electric</v>
      </c>
      <c r="B6" s="1047" t="s">
        <v>641</v>
      </c>
      <c r="C6" s="1047" t="s">
        <v>64</v>
      </c>
      <c r="D6" s="1047" t="s">
        <v>298</v>
      </c>
      <c r="E6" s="1047" t="s">
        <v>298</v>
      </c>
      <c r="F6" s="1046">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7" t="s">
        <v>641</v>
      </c>
      <c r="C7" s="1047" t="s">
        <v>63</v>
      </c>
      <c r="D7" s="1047" t="s">
        <v>298</v>
      </c>
      <c r="E7" s="1047" t="s">
        <v>298</v>
      </c>
      <c r="F7" s="1046">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7" t="s">
        <v>641</v>
      </c>
      <c r="C8" s="1047" t="s">
        <v>65</v>
      </c>
      <c r="D8" s="1047" t="s">
        <v>298</v>
      </c>
      <c r="E8" s="1047" t="s">
        <v>298</v>
      </c>
      <c r="F8" s="1046">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7" t="s">
        <v>642</v>
      </c>
      <c r="C9" s="1047" t="s">
        <v>64</v>
      </c>
      <c r="D9" s="1047" t="s">
        <v>298</v>
      </c>
      <c r="E9" s="1047" t="s">
        <v>298</v>
      </c>
      <c r="F9" s="1046">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7" t="s">
        <v>642</v>
      </c>
      <c r="C10" s="1047" t="s">
        <v>63</v>
      </c>
      <c r="D10" s="1047" t="s">
        <v>298</v>
      </c>
      <c r="E10" s="1047" t="s">
        <v>298</v>
      </c>
      <c r="F10" s="1046">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7" t="s">
        <v>642</v>
      </c>
      <c r="C11" s="1047" t="s">
        <v>65</v>
      </c>
      <c r="D11" s="1047" t="s">
        <v>298</v>
      </c>
      <c r="E11" s="1047" t="s">
        <v>298</v>
      </c>
      <c r="F11" s="1046">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7" t="s">
        <v>657</v>
      </c>
      <c r="C12" s="1047" t="s">
        <v>64</v>
      </c>
      <c r="D12" s="1047" t="s">
        <v>298</v>
      </c>
      <c r="E12" s="1047" t="s">
        <v>298</v>
      </c>
      <c r="F12" s="1046">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7" t="s">
        <v>657</v>
      </c>
      <c r="C13" s="1047" t="s">
        <v>63</v>
      </c>
      <c r="D13" s="1047" t="s">
        <v>298</v>
      </c>
      <c r="E13" s="1047" t="s">
        <v>298</v>
      </c>
      <c r="F13" s="1046">
        <v>4.6800000000000012E-9</v>
      </c>
    </row>
    <row r="14" spans="1:8">
      <c r="A14" s="308" t="str">
        <f>CONCATENATE(TableECFTransport[[#This Row],[Voertuigtype]],"_",TableECFTransport[[#This Row],[Wegtype]],"_",TableECFTransport[[#This Row],[Brandstoftechnologie]],"_",TableECFTransport[[#This Row],[Brandstof]])</f>
        <v>BUS_Snelwegen_Electric_Electric</v>
      </c>
      <c r="B14" s="1047" t="s">
        <v>657</v>
      </c>
      <c r="C14" s="1047" t="s">
        <v>65</v>
      </c>
      <c r="D14" s="1047" t="s">
        <v>298</v>
      </c>
      <c r="E14" s="1047" t="s">
        <v>298</v>
      </c>
      <c r="F14" s="1046">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7" t="s">
        <v>641</v>
      </c>
      <c r="C15" s="1047" t="s">
        <v>64</v>
      </c>
      <c r="D15" s="1047" t="s">
        <v>297</v>
      </c>
      <c r="E15" s="1047" t="s">
        <v>297</v>
      </c>
      <c r="F15" s="1046">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7" t="s">
        <v>641</v>
      </c>
      <c r="C16" s="1047" t="s">
        <v>63</v>
      </c>
      <c r="D16" s="1047" t="s">
        <v>297</v>
      </c>
      <c r="E16" s="1047" t="s">
        <v>297</v>
      </c>
      <c r="F16" s="1046">
        <v>2.5107679908903834E-9</v>
      </c>
    </row>
    <row r="17" spans="1:7">
      <c r="A17" s="308" t="str">
        <f>CONCATENATE(TableECFTransport[[#This Row],[Voertuigtype]],"_",TableECFTransport[[#This Row],[Wegtype]],"_",TableECFTransport[[#This Row],[Brandstoftechnologie]],"_",TableECFTransport[[#This Row],[Brandstof]])</f>
        <v>Lichte voertuigen_Snelwegen_CNG_CNG</v>
      </c>
      <c r="B17" s="1047" t="s">
        <v>641</v>
      </c>
      <c r="C17" s="1047" t="s">
        <v>65</v>
      </c>
      <c r="D17" s="1047" t="s">
        <v>297</v>
      </c>
      <c r="E17" s="1047" t="s">
        <v>297</v>
      </c>
      <c r="F17" s="1046">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7" t="s">
        <v>641</v>
      </c>
      <c r="C18" s="1047" t="s">
        <v>64</v>
      </c>
      <c r="D18" s="1047" t="s">
        <v>195</v>
      </c>
      <c r="E18" s="1047" t="s">
        <v>195</v>
      </c>
      <c r="F18" s="1046">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7" t="s">
        <v>641</v>
      </c>
      <c r="C19" s="1047" t="s">
        <v>63</v>
      </c>
      <c r="D19" s="1047" t="s">
        <v>195</v>
      </c>
      <c r="E19" s="1047" t="s">
        <v>195</v>
      </c>
      <c r="F19" s="1046">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7" t="s">
        <v>641</v>
      </c>
      <c r="C20" s="1047" t="s">
        <v>65</v>
      </c>
      <c r="D20" s="1047" t="s">
        <v>195</v>
      </c>
      <c r="E20" s="1047" t="s">
        <v>195</v>
      </c>
      <c r="F20" s="1046">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7" t="s">
        <v>641</v>
      </c>
      <c r="C21" s="1047" t="s">
        <v>64</v>
      </c>
      <c r="D21" s="1047" t="s">
        <v>861</v>
      </c>
      <c r="E21" s="1047" t="s">
        <v>195</v>
      </c>
      <c r="F21" s="1046">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7" t="s">
        <v>641</v>
      </c>
      <c r="C22" s="1047" t="s">
        <v>64</v>
      </c>
      <c r="D22" s="1047" t="s">
        <v>861</v>
      </c>
      <c r="E22" s="1047" t="s">
        <v>298</v>
      </c>
      <c r="F22" s="1046">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7" t="s">
        <v>641</v>
      </c>
      <c r="C23" s="1047" t="s">
        <v>63</v>
      </c>
      <c r="D23" s="1047" t="s">
        <v>861</v>
      </c>
      <c r="E23" s="1047" t="s">
        <v>195</v>
      </c>
      <c r="F23" s="1046">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7" t="s">
        <v>641</v>
      </c>
      <c r="C24" s="1047" t="s">
        <v>63</v>
      </c>
      <c r="D24" s="1047" t="s">
        <v>861</v>
      </c>
      <c r="E24" s="1047" t="s">
        <v>298</v>
      </c>
      <c r="F24" s="1046">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7" t="s">
        <v>641</v>
      </c>
      <c r="C25" s="1047" t="s">
        <v>65</v>
      </c>
      <c r="D25" s="1047" t="s">
        <v>861</v>
      </c>
      <c r="E25" s="1047" t="s">
        <v>195</v>
      </c>
      <c r="F25" s="1046">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7" t="s">
        <v>641</v>
      </c>
      <c r="C26" s="1047" t="s">
        <v>65</v>
      </c>
      <c r="D26" s="1047" t="s">
        <v>861</v>
      </c>
      <c r="E26" s="1047" t="s">
        <v>298</v>
      </c>
      <c r="F26" s="1046">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7" t="s">
        <v>641</v>
      </c>
      <c r="C27" s="1047" t="s">
        <v>64</v>
      </c>
      <c r="D27" s="1047" t="s">
        <v>112</v>
      </c>
      <c r="E27" s="1047" t="s">
        <v>112</v>
      </c>
      <c r="F27" s="1046">
        <v>3.686442887558855E-9</v>
      </c>
      <c r="G27" s="878"/>
    </row>
    <row r="28" spans="1:7">
      <c r="A28" s="308" t="str">
        <f>CONCATENATE(TableECFTransport[[#This Row],[Voertuigtype]],"_",TableECFTransport[[#This Row],[Wegtype]],"_",TableECFTransport[[#This Row],[Brandstoftechnologie]],"_",TableECFTransport[[#This Row],[Brandstof]])</f>
        <v>Lichte voertuigen_Genummerde wegen_LPG_LPG</v>
      </c>
      <c r="B28" s="1047" t="s">
        <v>641</v>
      </c>
      <c r="C28" s="1047" t="s">
        <v>63</v>
      </c>
      <c r="D28" s="1047" t="s">
        <v>112</v>
      </c>
      <c r="E28" s="1047" t="s">
        <v>112</v>
      </c>
      <c r="F28" s="1046">
        <v>2.2703583065540083E-9</v>
      </c>
    </row>
    <row r="29" spans="1:7">
      <c r="A29" s="308" t="str">
        <f>CONCATENATE(TableECFTransport[[#This Row],[Voertuigtype]],"_",TableECFTransport[[#This Row],[Wegtype]],"_",TableECFTransport[[#This Row],[Brandstoftechnologie]],"_",TableECFTransport[[#This Row],[Brandstof]])</f>
        <v>Lichte voertuigen_Snelwegen_LPG_LPG</v>
      </c>
      <c r="B29" s="1047" t="s">
        <v>641</v>
      </c>
      <c r="C29" s="1047" t="s">
        <v>65</v>
      </c>
      <c r="D29" s="1047" t="s">
        <v>112</v>
      </c>
      <c r="E29" s="1047" t="s">
        <v>112</v>
      </c>
      <c r="F29" s="1046">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7" t="s">
        <v>641</v>
      </c>
      <c r="C30" s="1047" t="s">
        <v>64</v>
      </c>
      <c r="D30" s="1047" t="s">
        <v>299</v>
      </c>
      <c r="E30" s="1047" t="s">
        <v>299</v>
      </c>
      <c r="F30" s="1046">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7" t="s">
        <v>641</v>
      </c>
      <c r="C31" s="1047" t="s">
        <v>63</v>
      </c>
      <c r="D31" s="1047" t="s">
        <v>299</v>
      </c>
      <c r="E31" s="1047" t="s">
        <v>299</v>
      </c>
      <c r="F31" s="1046">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7" t="s">
        <v>641</v>
      </c>
      <c r="C32" s="1047" t="s">
        <v>65</v>
      </c>
      <c r="D32" s="1047" t="s">
        <v>299</v>
      </c>
      <c r="E32" s="1047" t="s">
        <v>299</v>
      </c>
      <c r="F32" s="1046">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7" t="s">
        <v>641</v>
      </c>
      <c r="C33" s="1047" t="s">
        <v>64</v>
      </c>
      <c r="D33" s="1047" t="s">
        <v>862</v>
      </c>
      <c r="E33" s="1047" t="s">
        <v>299</v>
      </c>
      <c r="F33" s="1046">
        <v>2.7216805494221046E-9</v>
      </c>
    </row>
    <row r="34" spans="1:6">
      <c r="A34" s="1047" t="str">
        <f>CONCATENATE(TableECFTransport[[#This Row],[Voertuigtype]],"_",TableECFTransport[[#This Row],[Wegtype]],"_",TableECFTransport[[#This Row],[Brandstoftechnologie]],"_",TableECFTransport[[#This Row],[Brandstof]])</f>
        <v>Lichte voertuigen_Genummerde wegen_Petrol Hybrid CS_Petrol</v>
      </c>
      <c r="B34" s="1047" t="s">
        <v>641</v>
      </c>
      <c r="C34" s="1047" t="s">
        <v>63</v>
      </c>
      <c r="D34" s="1047" t="s">
        <v>862</v>
      </c>
      <c r="E34" s="1047" t="s">
        <v>299</v>
      </c>
      <c r="F34" s="1046">
        <v>1.5032050472411948E-9</v>
      </c>
    </row>
    <row r="35" spans="1:6">
      <c r="A35" s="1047" t="str">
        <f>CONCATENATE(TableECFTransport[[#This Row],[Voertuigtype]],"_",TableECFTransport[[#This Row],[Wegtype]],"_",TableECFTransport[[#This Row],[Brandstoftechnologie]],"_",TableECFTransport[[#This Row],[Brandstof]])</f>
        <v>Lichte voertuigen_Snelwegen_Petrol Hybrid CS_Petrol</v>
      </c>
      <c r="B35" s="1047" t="s">
        <v>641</v>
      </c>
      <c r="C35" s="1047" t="s">
        <v>65</v>
      </c>
      <c r="D35" s="1047" t="s">
        <v>862</v>
      </c>
      <c r="E35" s="1047" t="s">
        <v>299</v>
      </c>
      <c r="F35" s="1046">
        <v>1.838120382981285E-9</v>
      </c>
    </row>
    <row r="36" spans="1:6">
      <c r="A36" s="1047" t="str">
        <f>CONCATENATE(TableECFTransport[[#This Row],[Voertuigtype]],"_",TableECFTransport[[#This Row],[Wegtype]],"_",TableECFTransport[[#This Row],[Brandstoftechnologie]],"_",TableECFTransport[[#This Row],[Brandstof]])</f>
        <v>Lichte voertuigen_Niet-genummerde wegen_Petrol Hybrid PHEV_Electric</v>
      </c>
      <c r="B36" s="1047" t="s">
        <v>641</v>
      </c>
      <c r="C36" s="1047" t="s">
        <v>64</v>
      </c>
      <c r="D36" s="1047" t="s">
        <v>863</v>
      </c>
      <c r="E36" s="1047" t="s">
        <v>298</v>
      </c>
      <c r="F36" s="1046">
        <v>6.7272202158382726E-10</v>
      </c>
    </row>
    <row r="37" spans="1:6">
      <c r="A37" s="1047" t="str">
        <f>CONCATENATE(TableECFTransport[[#This Row],[Voertuigtype]],"_",TableECFTransport[[#This Row],[Wegtype]],"_",TableECFTransport[[#This Row],[Brandstoftechnologie]],"_",TableECFTransport[[#This Row],[Brandstof]])</f>
        <v>Lichte voertuigen_Niet-genummerde wegen_Petrol Hybrid PHEV_Petrol</v>
      </c>
      <c r="B37" s="1047" t="s">
        <v>641</v>
      </c>
      <c r="C37" s="1047" t="s">
        <v>64</v>
      </c>
      <c r="D37" s="1047" t="s">
        <v>863</v>
      </c>
      <c r="E37" s="1047" t="s">
        <v>299</v>
      </c>
      <c r="F37" s="1046">
        <v>2.0181660647514819E-9</v>
      </c>
    </row>
    <row r="38" spans="1:6">
      <c r="A38" s="1047" t="str">
        <f>CONCATENATE(TableECFTransport[[#This Row],[Voertuigtype]],"_",TableECFTransport[[#This Row],[Wegtype]],"_",TableECFTransport[[#This Row],[Brandstoftechnologie]],"_",TableECFTransport[[#This Row],[Brandstof]])</f>
        <v>Lichte voertuigen_Genummerde wegen_Petrol Hybrid PHEV_Electric</v>
      </c>
      <c r="B38" s="1047" t="s">
        <v>641</v>
      </c>
      <c r="C38" s="1047" t="s">
        <v>63</v>
      </c>
      <c r="D38" s="1047" t="s">
        <v>863</v>
      </c>
      <c r="E38" s="1047" t="s">
        <v>298</v>
      </c>
      <c r="F38" s="1046">
        <v>3.7922557234848684E-10</v>
      </c>
    </row>
    <row r="39" spans="1:6">
      <c r="A39" s="1047" t="str">
        <f>CONCATENATE(TableECFTransport[[#This Row],[Voertuigtype]],"_",TableECFTransport[[#This Row],[Wegtype]],"_",TableECFTransport[[#This Row],[Brandstoftechnologie]],"_",TableECFTransport[[#This Row],[Brandstof]])</f>
        <v>Lichte voertuigen_Genummerde wegen_Petrol Hybrid PHEV_Petrol</v>
      </c>
      <c r="B39" s="1047" t="s">
        <v>641</v>
      </c>
      <c r="C39" s="1047" t="s">
        <v>63</v>
      </c>
      <c r="D39" s="1047" t="s">
        <v>863</v>
      </c>
      <c r="E39" s="1047" t="s">
        <v>299</v>
      </c>
      <c r="F39" s="1046">
        <v>1.1376767170454606E-9</v>
      </c>
    </row>
    <row r="40" spans="1:6">
      <c r="A40" s="1047" t="str">
        <f>CONCATENATE(TableECFTransport[[#This Row],[Voertuigtype]],"_",TableECFTransport[[#This Row],[Wegtype]],"_",TableECFTransport[[#This Row],[Brandstoftechnologie]],"_",TableECFTransport[[#This Row],[Brandstof]])</f>
        <v>Lichte voertuigen_Snelwegen_Petrol Hybrid PHEV_Electric</v>
      </c>
      <c r="B40" s="1047" t="s">
        <v>641</v>
      </c>
      <c r="C40" s="1047" t="s">
        <v>65</v>
      </c>
      <c r="D40" s="1047" t="s">
        <v>863</v>
      </c>
      <c r="E40" s="1047" t="s">
        <v>298</v>
      </c>
      <c r="F40" s="1046">
        <v>5.8595688032498083E-10</v>
      </c>
    </row>
    <row r="41" spans="1:6">
      <c r="A41" s="1047" t="str">
        <f>CONCATENATE(TableECFTransport[[#This Row],[Voertuigtype]],"_",TableECFTransport[[#This Row],[Wegtype]],"_",TableECFTransport[[#This Row],[Brandstoftechnologie]],"_",TableECFTransport[[#This Row],[Brandstof]])</f>
        <v>Lichte voertuigen_Snelwegen_Petrol Hybrid PHEV_Petrol</v>
      </c>
      <c r="B41" s="1047" t="s">
        <v>641</v>
      </c>
      <c r="C41" s="1047" t="s">
        <v>65</v>
      </c>
      <c r="D41" s="1047" t="s">
        <v>863</v>
      </c>
      <c r="E41" s="1047" t="s">
        <v>299</v>
      </c>
      <c r="F41" s="1046">
        <v>1.7578706409749424E-9</v>
      </c>
    </row>
    <row r="42" spans="1:6">
      <c r="A42" s="1047" t="str">
        <f>CONCATENATE(TableECFTransport[[#This Row],[Voertuigtype]],"_",TableECFTransport[[#This Row],[Wegtype]],"_",TableECFTransport[[#This Row],[Brandstoftechnologie]],"_",TableECFTransport[[#This Row],[Brandstof]])</f>
        <v>Zware voertuigen_Niet-genummerde wegen_Diesel_Diesel</v>
      </c>
      <c r="B42" s="1047" t="s">
        <v>642</v>
      </c>
      <c r="C42" s="1047" t="s">
        <v>64</v>
      </c>
      <c r="D42" s="1047" t="s">
        <v>195</v>
      </c>
      <c r="E42" s="1047" t="s">
        <v>195</v>
      </c>
      <c r="F42" s="1046">
        <v>1.2759505951757782E-8</v>
      </c>
    </row>
    <row r="43" spans="1:6">
      <c r="A43" s="1047" t="str">
        <f>CONCATENATE(TableECFTransport[[#This Row],[Voertuigtype]],"_",TableECFTransport[[#This Row],[Wegtype]],"_",TableECFTransport[[#This Row],[Brandstoftechnologie]],"_",TableECFTransport[[#This Row],[Brandstof]])</f>
        <v>Zware voertuigen_Genummerde wegen_Diesel_Diesel</v>
      </c>
      <c r="B43" s="1047" t="s">
        <v>642</v>
      </c>
      <c r="C43" s="1047" t="s">
        <v>63</v>
      </c>
      <c r="D43" s="1047" t="s">
        <v>195</v>
      </c>
      <c r="E43" s="1047" t="s">
        <v>195</v>
      </c>
      <c r="F43" s="1046">
        <v>9.9445421373941127E-9</v>
      </c>
    </row>
    <row r="44" spans="1:6">
      <c r="A44" s="1047" t="str">
        <f>CONCATENATE(TableECFTransport[[#This Row],[Voertuigtype]],"_",TableECFTransport[[#This Row],[Wegtype]],"_",TableECFTransport[[#This Row],[Brandstoftechnologie]],"_",TableECFTransport[[#This Row],[Brandstof]])</f>
        <v>Zware voertuigen_Snelwegen_Diesel_Diesel</v>
      </c>
      <c r="B44" s="1047" t="s">
        <v>642</v>
      </c>
      <c r="C44" s="1047" t="s">
        <v>65</v>
      </c>
      <c r="D44" s="1047" t="s">
        <v>195</v>
      </c>
      <c r="E44" s="1047" t="s">
        <v>195</v>
      </c>
      <c r="F44" s="1046">
        <v>9.4720123404043395E-9</v>
      </c>
    </row>
    <row r="45" spans="1:6">
      <c r="A45" s="1047" t="str">
        <f>CONCATENATE(TableECFTransport[[#This Row],[Voertuigtype]],"_",TableECFTransport[[#This Row],[Wegtype]],"_",TableECFTransport[[#This Row],[Brandstoftechnologie]],"_",TableECFTransport[[#This Row],[Brandstof]])</f>
        <v>Zware voertuigen_Niet-genummerde wegen_Petrol_Petrol</v>
      </c>
      <c r="B45" s="1047" t="s">
        <v>642</v>
      </c>
      <c r="C45" s="1047" t="s">
        <v>64</v>
      </c>
      <c r="D45" s="1047" t="s">
        <v>299</v>
      </c>
      <c r="E45" s="1047" t="s">
        <v>299</v>
      </c>
      <c r="F45" s="1046">
        <v>7.6653519389191332E-9</v>
      </c>
    </row>
    <row r="46" spans="1:6">
      <c r="A46" s="1047" t="str">
        <f>CONCATENATE(TableECFTransport[[#This Row],[Voertuigtype]],"_",TableECFTransport[[#This Row],[Wegtype]],"_",TableECFTransport[[#This Row],[Brandstoftechnologie]],"_",TableECFTransport[[#This Row],[Brandstof]])</f>
        <v>Zware voertuigen_Genummerde wegen_Petrol_Petrol</v>
      </c>
      <c r="B46" s="1047" t="s">
        <v>642</v>
      </c>
      <c r="C46" s="1047" t="s">
        <v>63</v>
      </c>
      <c r="D46" s="1047" t="s">
        <v>299</v>
      </c>
      <c r="E46" s="1047" t="s">
        <v>299</v>
      </c>
      <c r="F46" s="1046">
        <v>6.3506130742713378E-9</v>
      </c>
    </row>
    <row r="47" spans="1:6">
      <c r="A47" s="1047" t="str">
        <f>CONCATENATE(TableECFTransport[[#This Row],[Voertuigtype]],"_",TableECFTransport[[#This Row],[Wegtype]],"_",TableECFTransport[[#This Row],[Brandstoftechnologie]],"_",TableECFTransport[[#This Row],[Brandstof]])</f>
        <v>Zware voertuigen_Snelwegen_Petrol_Petrol</v>
      </c>
      <c r="B47" s="1047" t="s">
        <v>642</v>
      </c>
      <c r="C47" s="1047" t="s">
        <v>65</v>
      </c>
      <c r="D47" s="1047" t="s">
        <v>299</v>
      </c>
      <c r="E47" s="1047" t="s">
        <v>299</v>
      </c>
      <c r="F47" s="1046">
        <v>6.5365124469575579E-9</v>
      </c>
    </row>
    <row r="48" spans="1:6">
      <c r="A48" s="1047" t="str">
        <f>CONCATENATE(TableECFTransport[[#This Row],[Voertuigtype]],"_",TableECFTransport[[#This Row],[Wegtype]],"_",TableECFTransport[[#This Row],[Brandstoftechnologie]],"_",TableECFTransport[[#This Row],[Brandstof]])</f>
        <v>BUS_Niet-genummerde wegen_CNG_CNG</v>
      </c>
      <c r="B48" s="1047" t="s">
        <v>657</v>
      </c>
      <c r="C48" s="1047" t="s">
        <v>64</v>
      </c>
      <c r="D48" s="1047" t="s">
        <v>297</v>
      </c>
      <c r="E48" s="1047" t="s">
        <v>297</v>
      </c>
      <c r="F48" s="1046">
        <v>2.3303083752649972E-8</v>
      </c>
    </row>
    <row r="49" spans="1:6">
      <c r="A49" s="1047" t="str">
        <f>CONCATENATE(TableECFTransport[[#This Row],[Voertuigtype]],"_",TableECFTransport[[#This Row],[Wegtype]],"_",TableECFTransport[[#This Row],[Brandstoftechnologie]],"_",TableECFTransport[[#This Row],[Brandstof]])</f>
        <v>BUS_Genummerde wegen_CNG_CNG</v>
      </c>
      <c r="B49" s="1047" t="s">
        <v>657</v>
      </c>
      <c r="C49" s="1047" t="s">
        <v>63</v>
      </c>
      <c r="D49" s="1047" t="s">
        <v>297</v>
      </c>
      <c r="E49" s="1047" t="s">
        <v>297</v>
      </c>
      <c r="F49" s="1046">
        <v>1.2452720009185941E-8</v>
      </c>
    </row>
    <row r="50" spans="1:6">
      <c r="A50" s="1047" t="str">
        <f>CONCATENATE(TableECFTransport[[#This Row],[Voertuigtype]],"_",TableECFTransport[[#This Row],[Wegtype]],"_",TableECFTransport[[#This Row],[Brandstoftechnologie]],"_",TableECFTransport[[#This Row],[Brandstof]])</f>
        <v>BUS_Niet-genummerde wegen_Diesel_Diesel</v>
      </c>
      <c r="B50" s="1047" t="s">
        <v>657</v>
      </c>
      <c r="C50" s="1047" t="s">
        <v>64</v>
      </c>
      <c r="D50" s="1047" t="s">
        <v>195</v>
      </c>
      <c r="E50" s="1047" t="s">
        <v>195</v>
      </c>
      <c r="F50" s="1046">
        <v>1.7075238666300457E-8</v>
      </c>
    </row>
    <row r="51" spans="1:6">
      <c r="A51" s="1047" t="str">
        <f>CONCATENATE(TableECFTransport[[#This Row],[Voertuigtype]],"_",TableECFTransport[[#This Row],[Wegtype]],"_",TableECFTransport[[#This Row],[Brandstoftechnologie]],"_",TableECFTransport[[#This Row],[Brandstof]])</f>
        <v>BUS_Genummerde wegen_Diesel_Diesel</v>
      </c>
      <c r="B51" s="1047" t="s">
        <v>657</v>
      </c>
      <c r="C51" s="1047" t="s">
        <v>63</v>
      </c>
      <c r="D51" s="1047" t="s">
        <v>195</v>
      </c>
      <c r="E51" s="1047" t="s">
        <v>195</v>
      </c>
      <c r="F51" s="1046">
        <v>9.5218883822798093E-9</v>
      </c>
    </row>
    <row r="52" spans="1:6">
      <c r="A52" s="1047" t="str">
        <f>CONCATENATE(TableECFTransport[[#This Row],[Voertuigtype]],"_",TableECFTransport[[#This Row],[Wegtype]],"_",TableECFTransport[[#This Row],[Brandstoftechnologie]],"_",TableECFTransport[[#This Row],[Brandstof]])</f>
        <v>BUS_Niet-genummerde wegen_Diesel Hybrid PHEV_Diesel</v>
      </c>
      <c r="B52" s="1047" t="s">
        <v>657</v>
      </c>
      <c r="C52" s="1047" t="s">
        <v>64</v>
      </c>
      <c r="D52" s="1047" t="s">
        <v>861</v>
      </c>
      <c r="E52" s="1047" t="s">
        <v>195</v>
      </c>
      <c r="F52" s="1046">
        <v>1.2122949179999998E-8</v>
      </c>
    </row>
    <row r="53" spans="1:6">
      <c r="A53" s="1047" t="str">
        <f>CONCATENATE(TableECFTransport[[#This Row],[Voertuigtype]],"_",TableECFTransport[[#This Row],[Wegtype]],"_",TableECFTransport[[#This Row],[Brandstoftechnologie]],"_",TableECFTransport[[#This Row],[Brandstof]])</f>
        <v>BUS_Niet-genummerde wegen_Diesel Hybrid PHEV_Electric</v>
      </c>
      <c r="B53" s="1047" t="s">
        <v>657</v>
      </c>
      <c r="C53" s="1047" t="s">
        <v>64</v>
      </c>
      <c r="D53" s="1047" t="s">
        <v>861</v>
      </c>
      <c r="E53" s="1047" t="s">
        <v>298</v>
      </c>
      <c r="F53" s="1046">
        <v>4.040983059999999E-9</v>
      </c>
    </row>
    <row r="54" spans="1:6">
      <c r="A54" s="1047" t="str">
        <f>CONCATENATE(TableECFTransport[[#This Row],[Voertuigtype]],"_",TableECFTransport[[#This Row],[Wegtype]],"_",TableECFTransport[[#This Row],[Brandstoftechnologie]],"_",TableECFTransport[[#This Row],[Brandstof]])</f>
        <v>BUS_Genummerde wegen_Diesel Hybrid PHEV_Diesel</v>
      </c>
      <c r="B54" s="1047" t="s">
        <v>657</v>
      </c>
      <c r="C54" s="1047" t="s">
        <v>63</v>
      </c>
      <c r="D54" s="1047" t="s">
        <v>861</v>
      </c>
      <c r="E54" s="1047" t="s">
        <v>195</v>
      </c>
      <c r="F54" s="1046">
        <v>6.0281746424999994E-9</v>
      </c>
    </row>
    <row r="55" spans="1:6">
      <c r="A55" s="1047" t="str">
        <f>CONCATENATE(TableECFTransport[[#This Row],[Voertuigtype]],"_",TableECFTransport[[#This Row],[Wegtype]],"_",TableECFTransport[[#This Row],[Brandstoftechnologie]],"_",TableECFTransport[[#This Row],[Brandstof]])</f>
        <v>BUS_Genummerde wegen_Diesel Hybrid PHEV_Electric</v>
      </c>
      <c r="B55" s="1047" t="s">
        <v>657</v>
      </c>
      <c r="C55" s="1047" t="s">
        <v>63</v>
      </c>
      <c r="D55" s="1047" t="s">
        <v>861</v>
      </c>
      <c r="E55" s="1047" t="s">
        <v>298</v>
      </c>
      <c r="F55" s="104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5">
        <v>2016</v>
      </c>
      <c r="B1" s="1186"/>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87"/>
      <c r="B2" s="1188"/>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87"/>
      <c r="B3" s="1188"/>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9"/>
      <c r="B4" s="119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380</v>
      </c>
      <c r="B5" s="886" t="s">
        <v>720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7">
        <v>0</v>
      </c>
      <c r="D7" s="827">
        <v>0.98187544873812849</v>
      </c>
      <c r="E7" s="827">
        <v>0</v>
      </c>
      <c r="F7" s="828">
        <v>0.98187544873812849</v>
      </c>
      <c r="G7" s="827">
        <v>0</v>
      </c>
      <c r="H7" s="827">
        <v>0</v>
      </c>
      <c r="I7" s="827">
        <v>1.3897268344938405</v>
      </c>
      <c r="J7" s="827">
        <v>0.64811057430018204</v>
      </c>
      <c r="K7" s="827">
        <v>0</v>
      </c>
      <c r="L7" s="827">
        <v>55.66086993434908</v>
      </c>
      <c r="M7" s="827">
        <v>0</v>
      </c>
      <c r="N7" s="827">
        <v>0</v>
      </c>
      <c r="O7" s="827">
        <v>0</v>
      </c>
      <c r="P7" s="827">
        <v>0</v>
      </c>
      <c r="Q7" s="827">
        <v>0</v>
      </c>
      <c r="R7" s="828">
        <v>57.698707343143099</v>
      </c>
      <c r="S7" s="827">
        <v>90.945255291241054</v>
      </c>
      <c r="T7" s="827">
        <v>0</v>
      </c>
      <c r="U7" s="827">
        <v>0</v>
      </c>
      <c r="V7" s="828">
        <v>90.945255291241054</v>
      </c>
      <c r="W7" s="828">
        <v>149.62583808312229</v>
      </c>
      <c r="X7" s="827">
        <v>0</v>
      </c>
      <c r="Y7" s="827">
        <v>14.218075100461599</v>
      </c>
      <c r="Z7" s="827">
        <v>38.960158529600896</v>
      </c>
      <c r="AA7" s="829">
        <v>0</v>
      </c>
      <c r="AB7" s="829">
        <v>0</v>
      </c>
      <c r="AC7" s="828">
        <v>202.80407171318478</v>
      </c>
    </row>
    <row r="8" spans="1:29">
      <c r="A8" s="213" t="s">
        <v>149</v>
      </c>
      <c r="B8" s="214"/>
      <c r="C8" s="830">
        <v>0</v>
      </c>
      <c r="D8" s="830">
        <v>1.0594042609570003E-4</v>
      </c>
      <c r="E8" s="830">
        <v>0</v>
      </c>
      <c r="F8" s="831">
        <v>1.0594042609570003E-4</v>
      </c>
      <c r="G8" s="830">
        <v>0</v>
      </c>
      <c r="H8" s="830">
        <v>0</v>
      </c>
      <c r="I8" s="830">
        <v>0.54328004638050609</v>
      </c>
      <c r="J8" s="830">
        <v>2.654358493393255E-3</v>
      </c>
      <c r="K8" s="830">
        <v>0</v>
      </c>
      <c r="L8" s="830">
        <v>7.476801588293716</v>
      </c>
      <c r="M8" s="830">
        <v>0</v>
      </c>
      <c r="N8" s="830">
        <v>8.8560868381251198E-2</v>
      </c>
      <c r="O8" s="830">
        <v>0</v>
      </c>
      <c r="P8" s="830">
        <v>0</v>
      </c>
      <c r="Q8" s="830">
        <v>0</v>
      </c>
      <c r="R8" s="831">
        <v>8.1112968615488654</v>
      </c>
      <c r="S8" s="830">
        <v>49.135395431894047</v>
      </c>
      <c r="T8" s="830">
        <v>0</v>
      </c>
      <c r="U8" s="830">
        <v>0</v>
      </c>
      <c r="V8" s="831">
        <v>49.135395431894047</v>
      </c>
      <c r="W8" s="831">
        <v>57.246798233869008</v>
      </c>
      <c r="X8" s="830">
        <v>1.7511545615999999</v>
      </c>
      <c r="Y8" s="830">
        <v>4.2362890351008868</v>
      </c>
      <c r="Z8" s="830">
        <v>43.749461908573714</v>
      </c>
      <c r="AA8" s="832">
        <v>0</v>
      </c>
      <c r="AB8" s="832">
        <v>0</v>
      </c>
      <c r="AC8" s="831">
        <v>106.98319884994361</v>
      </c>
    </row>
    <row r="9" spans="1:29">
      <c r="A9" s="3"/>
      <c r="B9" s="6" t="s">
        <v>150</v>
      </c>
      <c r="C9" s="833">
        <v>0</v>
      </c>
      <c r="D9" s="833">
        <v>0</v>
      </c>
      <c r="E9" s="833">
        <v>0</v>
      </c>
      <c r="F9" s="834">
        <v>0</v>
      </c>
      <c r="G9" s="833">
        <v>0</v>
      </c>
      <c r="H9" s="833">
        <v>0</v>
      </c>
      <c r="I9" s="833">
        <v>6.5395971200937972E-2</v>
      </c>
      <c r="J9" s="833">
        <v>0</v>
      </c>
      <c r="K9" s="833">
        <v>0</v>
      </c>
      <c r="L9" s="833">
        <v>0.57830887738361236</v>
      </c>
      <c r="M9" s="833">
        <v>0</v>
      </c>
      <c r="N9" s="833">
        <v>0</v>
      </c>
      <c r="O9" s="833">
        <v>0</v>
      </c>
      <c r="P9" s="833">
        <v>0</v>
      </c>
      <c r="Q9" s="833">
        <v>0</v>
      </c>
      <c r="R9" s="834">
        <v>0.64370484858455035</v>
      </c>
      <c r="S9" s="833">
        <v>6.1435060825930661</v>
      </c>
      <c r="T9" s="833">
        <v>0</v>
      </c>
      <c r="U9" s="833">
        <v>0</v>
      </c>
      <c r="V9" s="834">
        <v>6.1435060825930661</v>
      </c>
      <c r="W9" s="834">
        <v>6.7872109311776168</v>
      </c>
      <c r="X9" s="833">
        <v>0</v>
      </c>
      <c r="Y9" s="833">
        <v>1.312857440166E-3</v>
      </c>
      <c r="Z9" s="833">
        <v>4.5668108859230552</v>
      </c>
      <c r="AA9" s="835">
        <v>0</v>
      </c>
      <c r="AB9" s="835">
        <v>0</v>
      </c>
      <c r="AC9" s="834">
        <v>11.355334674540838</v>
      </c>
    </row>
    <row r="10" spans="1:29">
      <c r="A10" s="3"/>
      <c r="B10" s="6" t="s">
        <v>151</v>
      </c>
      <c r="C10" s="833">
        <v>0</v>
      </c>
      <c r="D10" s="833">
        <v>0</v>
      </c>
      <c r="E10" s="833">
        <v>0</v>
      </c>
      <c r="F10" s="834">
        <v>0</v>
      </c>
      <c r="G10" s="833">
        <v>0</v>
      </c>
      <c r="H10" s="833">
        <v>0</v>
      </c>
      <c r="I10" s="833">
        <v>2.1401747481641751E-4</v>
      </c>
      <c r="J10" s="833">
        <v>0</v>
      </c>
      <c r="K10" s="833">
        <v>0</v>
      </c>
      <c r="L10" s="833">
        <v>0.50779447189257843</v>
      </c>
      <c r="M10" s="833">
        <v>0</v>
      </c>
      <c r="N10" s="833">
        <v>0</v>
      </c>
      <c r="O10" s="833">
        <v>0</v>
      </c>
      <c r="P10" s="833">
        <v>0</v>
      </c>
      <c r="Q10" s="833">
        <v>0</v>
      </c>
      <c r="R10" s="834">
        <v>0.50800848936739484</v>
      </c>
      <c r="S10" s="833">
        <v>5.9106708296719477</v>
      </c>
      <c r="T10" s="833">
        <v>0</v>
      </c>
      <c r="U10" s="833">
        <v>0</v>
      </c>
      <c r="V10" s="834">
        <v>5.9106708296719477</v>
      </c>
      <c r="W10" s="834">
        <v>6.4186793190393425</v>
      </c>
      <c r="X10" s="833">
        <v>0</v>
      </c>
      <c r="Y10" s="833">
        <v>5.2874136000000002E-2</v>
      </c>
      <c r="Z10" s="833">
        <v>3.4182703752975905</v>
      </c>
      <c r="AA10" s="835">
        <v>0</v>
      </c>
      <c r="AB10" s="835">
        <v>0</v>
      </c>
      <c r="AC10" s="834">
        <v>9.8898238303369332</v>
      </c>
    </row>
    <row r="11" spans="1:29">
      <c r="A11" s="3"/>
      <c r="B11" s="6" t="s">
        <v>152</v>
      </c>
      <c r="C11" s="833">
        <v>0</v>
      </c>
      <c r="D11" s="833">
        <v>0</v>
      </c>
      <c r="E11" s="833">
        <v>0</v>
      </c>
      <c r="F11" s="834">
        <v>0</v>
      </c>
      <c r="G11" s="833">
        <v>0</v>
      </c>
      <c r="H11" s="833">
        <v>0</v>
      </c>
      <c r="I11" s="833">
        <v>2.1871911494933231E-2</v>
      </c>
      <c r="J11" s="833">
        <v>0</v>
      </c>
      <c r="K11" s="833">
        <v>0</v>
      </c>
      <c r="L11" s="833">
        <v>0.25399054995191478</v>
      </c>
      <c r="M11" s="833">
        <v>0</v>
      </c>
      <c r="N11" s="833">
        <v>0</v>
      </c>
      <c r="O11" s="833">
        <v>0</v>
      </c>
      <c r="P11" s="833">
        <v>0</v>
      </c>
      <c r="Q11" s="833">
        <v>0</v>
      </c>
      <c r="R11" s="834">
        <v>0.27586246144684801</v>
      </c>
      <c r="S11" s="833">
        <v>3.8531677873338341</v>
      </c>
      <c r="T11" s="833">
        <v>0</v>
      </c>
      <c r="U11" s="833">
        <v>0</v>
      </c>
      <c r="V11" s="834">
        <v>3.8531677873338341</v>
      </c>
      <c r="W11" s="834">
        <v>4.1290302487806825</v>
      </c>
      <c r="X11" s="833">
        <v>0</v>
      </c>
      <c r="Y11" s="833">
        <v>4.0792440000000001E-3</v>
      </c>
      <c r="Z11" s="833">
        <v>1.4495855715380828</v>
      </c>
      <c r="AA11" s="835">
        <v>0</v>
      </c>
      <c r="AB11" s="835">
        <v>0</v>
      </c>
      <c r="AC11" s="834">
        <v>5.5826950643187647</v>
      </c>
    </row>
    <row r="12" spans="1:29">
      <c r="A12" s="3"/>
      <c r="B12" s="6" t="s">
        <v>153</v>
      </c>
      <c r="C12" s="833">
        <v>0</v>
      </c>
      <c r="D12" s="833">
        <v>0</v>
      </c>
      <c r="E12" s="833">
        <v>0</v>
      </c>
      <c r="F12" s="834">
        <v>0</v>
      </c>
      <c r="G12" s="833">
        <v>0</v>
      </c>
      <c r="H12" s="833">
        <v>0</v>
      </c>
      <c r="I12" s="833">
        <v>1.0674216457535526E-4</v>
      </c>
      <c r="J12" s="833">
        <v>2.654358493393255E-3</v>
      </c>
      <c r="K12" s="833">
        <v>0</v>
      </c>
      <c r="L12" s="833">
        <v>2.5592239725093093</v>
      </c>
      <c r="M12" s="833">
        <v>0</v>
      </c>
      <c r="N12" s="833">
        <v>0</v>
      </c>
      <c r="O12" s="833">
        <v>0</v>
      </c>
      <c r="P12" s="833">
        <v>0</v>
      </c>
      <c r="Q12" s="833">
        <v>0</v>
      </c>
      <c r="R12" s="834">
        <v>2.561985073167278</v>
      </c>
      <c r="S12" s="833">
        <v>18.282089254691357</v>
      </c>
      <c r="T12" s="833">
        <v>0</v>
      </c>
      <c r="U12" s="833">
        <v>0</v>
      </c>
      <c r="V12" s="834">
        <v>18.282089254691357</v>
      </c>
      <c r="W12" s="834">
        <v>20.844074327858635</v>
      </c>
      <c r="X12" s="833">
        <v>1.076724E-4</v>
      </c>
      <c r="Y12" s="833">
        <v>1.6287248118609998E-2</v>
      </c>
      <c r="Z12" s="833">
        <v>17.030604477610947</v>
      </c>
      <c r="AA12" s="835">
        <v>0</v>
      </c>
      <c r="AB12" s="835">
        <v>0</v>
      </c>
      <c r="AC12" s="834">
        <v>37.891073725988193</v>
      </c>
    </row>
    <row r="13" spans="1:29">
      <c r="A13" s="3"/>
      <c r="B13" s="6" t="s">
        <v>154</v>
      </c>
      <c r="C13" s="833">
        <v>0</v>
      </c>
      <c r="D13" s="833">
        <v>0</v>
      </c>
      <c r="E13" s="833">
        <v>0</v>
      </c>
      <c r="F13" s="834">
        <v>0</v>
      </c>
      <c r="G13" s="833">
        <v>0</v>
      </c>
      <c r="H13" s="833">
        <v>0</v>
      </c>
      <c r="I13" s="833">
        <v>0.449873808164032</v>
      </c>
      <c r="J13" s="833">
        <v>0</v>
      </c>
      <c r="K13" s="833">
        <v>0</v>
      </c>
      <c r="L13" s="833">
        <v>2.3815947942702982</v>
      </c>
      <c r="M13" s="833">
        <v>0</v>
      </c>
      <c r="N13" s="833">
        <v>7.4469845482352847E-3</v>
      </c>
      <c r="O13" s="833">
        <v>0</v>
      </c>
      <c r="P13" s="833">
        <v>0</v>
      </c>
      <c r="Q13" s="833">
        <v>0</v>
      </c>
      <c r="R13" s="834">
        <v>2.8389155869825653</v>
      </c>
      <c r="S13" s="833">
        <v>9.7227153551491661</v>
      </c>
      <c r="T13" s="833">
        <v>0</v>
      </c>
      <c r="U13" s="833">
        <v>0</v>
      </c>
      <c r="V13" s="834">
        <v>9.7227153551491661</v>
      </c>
      <c r="W13" s="834">
        <v>12.561630942131732</v>
      </c>
      <c r="X13" s="833">
        <v>0</v>
      </c>
      <c r="Y13" s="833">
        <v>1.7181716416000001E-2</v>
      </c>
      <c r="Z13" s="833">
        <v>12.403510827032306</v>
      </c>
      <c r="AA13" s="835">
        <v>0</v>
      </c>
      <c r="AB13" s="835">
        <v>0</v>
      </c>
      <c r="AC13" s="834">
        <v>24.982323485580039</v>
      </c>
    </row>
    <row r="14" spans="1:29">
      <c r="A14" s="215"/>
      <c r="B14" s="216" t="s">
        <v>155</v>
      </c>
      <c r="C14" s="836">
        <v>0</v>
      </c>
      <c r="D14" s="836">
        <v>1.0594042609570003E-4</v>
      </c>
      <c r="E14" s="836">
        <v>0</v>
      </c>
      <c r="F14" s="837">
        <v>1.0594042609570003E-4</v>
      </c>
      <c r="G14" s="833">
        <v>0</v>
      </c>
      <c r="H14" s="833">
        <v>0</v>
      </c>
      <c r="I14" s="833">
        <v>5.8175958812111224E-3</v>
      </c>
      <c r="J14" s="833">
        <v>0</v>
      </c>
      <c r="K14" s="833">
        <v>0</v>
      </c>
      <c r="L14" s="833">
        <v>1.195888922286003</v>
      </c>
      <c r="M14" s="833">
        <v>0</v>
      </c>
      <c r="N14" s="833">
        <v>8.1113883833015918E-2</v>
      </c>
      <c r="O14" s="833">
        <v>0</v>
      </c>
      <c r="P14" s="833">
        <v>0</v>
      </c>
      <c r="Q14" s="833">
        <v>0</v>
      </c>
      <c r="R14" s="837">
        <v>1.2828204020002301</v>
      </c>
      <c r="S14" s="833">
        <v>5.2232461224546736</v>
      </c>
      <c r="T14" s="836">
        <v>0</v>
      </c>
      <c r="U14" s="836">
        <v>0</v>
      </c>
      <c r="V14" s="837">
        <v>5.2232461224546736</v>
      </c>
      <c r="W14" s="837">
        <v>6.5061724648809989</v>
      </c>
      <c r="X14" s="833">
        <v>1.7505419999999998</v>
      </c>
      <c r="Y14" s="833">
        <v>4.1445538331261105</v>
      </c>
      <c r="Z14" s="833">
        <v>4.8806797711717316</v>
      </c>
      <c r="AA14" s="838">
        <v>0</v>
      </c>
      <c r="AB14" s="838">
        <v>0</v>
      </c>
      <c r="AC14" s="837">
        <v>17.281948069178839</v>
      </c>
    </row>
    <row r="15" spans="1:29">
      <c r="A15" s="213" t="s">
        <v>156</v>
      </c>
      <c r="B15" s="217"/>
      <c r="C15" s="839">
        <v>0</v>
      </c>
      <c r="D15" s="839">
        <v>3.5985444000000699E-3</v>
      </c>
      <c r="E15" s="839">
        <v>0.15900000000000003</v>
      </c>
      <c r="F15" s="839">
        <v>0.1625985444000001</v>
      </c>
      <c r="G15" s="839">
        <v>0</v>
      </c>
      <c r="H15" s="839">
        <v>0</v>
      </c>
      <c r="I15" s="839">
        <v>2.50784339815073</v>
      </c>
      <c r="J15" s="839">
        <v>0.19436988224110799</v>
      </c>
      <c r="K15" s="839">
        <v>0</v>
      </c>
      <c r="L15" s="839">
        <v>8.460723701334329</v>
      </c>
      <c r="M15" s="839">
        <v>0</v>
      </c>
      <c r="N15" s="839">
        <v>0.53538692849483105</v>
      </c>
      <c r="O15" s="839">
        <v>0</v>
      </c>
      <c r="P15" s="839">
        <v>9.8910000000000005E-3</v>
      </c>
      <c r="Q15" s="839">
        <v>0</v>
      </c>
      <c r="R15" s="839">
        <v>11.708214910220999</v>
      </c>
      <c r="S15" s="839">
        <v>30.58754292438466</v>
      </c>
      <c r="T15" s="839">
        <v>0</v>
      </c>
      <c r="U15" s="839">
        <v>0</v>
      </c>
      <c r="V15" s="839">
        <v>30.58754292438466</v>
      </c>
      <c r="W15" s="839">
        <v>42.458356379005664</v>
      </c>
      <c r="X15" s="839">
        <v>0</v>
      </c>
      <c r="Y15" s="839">
        <f>SUM(Y16:Y24)</f>
        <v>3.1881562810756208</v>
      </c>
      <c r="Z15" s="839">
        <v>45.418829069147264</v>
      </c>
      <c r="AA15" s="841">
        <v>3.2790688000002177E-2</v>
      </c>
      <c r="AB15" s="841">
        <v>0</v>
      </c>
      <c r="AC15" s="840">
        <f>SUM(W15:Z15)</f>
        <v>91.06534172922855</v>
      </c>
    </row>
    <row r="16" spans="1:29">
      <c r="A16" s="5"/>
      <c r="B16" s="6" t="s">
        <v>34</v>
      </c>
      <c r="C16" s="842">
        <v>0</v>
      </c>
      <c r="D16" s="842">
        <v>0</v>
      </c>
      <c r="E16" s="842">
        <v>0</v>
      </c>
      <c r="F16" s="834">
        <v>0</v>
      </c>
      <c r="G16" s="842">
        <v>0</v>
      </c>
      <c r="H16" s="842">
        <v>0</v>
      </c>
      <c r="I16" s="842">
        <v>1.3535999999999999E-3</v>
      </c>
      <c r="J16" s="842">
        <v>0</v>
      </c>
      <c r="K16" s="842">
        <v>0</v>
      </c>
      <c r="L16" s="842">
        <v>1.0006115081399994E-2</v>
      </c>
      <c r="M16" s="842">
        <v>0</v>
      </c>
      <c r="N16" s="842">
        <v>2.4071050720001624E-5</v>
      </c>
      <c r="O16" s="842">
        <v>0</v>
      </c>
      <c r="P16" s="842">
        <v>0</v>
      </c>
      <c r="Q16" s="842">
        <v>0</v>
      </c>
      <c r="R16" s="834">
        <v>1.1383786132119995E-2</v>
      </c>
      <c r="S16" s="842">
        <v>0.29381143171143886</v>
      </c>
      <c r="T16" s="842">
        <v>0</v>
      </c>
      <c r="U16" s="842">
        <v>0</v>
      </c>
      <c r="V16" s="843">
        <v>0.29381143171143886</v>
      </c>
      <c r="W16" s="834">
        <v>0.30519521784355885</v>
      </c>
      <c r="X16" s="842">
        <v>0</v>
      </c>
      <c r="Y16" s="842">
        <v>0</v>
      </c>
      <c r="Z16" s="842">
        <v>0.600956769599998</v>
      </c>
      <c r="AA16" s="835">
        <v>0</v>
      </c>
      <c r="AB16" s="835">
        <v>0</v>
      </c>
      <c r="AC16" s="834">
        <f t="shared" ref="AC16:AC24" si="0">SUM(W16:Z16)</f>
        <v>0.90615198744355685</v>
      </c>
    </row>
    <row r="17" spans="1:31">
      <c r="A17" s="5"/>
      <c r="B17" s="6" t="s">
        <v>37</v>
      </c>
      <c r="C17" s="842">
        <v>0</v>
      </c>
      <c r="D17" s="842">
        <v>0</v>
      </c>
      <c r="E17" s="842">
        <v>0.15900000000000003</v>
      </c>
      <c r="F17" s="834">
        <v>0.15900000000000003</v>
      </c>
      <c r="G17" s="842">
        <v>0</v>
      </c>
      <c r="H17" s="842">
        <v>0</v>
      </c>
      <c r="I17" s="842">
        <v>5.1431962030000005E-3</v>
      </c>
      <c r="J17" s="842">
        <v>0</v>
      </c>
      <c r="K17" s="842">
        <v>0</v>
      </c>
      <c r="L17" s="842">
        <v>0.12139422893560999</v>
      </c>
      <c r="M17" s="842">
        <v>0</v>
      </c>
      <c r="N17" s="842">
        <v>8.6258319999999999E-3</v>
      </c>
      <c r="O17" s="842">
        <v>0</v>
      </c>
      <c r="P17" s="842">
        <v>9.8910000000000005E-3</v>
      </c>
      <c r="Q17" s="842">
        <v>0</v>
      </c>
      <c r="R17" s="834">
        <v>0.14505425713861</v>
      </c>
      <c r="S17" s="842">
        <v>0.79432374113939996</v>
      </c>
      <c r="T17" s="842">
        <v>0</v>
      </c>
      <c r="U17" s="842">
        <v>0</v>
      </c>
      <c r="V17" s="843">
        <v>0.79432374113939996</v>
      </c>
      <c r="W17" s="834">
        <v>1.09837799827801</v>
      </c>
      <c r="X17" s="842">
        <v>0</v>
      </c>
      <c r="Y17" s="842">
        <v>0</v>
      </c>
      <c r="Z17" s="842">
        <v>0.55534467960000011</v>
      </c>
      <c r="AA17" s="835">
        <v>0</v>
      </c>
      <c r="AB17" s="835">
        <v>0</v>
      </c>
      <c r="AC17" s="834">
        <f t="shared" si="0"/>
        <v>1.6537226778780101</v>
      </c>
    </row>
    <row r="18" spans="1:31">
      <c r="A18" s="5"/>
      <c r="B18" s="6" t="s">
        <v>35</v>
      </c>
      <c r="C18" s="842">
        <v>0</v>
      </c>
      <c r="D18" s="842">
        <v>0</v>
      </c>
      <c r="E18" s="842">
        <v>0</v>
      </c>
      <c r="F18" s="834">
        <v>0</v>
      </c>
      <c r="G18" s="842">
        <v>0</v>
      </c>
      <c r="H18" s="842">
        <v>0</v>
      </c>
      <c r="I18" s="842">
        <v>5.8403080172951496E-2</v>
      </c>
      <c r="J18" s="842">
        <v>5.3904584999999996E-3</v>
      </c>
      <c r="K18" s="842">
        <v>0</v>
      </c>
      <c r="L18" s="842">
        <v>0.5956323819559034</v>
      </c>
      <c r="M18" s="842">
        <v>0</v>
      </c>
      <c r="N18" s="842">
        <v>0</v>
      </c>
      <c r="O18" s="842">
        <v>0</v>
      </c>
      <c r="P18" s="842">
        <v>0</v>
      </c>
      <c r="Q18" s="842">
        <v>0</v>
      </c>
      <c r="R18" s="834">
        <v>0.65942592062885486</v>
      </c>
      <c r="S18" s="842">
        <v>4.0803776941623893</v>
      </c>
      <c r="T18" s="842">
        <v>0</v>
      </c>
      <c r="U18" s="842">
        <v>0</v>
      </c>
      <c r="V18" s="843">
        <v>4.0803776941623893</v>
      </c>
      <c r="W18" s="834">
        <v>4.7398036147912439</v>
      </c>
      <c r="X18" s="842">
        <v>0</v>
      </c>
      <c r="Y18" s="842">
        <v>9.0625772814057995E-2</v>
      </c>
      <c r="Z18" s="842">
        <v>6.3522800721468258</v>
      </c>
      <c r="AA18" s="835">
        <v>0</v>
      </c>
      <c r="AB18" s="835">
        <v>0</v>
      </c>
      <c r="AC18" s="834">
        <f t="shared" si="0"/>
        <v>11.182709459752129</v>
      </c>
    </row>
    <row r="19" spans="1:31">
      <c r="A19" s="5"/>
      <c r="B19" s="6" t="s">
        <v>32</v>
      </c>
      <c r="C19" s="842">
        <v>0</v>
      </c>
      <c r="D19" s="842">
        <v>0</v>
      </c>
      <c r="E19" s="842">
        <v>0</v>
      </c>
      <c r="F19" s="834">
        <v>0</v>
      </c>
      <c r="G19" s="842">
        <v>0</v>
      </c>
      <c r="H19" s="842">
        <v>0</v>
      </c>
      <c r="I19" s="842">
        <v>2.3202087644292839</v>
      </c>
      <c r="J19" s="842">
        <v>0.18897942374110799</v>
      </c>
      <c r="K19" s="842">
        <v>0</v>
      </c>
      <c r="L19" s="842">
        <v>6.0416147580072259</v>
      </c>
      <c r="M19" s="842">
        <v>0</v>
      </c>
      <c r="N19" s="842">
        <v>0.3365556065279332</v>
      </c>
      <c r="O19" s="842">
        <v>0</v>
      </c>
      <c r="P19" s="842">
        <v>0</v>
      </c>
      <c r="Q19" s="842">
        <v>0</v>
      </c>
      <c r="R19" s="834">
        <v>8.8873585527055514</v>
      </c>
      <c r="S19" s="842">
        <v>4.4547518589542587</v>
      </c>
      <c r="T19" s="842">
        <v>0</v>
      </c>
      <c r="U19" s="842">
        <v>0</v>
      </c>
      <c r="V19" s="843">
        <v>4.4547518589542587</v>
      </c>
      <c r="W19" s="834">
        <v>13.34211041165981</v>
      </c>
      <c r="X19" s="842">
        <v>0</v>
      </c>
      <c r="Y19" s="842">
        <v>0.62258605516800003</v>
      </c>
      <c r="Z19" s="842">
        <v>7.9372365537430181</v>
      </c>
      <c r="AA19" s="835">
        <v>0</v>
      </c>
      <c r="AB19" s="835">
        <v>0</v>
      </c>
      <c r="AC19" s="834">
        <f t="shared" si="0"/>
        <v>21.90193302057083</v>
      </c>
    </row>
    <row r="20" spans="1:31">
      <c r="A20" s="5"/>
      <c r="B20" s="6" t="s">
        <v>40</v>
      </c>
      <c r="C20" s="842">
        <v>0</v>
      </c>
      <c r="D20" s="842">
        <v>0</v>
      </c>
      <c r="E20" s="842">
        <v>0</v>
      </c>
      <c r="F20" s="834">
        <v>0</v>
      </c>
      <c r="G20" s="842">
        <v>0</v>
      </c>
      <c r="H20" s="842">
        <v>0</v>
      </c>
      <c r="I20" s="842">
        <v>2.4619263493260032E-2</v>
      </c>
      <c r="J20" s="842">
        <v>0</v>
      </c>
      <c r="K20" s="842">
        <v>0</v>
      </c>
      <c r="L20" s="842">
        <v>0.71110278165547258</v>
      </c>
      <c r="M20" s="842">
        <v>0</v>
      </c>
      <c r="N20" s="842">
        <v>2.8819907119999998E-2</v>
      </c>
      <c r="O20" s="842">
        <v>0</v>
      </c>
      <c r="P20" s="842">
        <v>0</v>
      </c>
      <c r="Q20" s="842">
        <v>0</v>
      </c>
      <c r="R20" s="834">
        <v>0.76454195226873267</v>
      </c>
      <c r="S20" s="842">
        <v>11.117820279523219</v>
      </c>
      <c r="T20" s="842">
        <v>0</v>
      </c>
      <c r="U20" s="842">
        <v>0</v>
      </c>
      <c r="V20" s="843">
        <v>11.117820279523219</v>
      </c>
      <c r="W20" s="834">
        <v>11.882362231791952</v>
      </c>
      <c r="X20" s="842">
        <v>0</v>
      </c>
      <c r="Y20" s="842">
        <v>0.80310076938715902</v>
      </c>
      <c r="Z20" s="842">
        <v>11.637477216751909</v>
      </c>
      <c r="AA20" s="835">
        <v>0</v>
      </c>
      <c r="AB20" s="835">
        <v>0</v>
      </c>
      <c r="AC20" s="834">
        <f t="shared" si="0"/>
        <v>24.32294021793102</v>
      </c>
    </row>
    <row r="21" spans="1:31">
      <c r="A21" s="5"/>
      <c r="B21" s="6" t="s">
        <v>39</v>
      </c>
      <c r="C21" s="842">
        <v>0</v>
      </c>
      <c r="D21" s="842">
        <v>0</v>
      </c>
      <c r="E21" s="842">
        <v>0</v>
      </c>
      <c r="F21" s="834">
        <v>0</v>
      </c>
      <c r="G21" s="842">
        <v>0</v>
      </c>
      <c r="H21" s="842">
        <v>0</v>
      </c>
      <c r="I21" s="842">
        <v>8.1998474538251126E-3</v>
      </c>
      <c r="J21" s="842">
        <v>0</v>
      </c>
      <c r="K21" s="842">
        <v>0</v>
      </c>
      <c r="L21" s="842">
        <v>0.11757241451095309</v>
      </c>
      <c r="M21" s="842">
        <v>0</v>
      </c>
      <c r="N21" s="842">
        <v>0.16136151179617783</v>
      </c>
      <c r="O21" s="842">
        <v>0</v>
      </c>
      <c r="P21" s="842">
        <v>0</v>
      </c>
      <c r="Q21" s="842">
        <v>0</v>
      </c>
      <c r="R21" s="834">
        <v>0.28713377376095606</v>
      </c>
      <c r="S21" s="842">
        <v>2.0681907814821785</v>
      </c>
      <c r="T21" s="842">
        <v>0</v>
      </c>
      <c r="U21" s="842">
        <v>0</v>
      </c>
      <c r="V21" s="843">
        <v>2.0681907814821785</v>
      </c>
      <c r="W21" s="834">
        <v>2.3553245552431346</v>
      </c>
      <c r="X21" s="842">
        <v>0</v>
      </c>
      <c r="Y21" s="842">
        <v>0.152276392069154</v>
      </c>
      <c r="Z21" s="842">
        <v>2.7609715472505716</v>
      </c>
      <c r="AA21" s="835">
        <v>0</v>
      </c>
      <c r="AB21" s="835">
        <v>0</v>
      </c>
      <c r="AC21" s="834">
        <f t="shared" si="0"/>
        <v>5.2685724945628607</v>
      </c>
    </row>
    <row r="22" spans="1:31">
      <c r="A22" s="5"/>
      <c r="B22" s="6" t="s">
        <v>36</v>
      </c>
      <c r="C22" s="842">
        <v>0</v>
      </c>
      <c r="D22" s="842">
        <v>3.2889999999999864E-3</v>
      </c>
      <c r="E22" s="842">
        <v>0</v>
      </c>
      <c r="F22" s="834">
        <v>3.2889999999999864E-3</v>
      </c>
      <c r="G22" s="842">
        <v>0</v>
      </c>
      <c r="H22" s="842">
        <v>0</v>
      </c>
      <c r="I22" s="842">
        <v>5.8014050352629305E-2</v>
      </c>
      <c r="J22" s="842">
        <v>0</v>
      </c>
      <c r="K22" s="842">
        <v>0</v>
      </c>
      <c r="L22" s="842">
        <v>0.68812416518821862</v>
      </c>
      <c r="M22" s="842">
        <v>0</v>
      </c>
      <c r="N22" s="842">
        <v>0</v>
      </c>
      <c r="O22" s="842">
        <v>0</v>
      </c>
      <c r="P22" s="842">
        <v>0</v>
      </c>
      <c r="Q22" s="842">
        <v>0</v>
      </c>
      <c r="R22" s="834">
        <v>0.74613821554084792</v>
      </c>
      <c r="S22" s="842">
        <v>1.5144535513815125</v>
      </c>
      <c r="T22" s="842">
        <v>0</v>
      </c>
      <c r="U22" s="842">
        <v>0</v>
      </c>
      <c r="V22" s="843">
        <v>1.5144535513815125</v>
      </c>
      <c r="W22" s="834">
        <v>2.2638807669223606</v>
      </c>
      <c r="X22" s="842">
        <v>0</v>
      </c>
      <c r="Y22" s="842">
        <v>0.43815223000000003</v>
      </c>
      <c r="Z22" s="842">
        <v>2.0014588371125428</v>
      </c>
      <c r="AA22" s="835">
        <v>0</v>
      </c>
      <c r="AB22" s="835">
        <v>0</v>
      </c>
      <c r="AC22" s="834">
        <f t="shared" si="0"/>
        <v>4.703491834034903</v>
      </c>
    </row>
    <row r="23" spans="1:31">
      <c r="A23" s="5"/>
      <c r="B23" s="6" t="s">
        <v>38</v>
      </c>
      <c r="C23" s="842">
        <v>0</v>
      </c>
      <c r="D23" s="842">
        <v>3.0954440000008354E-4</v>
      </c>
      <c r="E23" s="842">
        <v>0</v>
      </c>
      <c r="F23" s="834">
        <v>3.0954440000008354E-4</v>
      </c>
      <c r="G23" s="842">
        <v>0</v>
      </c>
      <c r="H23" s="842">
        <v>0</v>
      </c>
      <c r="I23" s="842">
        <v>2.8396123597800001E-3</v>
      </c>
      <c r="J23" s="842">
        <v>0</v>
      </c>
      <c r="K23" s="842">
        <v>0</v>
      </c>
      <c r="L23" s="842">
        <v>4.8863136184377216E-2</v>
      </c>
      <c r="M23" s="842">
        <v>0</v>
      </c>
      <c r="N23" s="842">
        <v>0</v>
      </c>
      <c r="O23" s="842">
        <v>0</v>
      </c>
      <c r="P23" s="842">
        <v>0</v>
      </c>
      <c r="Q23" s="842">
        <v>0</v>
      </c>
      <c r="R23" s="834">
        <v>5.1702748544157219E-2</v>
      </c>
      <c r="S23" s="842">
        <v>0.51412921448486371</v>
      </c>
      <c r="T23" s="842">
        <v>0</v>
      </c>
      <c r="U23" s="842">
        <v>0</v>
      </c>
      <c r="V23" s="843">
        <v>0.51412921448486371</v>
      </c>
      <c r="W23" s="834">
        <v>0.56614150742902103</v>
      </c>
      <c r="X23" s="842">
        <v>0</v>
      </c>
      <c r="Y23" s="842">
        <v>0.81776706163724988</v>
      </c>
      <c r="Z23" s="842">
        <v>1.7675119185423926</v>
      </c>
      <c r="AA23" s="835">
        <v>0</v>
      </c>
      <c r="AB23" s="835">
        <v>0</v>
      </c>
      <c r="AC23" s="834">
        <f t="shared" si="0"/>
        <v>3.1514204876086636</v>
      </c>
    </row>
    <row r="24" spans="1:31">
      <c r="A24" s="218"/>
      <c r="B24" s="216" t="s">
        <v>33</v>
      </c>
      <c r="C24" s="842">
        <v>0</v>
      </c>
      <c r="D24" s="842">
        <v>0</v>
      </c>
      <c r="E24" s="842">
        <v>0</v>
      </c>
      <c r="F24" s="834">
        <v>0</v>
      </c>
      <c r="G24" s="842">
        <v>0</v>
      </c>
      <c r="H24" s="842">
        <v>0</v>
      </c>
      <c r="I24" s="842">
        <v>2.9061983685999999E-2</v>
      </c>
      <c r="J24" s="842">
        <v>0</v>
      </c>
      <c r="K24" s="842">
        <v>0</v>
      </c>
      <c r="L24" s="842">
        <v>0.12641371981517002</v>
      </c>
      <c r="M24" s="842">
        <v>0</v>
      </c>
      <c r="N24" s="842">
        <v>0</v>
      </c>
      <c r="O24" s="842">
        <v>0</v>
      </c>
      <c r="P24" s="842">
        <v>0</v>
      </c>
      <c r="Q24" s="842">
        <v>0</v>
      </c>
      <c r="R24" s="834">
        <v>0.15547570350117002</v>
      </c>
      <c r="S24" s="842">
        <v>5.7496843715453991</v>
      </c>
      <c r="T24" s="842">
        <v>0</v>
      </c>
      <c r="U24" s="842">
        <v>0</v>
      </c>
      <c r="V24" s="843">
        <v>5.7496843715453991</v>
      </c>
      <c r="W24" s="834">
        <v>5.9051600750465694</v>
      </c>
      <c r="X24" s="842">
        <v>0</v>
      </c>
      <c r="Y24" s="842">
        <v>0.26364799999999999</v>
      </c>
      <c r="Z24" s="842">
        <v>11.805591474400011</v>
      </c>
      <c r="AA24" s="835">
        <v>0</v>
      </c>
      <c r="AB24" s="835">
        <v>0</v>
      </c>
      <c r="AC24" s="834">
        <f t="shared" si="0"/>
        <v>17.974399549446581</v>
      </c>
    </row>
    <row r="25" spans="1:31">
      <c r="A25" s="5" t="s">
        <v>639</v>
      </c>
      <c r="B25" s="128"/>
      <c r="C25" s="839">
        <v>0</v>
      </c>
      <c r="D25" s="839">
        <v>0.36754838452159333</v>
      </c>
      <c r="E25" s="839">
        <v>0</v>
      </c>
      <c r="F25" s="840">
        <v>0.36754838452159333</v>
      </c>
      <c r="G25" s="830">
        <v>0</v>
      </c>
      <c r="H25" s="830">
        <v>0</v>
      </c>
      <c r="I25" s="830">
        <v>7.4568468044256264E-2</v>
      </c>
      <c r="J25" s="830">
        <v>9.9144618080804617E-2</v>
      </c>
      <c r="K25" s="830">
        <v>0</v>
      </c>
      <c r="L25" s="830">
        <v>10.348984814948775</v>
      </c>
      <c r="M25" s="830">
        <v>0</v>
      </c>
      <c r="N25" s="830">
        <v>0.21977761028155415</v>
      </c>
      <c r="O25" s="830">
        <v>0</v>
      </c>
      <c r="P25" s="830">
        <v>0</v>
      </c>
      <c r="Q25" s="830">
        <v>0</v>
      </c>
      <c r="R25" s="840">
        <v>10.742475511355387</v>
      </c>
      <c r="S25" s="830">
        <v>16.57987935056093</v>
      </c>
      <c r="T25" s="839">
        <v>0</v>
      </c>
      <c r="U25" s="839">
        <v>0</v>
      </c>
      <c r="V25" s="840">
        <v>16.57987935056093</v>
      </c>
      <c r="W25" s="840">
        <v>27.689903246437908</v>
      </c>
      <c r="X25" s="839">
        <v>0</v>
      </c>
      <c r="Y25" s="830">
        <v>3.4138509894022291</v>
      </c>
      <c r="Z25" s="832">
        <v>-2.1740717738267645</v>
      </c>
      <c r="AA25" s="841">
        <v>0</v>
      </c>
      <c r="AB25" s="841">
        <v>0</v>
      </c>
      <c r="AC25" s="831">
        <v>28.929682462013371</v>
      </c>
      <c r="AE25" s="38"/>
    </row>
    <row r="26" spans="1:31">
      <c r="A26" s="5"/>
      <c r="B26" s="128"/>
      <c r="C26" s="844"/>
      <c r="D26" s="845"/>
      <c r="E26" s="844"/>
      <c r="F26" s="834"/>
      <c r="G26" s="845"/>
      <c r="H26" s="845"/>
      <c r="I26" s="845"/>
      <c r="J26" s="845"/>
      <c r="K26" s="845"/>
      <c r="L26" s="845"/>
      <c r="M26" s="845"/>
      <c r="N26" s="845"/>
      <c r="O26" s="845"/>
      <c r="P26" s="845"/>
      <c r="Q26" s="845"/>
      <c r="R26" s="834"/>
      <c r="S26" s="845"/>
      <c r="T26" s="844"/>
      <c r="U26" s="844"/>
      <c r="V26" s="834"/>
      <c r="W26" s="834"/>
      <c r="X26" s="844"/>
      <c r="Y26" s="848"/>
      <c r="Z26" s="848">
        <v>2.5369417941357169</v>
      </c>
      <c r="AA26" s="849"/>
      <c r="AB26" s="846"/>
      <c r="AC26" s="847"/>
      <c r="AE26" s="38"/>
    </row>
    <row r="27" spans="1:31">
      <c r="A27" s="3"/>
      <c r="B27" s="6" t="s">
        <v>157</v>
      </c>
      <c r="C27" s="833">
        <v>0</v>
      </c>
      <c r="D27" s="833">
        <v>0</v>
      </c>
      <c r="E27" s="833">
        <v>0</v>
      </c>
      <c r="F27" s="834">
        <v>0</v>
      </c>
      <c r="G27" s="833">
        <v>0</v>
      </c>
      <c r="H27" s="833">
        <v>0</v>
      </c>
      <c r="I27" s="833">
        <v>5.0448573311158512E-2</v>
      </c>
      <c r="J27" s="833">
        <v>2.6399782938679585E-3</v>
      </c>
      <c r="K27" s="833">
        <v>0</v>
      </c>
      <c r="L27" s="833">
        <v>6.2987540192606879</v>
      </c>
      <c r="M27" s="833">
        <v>0</v>
      </c>
      <c r="N27" s="833">
        <v>0</v>
      </c>
      <c r="O27" s="833">
        <v>0</v>
      </c>
      <c r="P27" s="833">
        <v>0</v>
      </c>
      <c r="Q27" s="833">
        <v>0</v>
      </c>
      <c r="R27" s="834">
        <v>6.3518425708657142</v>
      </c>
      <c r="S27" s="833">
        <v>0.25658747889480005</v>
      </c>
      <c r="T27" s="833">
        <v>0</v>
      </c>
      <c r="U27" s="833">
        <v>0</v>
      </c>
      <c r="V27" s="834">
        <v>0.25658747889480005</v>
      </c>
      <c r="W27" s="834">
        <v>6.6084300497605142</v>
      </c>
      <c r="X27" s="833">
        <v>0</v>
      </c>
      <c r="Y27" s="833">
        <v>1.1060116525533616</v>
      </c>
      <c r="Z27" s="833">
        <v>2.6338573235349951</v>
      </c>
      <c r="AA27" s="835">
        <v>0</v>
      </c>
      <c r="AB27" s="835">
        <v>0</v>
      </c>
      <c r="AC27" s="834">
        <v>10.348299025848871</v>
      </c>
    </row>
    <row r="28" spans="1:31">
      <c r="A28" s="3"/>
      <c r="B28" s="6" t="s">
        <v>158</v>
      </c>
      <c r="C28" s="833">
        <v>0</v>
      </c>
      <c r="D28" s="833">
        <v>2.8369394181579696E-4</v>
      </c>
      <c r="E28" s="833">
        <v>0</v>
      </c>
      <c r="F28" s="834">
        <v>2.8369394181579696E-4</v>
      </c>
      <c r="G28" s="833">
        <v>0</v>
      </c>
      <c r="H28" s="833">
        <v>0</v>
      </c>
      <c r="I28" s="833">
        <v>1.83367934006439E-3</v>
      </c>
      <c r="J28" s="833">
        <v>1.8104660716979195E-3</v>
      </c>
      <c r="K28" s="833">
        <v>0</v>
      </c>
      <c r="L28" s="833">
        <v>2.2607863785539695</v>
      </c>
      <c r="M28" s="833">
        <v>0</v>
      </c>
      <c r="N28" s="833">
        <v>0</v>
      </c>
      <c r="O28" s="833">
        <v>0</v>
      </c>
      <c r="P28" s="833">
        <v>0</v>
      </c>
      <c r="Q28" s="833">
        <v>0</v>
      </c>
      <c r="R28" s="834">
        <v>2.2644305239657316</v>
      </c>
      <c r="S28" s="833">
        <v>0.26214912360000003</v>
      </c>
      <c r="T28" s="833">
        <v>0</v>
      </c>
      <c r="U28" s="833">
        <v>0</v>
      </c>
      <c r="V28" s="834">
        <v>0.26214912360000003</v>
      </c>
      <c r="W28" s="834">
        <v>2.5268633415075472</v>
      </c>
      <c r="X28" s="833">
        <v>0</v>
      </c>
      <c r="Y28" s="833">
        <v>1.9699718320673718</v>
      </c>
      <c r="Z28" s="833">
        <v>7.0818027383623985E-2</v>
      </c>
      <c r="AA28" s="835">
        <v>0</v>
      </c>
      <c r="AB28" s="835">
        <v>0</v>
      </c>
      <c r="AC28" s="834">
        <v>4.5676532009585431</v>
      </c>
    </row>
    <row r="29" spans="1:31">
      <c r="A29" s="3"/>
      <c r="B29" s="6" t="s">
        <v>159</v>
      </c>
      <c r="C29" s="833">
        <v>0</v>
      </c>
      <c r="D29" s="833">
        <v>0.30278826556692501</v>
      </c>
      <c r="E29" s="833">
        <v>0</v>
      </c>
      <c r="F29" s="834">
        <v>0.30278826556692501</v>
      </c>
      <c r="G29" s="833">
        <v>0</v>
      </c>
      <c r="H29" s="833">
        <v>0</v>
      </c>
      <c r="I29" s="833">
        <v>1.2884164822413334E-2</v>
      </c>
      <c r="J29" s="833">
        <v>4.6287167069412665E-3</v>
      </c>
      <c r="K29" s="833">
        <v>0</v>
      </c>
      <c r="L29" s="833">
        <v>0.69240907665939688</v>
      </c>
      <c r="M29" s="833">
        <v>0</v>
      </c>
      <c r="N29" s="833">
        <v>0.2136937414122671</v>
      </c>
      <c r="O29" s="833">
        <v>0</v>
      </c>
      <c r="P29" s="833">
        <v>0</v>
      </c>
      <c r="Q29" s="833">
        <v>0</v>
      </c>
      <c r="R29" s="834">
        <v>0.92361569960101852</v>
      </c>
      <c r="S29" s="833">
        <v>16.061142748066128</v>
      </c>
      <c r="T29" s="833">
        <v>0</v>
      </c>
      <c r="U29" s="833">
        <v>0</v>
      </c>
      <c r="V29" s="834">
        <v>16.061142748066128</v>
      </c>
      <c r="W29" s="834">
        <v>17.287546713234072</v>
      </c>
      <c r="X29" s="833">
        <v>0</v>
      </c>
      <c r="Y29" s="833">
        <v>0.31361387278149505</v>
      </c>
      <c r="Z29" s="833">
        <v>-5.9841676506367794</v>
      </c>
      <c r="AA29" s="835">
        <v>0</v>
      </c>
      <c r="AB29" s="835">
        <v>0</v>
      </c>
      <c r="AC29" s="834">
        <v>11.616992935378788</v>
      </c>
    </row>
    <row r="30" spans="1:31">
      <c r="A30" s="3"/>
      <c r="B30" s="6" t="s">
        <v>160</v>
      </c>
      <c r="C30" s="833">
        <v>0</v>
      </c>
      <c r="D30" s="833">
        <v>6.4476425012852515E-2</v>
      </c>
      <c r="E30" s="833">
        <v>0</v>
      </c>
      <c r="F30" s="834">
        <v>6.4476425012852515E-2</v>
      </c>
      <c r="G30" s="833">
        <v>0</v>
      </c>
      <c r="H30" s="833">
        <v>0</v>
      </c>
      <c r="I30" s="833">
        <v>9.4002928835230336E-3</v>
      </c>
      <c r="J30" s="833">
        <v>2.5737429842359497E-2</v>
      </c>
      <c r="K30" s="833">
        <v>0</v>
      </c>
      <c r="L30" s="833">
        <v>1.0868051507429195</v>
      </c>
      <c r="M30" s="833">
        <v>0</v>
      </c>
      <c r="N30" s="833">
        <v>6.0838688692870383E-3</v>
      </c>
      <c r="O30" s="833">
        <v>0</v>
      </c>
      <c r="P30" s="833">
        <v>0</v>
      </c>
      <c r="Q30" s="833">
        <v>0</v>
      </c>
      <c r="R30" s="834">
        <v>1.128026742338089</v>
      </c>
      <c r="S30" s="833">
        <v>0</v>
      </c>
      <c r="T30" s="833">
        <v>0</v>
      </c>
      <c r="U30" s="833">
        <v>0</v>
      </c>
      <c r="V30" s="834">
        <v>0</v>
      </c>
      <c r="W30" s="834">
        <v>1.1925031673509414</v>
      </c>
      <c r="X30" s="833">
        <v>0</v>
      </c>
      <c r="Y30" s="833">
        <v>2.4253632000000004E-2</v>
      </c>
      <c r="Z30" s="833">
        <v>1.1053708294753957</v>
      </c>
      <c r="AA30" s="835">
        <v>0</v>
      </c>
      <c r="AB30" s="835">
        <v>0</v>
      </c>
      <c r="AC30" s="834">
        <v>2.3221276288263368</v>
      </c>
    </row>
    <row r="31" spans="1:31">
      <c r="A31" s="3"/>
      <c r="B31" s="6" t="s">
        <v>161</v>
      </c>
      <c r="C31" s="833">
        <v>0</v>
      </c>
      <c r="D31" s="833">
        <v>0</v>
      </c>
      <c r="E31" s="833">
        <v>0</v>
      </c>
      <c r="F31" s="834">
        <v>0</v>
      </c>
      <c r="G31" s="833">
        <v>0</v>
      </c>
      <c r="H31" s="833">
        <v>0</v>
      </c>
      <c r="I31" s="833">
        <v>1.7576870969999998E-6</v>
      </c>
      <c r="J31" s="833">
        <v>6.1365464808798141E-2</v>
      </c>
      <c r="K31" s="833">
        <v>0</v>
      </c>
      <c r="L31" s="833">
        <v>6.8157765275399856E-3</v>
      </c>
      <c r="M31" s="833">
        <v>0</v>
      </c>
      <c r="N31" s="833">
        <v>0</v>
      </c>
      <c r="O31" s="833">
        <v>0</v>
      </c>
      <c r="P31" s="833">
        <v>0</v>
      </c>
      <c r="Q31" s="833">
        <v>0</v>
      </c>
      <c r="R31" s="834">
        <v>6.8182999023435123E-2</v>
      </c>
      <c r="S31" s="833">
        <v>0</v>
      </c>
      <c r="T31" s="833">
        <v>0</v>
      </c>
      <c r="U31" s="833">
        <v>0</v>
      </c>
      <c r="V31" s="834">
        <v>0</v>
      </c>
      <c r="W31" s="834">
        <v>6.8182999023435123E-2</v>
      </c>
      <c r="X31" s="833">
        <v>0</v>
      </c>
      <c r="Y31" s="833">
        <v>0</v>
      </c>
      <c r="Z31" s="833">
        <v>0</v>
      </c>
      <c r="AA31" s="835">
        <v>0</v>
      </c>
      <c r="AB31" s="835">
        <v>0</v>
      </c>
      <c r="AC31" s="834">
        <v>6.8182999023435123E-2</v>
      </c>
    </row>
    <row r="32" spans="1:31">
      <c r="A32" s="4"/>
      <c r="B32" s="127" t="s">
        <v>162</v>
      </c>
      <c r="C32" s="851">
        <v>0</v>
      </c>
      <c r="D32" s="851">
        <v>0</v>
      </c>
      <c r="E32" s="851">
        <v>0</v>
      </c>
      <c r="F32" s="850">
        <v>0</v>
      </c>
      <c r="G32" s="851">
        <v>0</v>
      </c>
      <c r="H32" s="851">
        <v>0</v>
      </c>
      <c r="I32" s="851">
        <v>0</v>
      </c>
      <c r="J32" s="851">
        <v>2.9625623571398396E-3</v>
      </c>
      <c r="K32" s="851">
        <v>0</v>
      </c>
      <c r="L32" s="851">
        <v>3.4144132042593003E-3</v>
      </c>
      <c r="M32" s="851">
        <v>0</v>
      </c>
      <c r="N32" s="851">
        <v>0</v>
      </c>
      <c r="O32" s="851">
        <v>0</v>
      </c>
      <c r="P32" s="851">
        <v>0</v>
      </c>
      <c r="Q32" s="851">
        <v>0</v>
      </c>
      <c r="R32" s="850">
        <v>6.3769755613991399E-3</v>
      </c>
      <c r="S32" s="851">
        <v>0</v>
      </c>
      <c r="T32" s="851">
        <v>0</v>
      </c>
      <c r="U32" s="851">
        <v>0</v>
      </c>
      <c r="V32" s="850">
        <v>0</v>
      </c>
      <c r="W32" s="850">
        <v>6.3769755613991399E-3</v>
      </c>
      <c r="X32" s="851">
        <v>0</v>
      </c>
      <c r="Y32" s="851">
        <v>0</v>
      </c>
      <c r="Z32" s="851">
        <v>4.9696416000000005E-5</v>
      </c>
      <c r="AA32" s="852">
        <v>0</v>
      </c>
      <c r="AB32" s="852">
        <v>0</v>
      </c>
      <c r="AC32" s="850">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1" t="s">
        <v>457</v>
      </c>
      <c r="B2" s="1192"/>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459</v>
      </c>
      <c r="C6" s="161" t="s">
        <v>475</v>
      </c>
    </row>
    <row r="7" spans="1:3" s="11" customFormat="1">
      <c r="A7" s="132"/>
      <c r="B7" s="133"/>
      <c r="C7" s="134"/>
    </row>
    <row r="8" spans="1:3" s="11" customFormat="1" ht="60">
      <c r="A8" s="113" t="s">
        <v>148</v>
      </c>
      <c r="B8" s="130" t="s">
        <v>459</v>
      </c>
      <c r="C8" s="305" t="s">
        <v>476</v>
      </c>
    </row>
    <row r="9" spans="1:3" s="11" customFormat="1">
      <c r="A9" s="132"/>
      <c r="B9" s="133"/>
      <c r="C9" s="134"/>
    </row>
    <row r="10" spans="1:3" s="11" customFormat="1" ht="60">
      <c r="A10" s="113" t="s">
        <v>149</v>
      </c>
      <c r="B10" s="130" t="s">
        <v>459</v>
      </c>
      <c r="C10" s="305" t="s">
        <v>476</v>
      </c>
    </row>
    <row r="11" spans="1:3" s="11" customFormat="1">
      <c r="A11" s="132"/>
      <c r="B11" s="133"/>
      <c r="C11" s="134"/>
    </row>
    <row r="12" spans="1:3" s="11" customFormat="1" ht="60">
      <c r="A12" s="113" t="s">
        <v>375</v>
      </c>
      <c r="B12" s="130" t="s">
        <v>459</v>
      </c>
      <c r="C12" s="305" t="s">
        <v>476</v>
      </c>
    </row>
    <row r="13" spans="1:3" s="11" customFormat="1">
      <c r="A13" s="132"/>
      <c r="B13" s="133"/>
      <c r="C13" s="134"/>
    </row>
    <row r="14" spans="1:3" s="11" customFormat="1" ht="60">
      <c r="A14" s="113" t="s">
        <v>105</v>
      </c>
      <c r="B14" s="130" t="s">
        <v>477</v>
      </c>
      <c r="C14" s="305" t="s">
        <v>476</v>
      </c>
    </row>
    <row r="15" spans="1:3" s="11" customFormat="1" ht="63">
      <c r="A15" s="123"/>
      <c r="B15" s="130" t="s">
        <v>478</v>
      </c>
      <c r="C15" s="305" t="s">
        <v>482</v>
      </c>
    </row>
    <row r="16" spans="1:3" s="11" customFormat="1">
      <c r="A16" s="132"/>
      <c r="B16" s="133"/>
      <c r="C16" s="134"/>
    </row>
    <row r="17" spans="1:3" s="11" customFormat="1" ht="45">
      <c r="A17" s="113" t="s">
        <v>458</v>
      </c>
      <c r="B17" s="130" t="s">
        <v>528</v>
      </c>
      <c r="C17" s="161" t="s">
        <v>529</v>
      </c>
    </row>
    <row r="18" spans="1:3" s="11" customFormat="1">
      <c r="A18" s="132"/>
      <c r="B18" s="133"/>
      <c r="C18" s="134"/>
    </row>
    <row r="19" spans="1:3" s="11" customFormat="1" ht="60">
      <c r="A19" s="113" t="s">
        <v>378</v>
      </c>
      <c r="B19" s="304" t="s">
        <v>526</v>
      </c>
      <c r="C19" s="161" t="s">
        <v>527</v>
      </c>
    </row>
    <row r="20" spans="1:3" s="11" customFormat="1">
      <c r="A20" s="113"/>
      <c r="B20" s="130"/>
      <c r="C20" s="131"/>
    </row>
    <row r="21" spans="1:3" ht="21">
      <c r="A21" s="126" t="s">
        <v>461</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3" t="s">
        <v>187</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523</v>
      </c>
      <c r="B5" s="30">
        <f>SUM(OV_ov_ele_kWh,OV_rest_ele_kWh)/1000</f>
        <v>984.98900000000003</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524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462</v>
      </c>
      <c r="B8" s="21">
        <f>MAX((B5+B6),0)</f>
        <v>984.98900000000003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0.18199870056079398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179.26671806667591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3" t="s">
        <v>148</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525</v>
      </c>
      <c r="B5" s="30">
        <f>IF(ISERROR(SUM(HH_hh_ele_kWh,HH_rest_kWh)/1000),0,SUM(HH_hh_ele_kWh,HH_rest_kWh)/1000)</f>
        <v>14549.695284833999</v>
      </c>
      <c r="C5" s="17">
        <f>IF(ISERROR('Eigen informatie GS &amp; warmtenet'!B57),0,'Eigen informatie GS &amp; warmtenet'!B57)</f>
        <v>0</v>
      </c>
      <c r="D5" s="30">
        <f>(SUM(HH_hh_gas_kWh,HH_rest_gas_kWh)/1000)*0.902</f>
        <v>41289.515974642934</v>
      </c>
      <c r="E5" s="17">
        <f>B32*B41</f>
        <v>976.85427787037895</v>
      </c>
      <c r="F5" s="17">
        <f>B36*B45</f>
        <v>24749.108633347158</v>
      </c>
      <c r="G5" s="18"/>
      <c r="H5" s="17"/>
      <c r="I5" s="17"/>
      <c r="J5" s="17">
        <f>B35*B44+C35*C44</f>
        <v>119.08993411140624</v>
      </c>
      <c r="K5" s="17"/>
      <c r="L5" s="17"/>
      <c r="M5" s="17"/>
      <c r="N5" s="17">
        <f>B34*B43+C34*C43</f>
        <v>6590.0143624931861</v>
      </c>
      <c r="O5" s="17">
        <f>B52*B53*B54</f>
        <v>312.66666666666669</v>
      </c>
      <c r="P5" s="17">
        <f>B60*B61*B62/1000-B60*B61*B62/1000/B63</f>
        <v>648.26666666666665</v>
      </c>
    </row>
    <row r="6" spans="1:16">
      <c r="A6" s="16" t="s">
        <v>607</v>
      </c>
      <c r="B6" s="754">
        <f>kWh_PV_kleiner_dan_10kW</f>
        <v>3395.732438386578</v>
      </c>
      <c r="C6" s="755"/>
      <c r="D6" s="755"/>
      <c r="E6" s="756"/>
      <c r="F6" s="756"/>
      <c r="G6" s="756"/>
      <c r="H6" s="756"/>
      <c r="I6" s="756"/>
      <c r="J6" s="756"/>
      <c r="K6" s="756"/>
      <c r="L6" s="756"/>
      <c r="M6" s="756"/>
      <c r="N6" s="756"/>
      <c r="O6" s="756"/>
      <c r="P6" s="756"/>
    </row>
    <row r="7" spans="1:16">
      <c r="B7" s="19"/>
      <c r="C7" s="19"/>
      <c r="D7" s="19"/>
      <c r="E7" s="19"/>
      <c r="F7" s="19"/>
      <c r="G7" s="19"/>
      <c r="H7" s="19"/>
      <c r="I7" s="19"/>
      <c r="J7" s="19"/>
      <c r="K7" s="19"/>
      <c r="L7" s="19"/>
      <c r="M7" s="19"/>
      <c r="N7" s="19"/>
      <c r="O7" s="19"/>
      <c r="P7" s="19"/>
    </row>
    <row r="8" spans="1:16" s="8" customFormat="1">
      <c r="A8" s="20" t="s">
        <v>205</v>
      </c>
      <c r="B8" s="21">
        <f>B5+B6</f>
        <v>17945.427723220579</v>
      </c>
      <c r="C8" s="21">
        <f>C5</f>
        <v>0</v>
      </c>
      <c r="D8" s="21">
        <f>D5</f>
        <v>41289.515974642934</v>
      </c>
      <c r="E8" s="21">
        <f>E5</f>
        <v>976.85427787037895</v>
      </c>
      <c r="F8" s="21">
        <f>F5</f>
        <v>24749.108633347158</v>
      </c>
      <c r="G8" s="21"/>
      <c r="H8" s="21"/>
      <c r="I8" s="21"/>
      <c r="J8" s="21">
        <f>J5</f>
        <v>119.08993411140624</v>
      </c>
      <c r="K8" s="21"/>
      <c r="L8" s="21">
        <f>L5</f>
        <v>0</v>
      </c>
      <c r="M8" s="21">
        <f>M5</f>
        <v>0</v>
      </c>
      <c r="N8" s="21">
        <f>N5</f>
        <v>6590.0143624931861</v>
      </c>
      <c r="O8" s="21">
        <f>O5</f>
        <v>312.66666666666669</v>
      </c>
      <c r="P8" s="21">
        <f>P5</f>
        <v>648.26666666666665</v>
      </c>
    </row>
    <row r="9" spans="1:16">
      <c r="B9" s="19"/>
      <c r="C9" s="19"/>
      <c r="D9" s="254"/>
      <c r="E9" s="19"/>
      <c r="F9" s="19"/>
      <c r="G9" s="19"/>
      <c r="H9" s="19"/>
      <c r="I9" s="19"/>
      <c r="J9" s="19"/>
      <c r="K9" s="19"/>
      <c r="L9" s="19"/>
      <c r="M9" s="19"/>
      <c r="N9" s="19"/>
      <c r="O9" s="19"/>
      <c r="P9" s="19"/>
    </row>
    <row r="10" spans="1:16">
      <c r="A10" s="24" t="s">
        <v>207</v>
      </c>
      <c r="B10" s="25">
        <f ca="1">'EF ele_warmte'!B12</f>
        <v>0.18199870056079398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3266.0445266337929</v>
      </c>
      <c r="C12" s="23">
        <f ca="1">C10*C8</f>
        <v>0</v>
      </c>
      <c r="D12" s="23">
        <f>D8*D10</f>
        <v>8340.4822268778735</v>
      </c>
      <c r="E12" s="23">
        <f>E10*E8</f>
        <v>221.74592107657602</v>
      </c>
      <c r="F12" s="23">
        <f>F10*F8</f>
        <v>6608.0120051036911</v>
      </c>
      <c r="G12" s="23"/>
      <c r="H12" s="23"/>
      <c r="I12" s="23"/>
      <c r="J12" s="23">
        <f>J10*J8</f>
        <v>42.157836675437807</v>
      </c>
      <c r="K12" s="23"/>
      <c r="L12" s="23">
        <f>L10*L8</f>
        <v>0</v>
      </c>
      <c r="M12" s="23">
        <f>M10*M8</f>
        <v>0</v>
      </c>
      <c r="N12" s="23">
        <f>N10*N8</f>
        <v>0</v>
      </c>
      <c r="O12" s="23">
        <f>O10*O8</f>
        <v>0</v>
      </c>
      <c r="P12" s="23">
        <f>P10*P8</f>
        <v>0</v>
      </c>
    </row>
    <row r="15" spans="1:16">
      <c r="A15" s="190" t="s">
        <v>473</v>
      </c>
      <c r="B15" s="200"/>
      <c r="C15" s="200"/>
      <c r="D15" s="222"/>
    </row>
    <row r="16" spans="1:16">
      <c r="A16" s="3"/>
      <c r="B16" s="43"/>
      <c r="C16" s="43"/>
      <c r="D16" s="171"/>
    </row>
    <row r="17" spans="1:5">
      <c r="A17" s="223" t="s">
        <v>888</v>
      </c>
      <c r="B17" s="199" t="s">
        <v>880</v>
      </c>
      <c r="C17" s="199" t="s">
        <v>881</v>
      </c>
      <c r="D17" s="224" t="s">
        <v>175</v>
      </c>
      <c r="E17" s="15"/>
    </row>
    <row r="18" spans="1:5">
      <c r="A18" s="241" t="s">
        <v>77</v>
      </c>
      <c r="B18" s="1057">
        <v>0.70648161141255106</v>
      </c>
      <c r="C18" s="1057"/>
      <c r="D18" s="293" t="s">
        <v>882</v>
      </c>
      <c r="E18" s="15"/>
    </row>
    <row r="19" spans="1:5">
      <c r="A19" s="241" t="s">
        <v>883</v>
      </c>
      <c r="B19" s="1057">
        <v>8.3261879938839913E-3</v>
      </c>
      <c r="C19" s="1057"/>
      <c r="D19" s="226"/>
      <c r="E19" s="15"/>
    </row>
    <row r="20" spans="1:5">
      <c r="A20" s="241" t="s">
        <v>884</v>
      </c>
      <c r="B20" s="1057"/>
      <c r="C20" s="1057"/>
      <c r="D20" s="226"/>
      <c r="E20" s="15"/>
    </row>
    <row r="21" spans="1:5">
      <c r="A21" s="241" t="s">
        <v>885</v>
      </c>
      <c r="B21" s="1057">
        <v>1.1000494299388335E-2</v>
      </c>
      <c r="C21" s="1057"/>
      <c r="D21" s="226"/>
      <c r="E21" s="15"/>
    </row>
    <row r="22" spans="1:5">
      <c r="A22" s="241" t="s">
        <v>886</v>
      </c>
      <c r="B22" s="1057">
        <v>0.22870951436149842</v>
      </c>
      <c r="C22" s="1057"/>
      <c r="D22" s="226"/>
      <c r="E22" s="15"/>
    </row>
    <row r="23" spans="1:5">
      <c r="A23" s="241" t="s">
        <v>78</v>
      </c>
      <c r="B23" s="1057"/>
      <c r="C23" s="1057"/>
      <c r="D23" s="225"/>
      <c r="E23" s="52"/>
    </row>
    <row r="24" spans="1:5">
      <c r="A24" s="241" t="s">
        <v>887</v>
      </c>
      <c r="B24" s="1057">
        <v>4.5482191932678238E-2</v>
      </c>
      <c r="C24" s="1057">
        <v>0.20469555213145466</v>
      </c>
      <c r="D24" s="225"/>
      <c r="E24" s="15"/>
    </row>
    <row r="25" spans="1:5" s="15" customFormat="1">
      <c r="A25" s="168"/>
      <c r="B25" s="29"/>
      <c r="C25" s="36"/>
      <c r="D25" s="225"/>
    </row>
    <row r="26" spans="1:5" s="15" customFormat="1">
      <c r="A26" s="227" t="s">
        <v>761</v>
      </c>
      <c r="B26" s="37">
        <f>aantalHuishoudens</f>
        <v>4533</v>
      </c>
      <c r="C26" s="36"/>
      <c r="D26" s="225"/>
    </row>
    <row r="27" spans="1:5" s="15" customFormat="1">
      <c r="A27" s="227" t="s">
        <v>762</v>
      </c>
      <c r="B27" s="37">
        <f>SUM(HH_hh_gas_aantal,HH_rest_gas_aantal)</f>
        <v>2968</v>
      </c>
      <c r="C27" s="36"/>
      <c r="D27" s="225"/>
    </row>
    <row r="28" spans="1:5" s="15" customFormat="1">
      <c r="A28" s="228"/>
      <c r="B28" s="29"/>
      <c r="C28" s="36"/>
      <c r="D28" s="229"/>
    </row>
    <row r="29" spans="1:5">
      <c r="A29" s="3"/>
      <c r="B29" s="43"/>
      <c r="C29" s="43"/>
      <c r="D29" s="171"/>
    </row>
    <row r="30" spans="1:5">
      <c r="A30" s="169" t="s">
        <v>465</v>
      </c>
      <c r="B30" s="166" t="s">
        <v>758</v>
      </c>
      <c r="C30" s="166" t="s">
        <v>759</v>
      </c>
      <c r="D30" s="171"/>
    </row>
    <row r="31" spans="1:5">
      <c r="A31" s="168" t="s">
        <v>889</v>
      </c>
      <c r="B31" s="33">
        <f>B27-0.05*B27</f>
        <v>2819.6</v>
      </c>
      <c r="C31" s="34" t="s">
        <v>104</v>
      </c>
      <c r="D31" s="171"/>
    </row>
    <row r="32" spans="1:5">
      <c r="A32" s="168" t="s">
        <v>72</v>
      </c>
      <c r="B32" s="33">
        <f>IF((B21*($B$26-($B$27-0.05*$B$27)-$B$60))&lt;0,0,B21*($B$26-($B$27-0.05*$B$27)-$B$60))</f>
        <v>18.474230126392772</v>
      </c>
      <c r="C32" s="34" t="s">
        <v>104</v>
      </c>
      <c r="D32" s="171"/>
    </row>
    <row r="33" spans="1:6">
      <c r="A33" s="168" t="s">
        <v>73</v>
      </c>
      <c r="B33" s="33">
        <f>IF((B22*($B$26-($B$27-0.05*$B$27)-$B$60))&lt;0,0,B22*($B$26-($B$27-0.05*$B$27)-$B$60))</f>
        <v>384.09475841870045</v>
      </c>
      <c r="C33" s="34" t="s">
        <v>104</v>
      </c>
      <c r="D33" s="171"/>
    </row>
    <row r="34" spans="1:6">
      <c r="A34" s="168" t="s">
        <v>74</v>
      </c>
      <c r="B34" s="33">
        <f>IF((B24*($B$26-($B$27-0.05*$B$27)-$B$60))&lt;0,0,B24*($B$26-($B$27-0.05*$B$27)-$B$60))</f>
        <v>76.382793131739831</v>
      </c>
      <c r="C34" s="33">
        <f>B26*C24</f>
        <v>927.8849378118839</v>
      </c>
      <c r="D34" s="230"/>
    </row>
    <row r="35" spans="1:6">
      <c r="A35" s="168" t="s">
        <v>76</v>
      </c>
      <c r="B35" s="33">
        <f>IF((B19*($B$26-($B$27-0.05*$B$27)-$B$60))&lt;0,0,B19*($B$26-($B$27-0.05*$B$27)-$B$60))</f>
        <v>13.983000116928777</v>
      </c>
      <c r="C35" s="33">
        <f>B35/2</f>
        <v>6.9915000584643883</v>
      </c>
      <c r="D35" s="230"/>
    </row>
    <row r="36" spans="1:6">
      <c r="A36" s="168" t="s">
        <v>77</v>
      </c>
      <c r="B36" s="33">
        <f>IF((B18*($B$26-($B$27-0.05*$B$27)-$B$60))&lt;0,0,B18*($B$26-($B$27-0.05*$B$27)-$B$60))</f>
        <v>1186.4652182062382</v>
      </c>
      <c r="C36" s="34" t="s">
        <v>104</v>
      </c>
      <c r="D36" s="171"/>
    </row>
    <row r="37" spans="1:6">
      <c r="A37" s="168" t="s">
        <v>78</v>
      </c>
      <c r="B37" s="33">
        <f>B60</f>
        <v>34</v>
      </c>
      <c r="C37" s="34" t="s">
        <v>104</v>
      </c>
      <c r="D37" s="171"/>
    </row>
    <row r="38" spans="1:6" s="1051" customFormat="1">
      <c r="A38" s="241"/>
      <c r="B38" s="29"/>
      <c r="C38" s="28"/>
      <c r="D38" s="229"/>
    </row>
    <row r="39" spans="1:6">
      <c r="A39" s="169" t="s">
        <v>468</v>
      </c>
      <c r="B39" s="165" t="s">
        <v>718</v>
      </c>
      <c r="C39" s="165" t="s">
        <v>719</v>
      </c>
      <c r="D39" s="293" t="s">
        <v>882</v>
      </c>
      <c r="E39" s="162"/>
      <c r="F39" s="162"/>
    </row>
    <row r="40" spans="1:6">
      <c r="A40" s="168" t="s">
        <v>70</v>
      </c>
      <c r="B40" s="163">
        <v>14.549874462067889</v>
      </c>
      <c r="C40" s="167" t="s">
        <v>104</v>
      </c>
      <c r="D40" s="170"/>
      <c r="E40" s="163"/>
      <c r="F40" s="163"/>
    </row>
    <row r="41" spans="1:6">
      <c r="A41" s="168" t="s">
        <v>72</v>
      </c>
      <c r="B41" s="163">
        <v>52.876589237395024</v>
      </c>
      <c r="C41" s="167" t="s">
        <v>104</v>
      </c>
      <c r="D41" s="170"/>
      <c r="E41" s="163"/>
      <c r="F41" s="163"/>
    </row>
    <row r="42" spans="1:6">
      <c r="A42" s="168" t="s">
        <v>73</v>
      </c>
      <c r="B42" s="163">
        <v>9.4614710503363391</v>
      </c>
      <c r="C42" s="167" t="s">
        <v>104</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104</v>
      </c>
      <c r="D45" s="171"/>
      <c r="E45" s="163"/>
      <c r="F45" s="163"/>
    </row>
    <row r="46" spans="1:6">
      <c r="A46" s="168" t="s">
        <v>78</v>
      </c>
      <c r="B46" s="167" t="s">
        <v>890</v>
      </c>
      <c r="C46" s="167" t="s">
        <v>104</v>
      </c>
      <c r="D46" s="171"/>
      <c r="E46" s="163"/>
      <c r="F46" s="163"/>
    </row>
    <row r="47" spans="1:6">
      <c r="A47" s="172"/>
      <c r="B47" s="231"/>
      <c r="C47" s="231"/>
      <c r="D47" s="173"/>
      <c r="E47" s="163"/>
      <c r="F47" s="163"/>
    </row>
    <row r="48" spans="1:6">
      <c r="E48" s="15"/>
      <c r="F48" s="15"/>
    </row>
    <row r="49" spans="1:4">
      <c r="A49" s="191" t="s">
        <v>466</v>
      </c>
      <c r="B49" s="200"/>
      <c r="C49" s="200"/>
      <c r="D49" s="201"/>
    </row>
    <row r="50" spans="1:4" s="15" customFormat="1">
      <c r="A50" s="169"/>
      <c r="B50" s="32"/>
      <c r="C50" s="32"/>
      <c r="D50" s="202"/>
    </row>
    <row r="51" spans="1:4" s="15" customFormat="1">
      <c r="A51" s="203"/>
      <c r="B51" s="204"/>
      <c r="C51" s="205" t="s">
        <v>363</v>
      </c>
      <c r="D51" s="219" t="s">
        <v>175</v>
      </c>
    </row>
    <row r="52" spans="1:4">
      <c r="A52" s="168" t="s">
        <v>254</v>
      </c>
      <c r="B52" s="311">
        <f>aantalZB_NB_wonen+aantalZB_NB_wonen_met_kantoor+ZB_HH_bestaande_bouw</f>
        <v>200</v>
      </c>
      <c r="C52" s="43"/>
      <c r="D52" s="170"/>
    </row>
    <row r="53" spans="1:4">
      <c r="A53" s="168" t="s">
        <v>463</v>
      </c>
      <c r="B53" s="307">
        <v>4.2</v>
      </c>
      <c r="C53" s="43"/>
      <c r="D53" s="301" t="s">
        <v>493</v>
      </c>
    </row>
    <row r="54" spans="1:4">
      <c r="A54" s="241" t="s">
        <v>464</v>
      </c>
      <c r="B54" s="312">
        <f>1.34/3.6</f>
        <v>0.37222222222222223</v>
      </c>
      <c r="C54" s="43" t="s">
        <v>208</v>
      </c>
      <c r="D54" s="301" t="s">
        <v>493</v>
      </c>
    </row>
    <row r="55" spans="1:4">
      <c r="A55" s="172"/>
      <c r="B55" s="242"/>
      <c r="C55" s="175"/>
      <c r="D55" s="176"/>
    </row>
    <row r="56" spans="1:4">
      <c r="D56" s="164"/>
    </row>
    <row r="57" spans="1:4">
      <c r="A57" s="191" t="s">
        <v>467</v>
      </c>
      <c r="B57" s="200"/>
      <c r="C57" s="200"/>
      <c r="D57" s="201"/>
    </row>
    <row r="58" spans="1:4">
      <c r="A58" s="169"/>
      <c r="B58" s="32"/>
      <c r="C58" s="32"/>
      <c r="D58" s="206"/>
    </row>
    <row r="59" spans="1:4">
      <c r="A59" s="180"/>
      <c r="B59" s="179"/>
      <c r="C59" s="205" t="s">
        <v>363</v>
      </c>
      <c r="D59" s="220" t="s">
        <v>175</v>
      </c>
    </row>
    <row r="60" spans="1:4">
      <c r="A60" s="168" t="s">
        <v>254</v>
      </c>
      <c r="B60" s="311">
        <f>aantalWP_NB_wonen+aantalWP_NB_wonen_met_kantoor+WP_HH_bestaande_bouw</f>
        <v>34</v>
      </c>
      <c r="C60" s="32"/>
      <c r="D60" s="174"/>
    </row>
    <row r="61" spans="1:4">
      <c r="A61" s="168" t="s">
        <v>433</v>
      </c>
      <c r="B61" s="307">
        <v>13</v>
      </c>
      <c r="C61" s="32" t="s">
        <v>251</v>
      </c>
      <c r="D61" s="301" t="s">
        <v>493</v>
      </c>
    </row>
    <row r="62" spans="1:4">
      <c r="A62" s="168" t="s">
        <v>434</v>
      </c>
      <c r="B62" s="307">
        <v>2000</v>
      </c>
      <c r="C62" s="32" t="s">
        <v>253</v>
      </c>
      <c r="D62" s="301" t="s">
        <v>493</v>
      </c>
    </row>
    <row r="63" spans="1:4">
      <c r="A63" s="168" t="s">
        <v>396</v>
      </c>
      <c r="B63" s="307">
        <v>3.75</v>
      </c>
      <c r="C63" s="43"/>
      <c r="D63" s="301" t="s">
        <v>493</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149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247"/>
      <c r="G4" s="14"/>
      <c r="H4" s="14"/>
      <c r="I4" s="14"/>
      <c r="J4" s="14"/>
      <c r="K4" s="14"/>
      <c r="L4" s="14"/>
      <c r="M4" s="14"/>
      <c r="N4" s="14"/>
      <c r="O4" s="14"/>
      <c r="P4" s="14"/>
      <c r="R4" s="6"/>
    </row>
    <row r="5" spans="1:18">
      <c r="A5" s="16" t="s">
        <v>247</v>
      </c>
      <c r="B5" s="30">
        <f>SUM(B6:B12)</f>
        <v>14294.440575903789</v>
      </c>
      <c r="C5" s="17">
        <f>IF(ISERROR('Eigen informatie GS &amp; warmtenet'!B58),0,'Eigen informatie GS &amp; warmtenet'!B58)</f>
        <v>0</v>
      </c>
      <c r="D5" s="30">
        <f>SUM(D6:D12)</f>
        <v>14131.617558112543</v>
      </c>
      <c r="E5" s="17">
        <f>SUM(E6:E12)</f>
        <v>218.53446534312195</v>
      </c>
      <c r="F5" s="17">
        <f>SUM(F6:F12)</f>
        <v>2527.5117564002512</v>
      </c>
      <c r="G5" s="18"/>
      <c r="H5" s="17"/>
      <c r="I5" s="17"/>
      <c r="J5" s="17">
        <f>SUM(J6:J12)</f>
        <v>3.9796388473157279E-2</v>
      </c>
      <c r="K5" s="17"/>
      <c r="L5" s="17"/>
      <c r="M5" s="17"/>
      <c r="N5" s="17">
        <f>SUM(N6:N12)</f>
        <v>1588.9943069074568</v>
      </c>
      <c r="O5" s="17">
        <f>B38*B39*B40</f>
        <v>6.2533333333333339</v>
      </c>
      <c r="P5" s="17">
        <f>B46*B47*B48/1000-B46*B47*B48/1000/B49</f>
        <v>38.133333333333333</v>
      </c>
      <c r="R5" s="32"/>
    </row>
    <row r="6" spans="1:18">
      <c r="A6" s="32" t="s">
        <v>53</v>
      </c>
      <c r="B6" s="37">
        <f>B26</f>
        <v>1298.5770776212701</v>
      </c>
      <c r="C6" s="33"/>
      <c r="D6" s="37">
        <f>IF(ISERROR(TER_kantoor_gas_kWh/1000),0,TER_kantoor_gas_kWh/1000)*0.902</f>
        <v>1569.1632879889771</v>
      </c>
      <c r="E6" s="33">
        <f>$C$26*'E Balans VL '!I12/100/3.6*1000000</f>
        <v>8.1390492225604273E-3</v>
      </c>
      <c r="F6" s="33">
        <f>$C$26*('E Balans VL '!L12+'E Balans VL '!N12)/100/3.6*1000000</f>
        <v>195.13984906222402</v>
      </c>
      <c r="G6" s="34"/>
      <c r="H6" s="33"/>
      <c r="I6" s="33"/>
      <c r="J6" s="33">
        <f>$C$26*('E Balans VL '!D12+'E Balans VL '!E12)/100/3.6*1000000</f>
        <v>0</v>
      </c>
      <c r="K6" s="33"/>
      <c r="L6" s="33"/>
      <c r="M6" s="33"/>
      <c r="N6" s="33">
        <f>$C$26*'E Balans VL '!Y12/100/3.6*1000000</f>
        <v>1.2418964395633747</v>
      </c>
      <c r="O6" s="33"/>
      <c r="P6" s="33"/>
      <c r="R6" s="32"/>
    </row>
    <row r="7" spans="1:18">
      <c r="A7" s="32" t="s">
        <v>52</v>
      </c>
      <c r="B7" s="37">
        <f t="shared" ref="B7:B12" si="0">B27</f>
        <v>1257.9066856914901</v>
      </c>
      <c r="C7" s="33"/>
      <c r="D7" s="37">
        <f>IF(ISERROR(TER_horeca_gas_kWh/1000),0,TER_horeca_gas_kWh/1000)*0.902</f>
        <v>2494.6271196110124</v>
      </c>
      <c r="E7" s="33">
        <f>$C$27*'E Balans VL '!I9/100/3.6*1000000</f>
        <v>18.013014211846659</v>
      </c>
      <c r="F7" s="33">
        <f>$C$27*('E Balans VL '!L9+'E Balans VL '!N9)/100/3.6*1000000</f>
        <v>159.2924737693732</v>
      </c>
      <c r="G7" s="34"/>
      <c r="H7" s="33"/>
      <c r="I7" s="33"/>
      <c r="J7" s="33">
        <f>$C$27*('E Balans VL '!D9+'E Balans VL '!E9)/100/3.6*1000000</f>
        <v>0</v>
      </c>
      <c r="K7" s="33"/>
      <c r="L7" s="33"/>
      <c r="M7" s="33"/>
      <c r="N7" s="33">
        <f>$C$27*'E Balans VL '!Y9/100/3.6*1000000</f>
        <v>0.36162043767460095</v>
      </c>
      <c r="O7" s="33"/>
      <c r="P7" s="33"/>
      <c r="R7" s="32"/>
    </row>
    <row r="8" spans="1:18">
      <c r="A8" s="6" t="s">
        <v>51</v>
      </c>
      <c r="B8" s="37">
        <f t="shared" si="0"/>
        <v>3198.5347349182498</v>
      </c>
      <c r="C8" s="33"/>
      <c r="D8" s="37">
        <f>IF(ISERROR(TER_handel_gas_kWh/1000),0,TER_handel_gas_kWh/1000)*0.902</f>
        <v>1308.1667656094103</v>
      </c>
      <c r="E8" s="33">
        <f>$C$28*'E Balans VL '!I13/100/3.6*1000000</f>
        <v>116.01046040985231</v>
      </c>
      <c r="F8" s="33">
        <f>$C$28*('E Balans VL '!L13+'E Balans VL '!N13)/100/3.6*1000000</f>
        <v>616.07017716856137</v>
      </c>
      <c r="G8" s="34"/>
      <c r="H8" s="33"/>
      <c r="I8" s="33"/>
      <c r="J8" s="33">
        <f>$C$28*('E Balans VL '!D13+'E Balans VL '!E13)/100/3.6*1000000</f>
        <v>0</v>
      </c>
      <c r="K8" s="33"/>
      <c r="L8" s="33"/>
      <c r="M8" s="33"/>
      <c r="N8" s="33">
        <f>$C$28*'E Balans VL '!Y13/100/3.6*1000000</f>
        <v>4.4307065578818943</v>
      </c>
      <c r="O8" s="33"/>
      <c r="P8" s="33"/>
      <c r="R8" s="32"/>
    </row>
    <row r="9" spans="1:18">
      <c r="A9" s="32" t="s">
        <v>50</v>
      </c>
      <c r="B9" s="37">
        <f t="shared" si="0"/>
        <v>774.18470837544191</v>
      </c>
      <c r="C9" s="33"/>
      <c r="D9" s="37">
        <f>IF(ISERROR(TER_gezond_gas_kWh/1000),0,TER_gezond_gas_kWh/1000)*0.902</f>
        <v>1923.092395119744</v>
      </c>
      <c r="E9" s="33">
        <f>$C$29*'E Balans VL '!I10/100/3.6*1000000</f>
        <v>4.8471606437384872E-2</v>
      </c>
      <c r="F9" s="33">
        <f>$C$29*('E Balans VL '!L10+'E Balans VL '!N10)/100/3.6*1000000</f>
        <v>115.00749559712409</v>
      </c>
      <c r="G9" s="34"/>
      <c r="H9" s="33"/>
      <c r="I9" s="33"/>
      <c r="J9" s="33">
        <f>$C$29*('E Balans VL '!D10+'E Balans VL '!E10)/100/3.6*1000000</f>
        <v>0</v>
      </c>
      <c r="K9" s="33"/>
      <c r="L9" s="33"/>
      <c r="M9" s="33"/>
      <c r="N9" s="33">
        <f>$C$29*'E Balans VL '!Y10/100/3.6*1000000</f>
        <v>11.975163771590115</v>
      </c>
      <c r="O9" s="33"/>
      <c r="P9" s="33"/>
      <c r="R9" s="32"/>
    </row>
    <row r="10" spans="1:18">
      <c r="A10" s="32" t="s">
        <v>49</v>
      </c>
      <c r="B10" s="37">
        <f t="shared" si="0"/>
        <v>1113.0901578609401</v>
      </c>
      <c r="C10" s="33"/>
      <c r="D10" s="37">
        <f>IF(ISERROR(TER_ander_gas_kWh/1000),0,TER_ander_gas_kWh/1000)*0.902</f>
        <v>1821.7141170102147</v>
      </c>
      <c r="E10" s="33">
        <f>$C$30*'E Balans VL '!I14/100/3.6*1000000</f>
        <v>1.3267636930488131</v>
      </c>
      <c r="F10" s="33">
        <f>$C$30*('E Balans VL '!L14+'E Balans VL '!N14)/100/3.6*1000000</f>
        <v>291.23386939820358</v>
      </c>
      <c r="G10" s="34"/>
      <c r="H10" s="33"/>
      <c r="I10" s="33"/>
      <c r="J10" s="33">
        <f>$C$30*('E Balans VL '!D14+'E Balans VL '!E14)/100/3.6*1000000</f>
        <v>2.4160824134218495E-2</v>
      </c>
      <c r="K10" s="33"/>
      <c r="L10" s="33"/>
      <c r="M10" s="33"/>
      <c r="N10" s="33">
        <f>$C$30*'E Balans VL '!Y14/100/3.6*1000000</f>
        <v>945.20892512273463</v>
      </c>
      <c r="O10" s="33"/>
      <c r="P10" s="33"/>
      <c r="R10" s="32"/>
    </row>
    <row r="11" spans="1:18">
      <c r="A11" s="32" t="s">
        <v>54</v>
      </c>
      <c r="B11" s="37">
        <f t="shared" si="0"/>
        <v>195.23976188989801</v>
      </c>
      <c r="C11" s="33"/>
      <c r="D11" s="37">
        <f>IF(ISERROR(TER_onderwijs_gas_kWh/1000),0,TER_onderwijs_gas_kWh/1000)*0.902</f>
        <v>234.93941801475256</v>
      </c>
      <c r="E11" s="33">
        <f>$C$31*'E Balans VL '!I11/100/3.6*1000000</f>
        <v>2.9458535433797954</v>
      </c>
      <c r="F11" s="33">
        <f>$C$31*('E Balans VL '!L11+'E Balans VL '!N11)/100/3.6*1000000</f>
        <v>34.209125331096956</v>
      </c>
      <c r="G11" s="34"/>
      <c r="H11" s="33"/>
      <c r="I11" s="33"/>
      <c r="J11" s="33">
        <f>$C$31*('E Balans VL '!D11+'E Balans VL '!E11)/100/3.6*1000000</f>
        <v>0</v>
      </c>
      <c r="K11" s="33"/>
      <c r="L11" s="33"/>
      <c r="M11" s="33"/>
      <c r="N11" s="33">
        <f>$C$31*'E Balans VL '!Y11/100/3.6*1000000</f>
        <v>0.54941953265010934</v>
      </c>
      <c r="O11" s="33"/>
      <c r="P11" s="33"/>
      <c r="R11" s="32"/>
    </row>
    <row r="12" spans="1:18">
      <c r="A12" s="32" t="s">
        <v>248</v>
      </c>
      <c r="B12" s="37">
        <f t="shared" si="0"/>
        <v>6456.9074495465002</v>
      </c>
      <c r="C12" s="33"/>
      <c r="D12" s="37">
        <f>IF(ISERROR(TER_rest_gas_kWh/1000),0,TER_rest_gas_kWh/1000)*0.902</f>
        <v>4779.9144547584319</v>
      </c>
      <c r="E12" s="33">
        <f>$C$32*'E Balans VL '!I8/100/3.6*1000000</f>
        <v>80.181762829334431</v>
      </c>
      <c r="F12" s="33">
        <f>$C$32*('E Balans VL '!L8+'E Balans VL '!N8)/100/3.6*1000000</f>
        <v>1116.5587660736683</v>
      </c>
      <c r="G12" s="34"/>
      <c r="H12" s="33"/>
      <c r="I12" s="33"/>
      <c r="J12" s="33">
        <f>$C$32*('E Balans VL '!D8+'E Balans VL '!E8)/100/3.6*1000000</f>
        <v>1.5635564338938788E-2</v>
      </c>
      <c r="K12" s="33"/>
      <c r="L12" s="33"/>
      <c r="M12" s="33"/>
      <c r="N12" s="33">
        <f>$C$32*'E Balans VL '!Y8/100/3.6*1000000</f>
        <v>625.2265750453621</v>
      </c>
      <c r="O12" s="33"/>
      <c r="P12" s="33"/>
      <c r="R12" s="32"/>
    </row>
    <row r="13" spans="1:18">
      <c r="A13" s="16" t="s">
        <v>474</v>
      </c>
      <c r="B13" s="243">
        <f ca="1">'lokale energieproductie'!N38+'lokale energieproductie'!N31</f>
        <v>6687</v>
      </c>
      <c r="C13" s="243">
        <f ca="1">'lokale energieproductie'!O38+'lokale energieproductie'!O31</f>
        <v>9552.8571428571431</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-19105.714285714286</v>
      </c>
      <c r="O13" s="244"/>
      <c r="P13" s="244"/>
      <c r="R13" s="32"/>
    </row>
    <row r="14" spans="1:18">
      <c r="A14" s="16" t="s">
        <v>488</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249</v>
      </c>
      <c r="B16" s="21">
        <f t="shared" ref="B16:N16" ca="1" si="1">MAX((B5+B13+B14),0)</f>
        <v>20981.440575903791</v>
      </c>
      <c r="C16" s="21">
        <f t="shared" ca="1" si="1"/>
        <v>9552.8571428571431</v>
      </c>
      <c r="D16" s="21">
        <f t="shared" ca="1" si="1"/>
        <v>14131.617558112543</v>
      </c>
      <c r="E16" s="21">
        <f t="shared" si="1"/>
        <v>218.53446534312195</v>
      </c>
      <c r="F16" s="21">
        <f t="shared" ca="1" si="1"/>
        <v>2527.5117564002512</v>
      </c>
      <c r="G16" s="21">
        <f t="shared" si="1"/>
        <v>0</v>
      </c>
      <c r="H16" s="21">
        <f t="shared" si="1"/>
        <v>0</v>
      </c>
      <c r="I16" s="21">
        <f t="shared" si="1"/>
        <v>0</v>
      </c>
      <c r="J16" s="21">
        <f t="shared" si="1"/>
        <v>3.9796388473157279E-2</v>
      </c>
      <c r="K16" s="21">
        <f t="shared" si="1"/>
        <v>0</v>
      </c>
      <c r="L16" s="21">
        <f t="shared" ca="1" si="1"/>
        <v>0</v>
      </c>
      <c r="M16" s="21">
        <f t="shared" si="1"/>
        <v>0</v>
      </c>
      <c r="N16" s="21">
        <f t="shared" ca="1" si="1"/>
        <v>0</v>
      </c>
      <c r="O16" s="21">
        <f>O5</f>
        <v>6.2533333333333339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0.18199870056079398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3818.5949207080066</v>
      </c>
      <c r="C20" s="23">
        <f t="shared" ref="C20:P20" ca="1" si="2">C16*C18</f>
        <v>0</v>
      </c>
      <c r="D20" s="23">
        <f t="shared" ca="1" si="2"/>
        <v>2854.5867467387338</v>
      </c>
      <c r="E20" s="23">
        <f t="shared" si="2"/>
        <v>49.607323632888686</v>
      </c>
      <c r="F20" s="23">
        <f t="shared" ca="1" si="2"/>
        <v>674.84563895886708</v>
      </c>
      <c r="G20" s="23">
        <f t="shared" si="2"/>
        <v>0</v>
      </c>
      <c r="H20" s="23">
        <f t="shared" si="2"/>
        <v>0</v>
      </c>
      <c r="I20" s="23">
        <f t="shared" si="2"/>
        <v>0</v>
      </c>
      <c r="J20" s="23">
        <f t="shared" si="2"/>
        <v>1.4087921519497676E-2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473</v>
      </c>
      <c r="B23" s="200"/>
      <c r="C23" s="200"/>
      <c r="D23" s="222"/>
    </row>
    <row r="24" spans="1:18">
      <c r="A24" s="232"/>
      <c r="B24" s="32"/>
      <c r="C24" s="32"/>
      <c r="D24" s="233"/>
    </row>
    <row r="25" spans="1:18">
      <c r="A25" s="234"/>
      <c r="B25" s="221" t="s">
        <v>255</v>
      </c>
      <c r="C25" s="221" t="s">
        <v>256</v>
      </c>
      <c r="D25" s="235" t="s">
        <v>175</v>
      </c>
    </row>
    <row r="26" spans="1:18">
      <c r="A26" s="228" t="s">
        <v>53</v>
      </c>
      <c r="B26" s="33">
        <f>IF(ISERROR(TER_kantoor_ele_kWh/1000),0,TER_kantoor_ele_kWh/1000)</f>
        <v>1298.5770776212701</v>
      </c>
      <c r="C26" s="39">
        <f>IF(ISERROR(B26*3.6/1000000/'E Balans VL '!Z12*100),0,B26*3.6/1000000/'E Balans VL '!Z12*100)</f>
        <v>2.7449862308659315E-2</v>
      </c>
      <c r="D26" s="233" t="s">
        <v>726</v>
      </c>
      <c r="F26" s="6"/>
    </row>
    <row r="27" spans="1:18">
      <c r="A27" s="228" t="s">
        <v>52</v>
      </c>
      <c r="B27" s="33">
        <f>IF(ISERROR(TER_horeca_ele_kWh/1000),0,TER_horeca_ele_kWh/1000)</f>
        <v>1257.9066856914901</v>
      </c>
      <c r="C27" s="39">
        <f>IF(ISERROR(B27*3.6/1000000/'E Balans VL '!Z9*100),0,B27*3.6/1000000/'E Balans VL '!Z9*100)</f>
        <v>9.9160315187302978E-2</v>
      </c>
      <c r="D27" s="233" t="s">
        <v>726</v>
      </c>
      <c r="F27" s="6"/>
    </row>
    <row r="28" spans="1:18">
      <c r="A28" s="168" t="s">
        <v>51</v>
      </c>
      <c r="B28" s="33">
        <f>IF(ISERROR(TER_handel_ele_kWh/1000),0,TER_handel_ele_kWh/1000)</f>
        <v>3198.5347349182498</v>
      </c>
      <c r="C28" s="39">
        <f>IF(ISERROR(B28*3.6/1000000/'E Balans VL '!Z13*100),0,B28*3.6/1000000/'E Balans VL '!Z13*100)</f>
        <v>9.2834401535816943E-2</v>
      </c>
      <c r="D28" s="233" t="s">
        <v>726</v>
      </c>
      <c r="F28" s="6"/>
    </row>
    <row r="29" spans="1:18">
      <c r="A29" s="228" t="s">
        <v>50</v>
      </c>
      <c r="B29" s="33">
        <f>IF(ISERROR(TER_gezond_ele_kWh/1000),0,TER_gezond_ele_kWh/1000)</f>
        <v>774.18470837544191</v>
      </c>
      <c r="C29" s="39">
        <f>IF(ISERROR(B29*3.6/1000000/'E Balans VL '!Z10*100),0,B29*3.6/1000000/'E Balans VL '!Z10*100)</f>
        <v>8.1534362240405056E-2</v>
      </c>
      <c r="D29" s="233" t="s">
        <v>726</v>
      </c>
      <c r="F29" s="6"/>
    </row>
    <row r="30" spans="1:18">
      <c r="A30" s="228" t="s">
        <v>49</v>
      </c>
      <c r="B30" s="33">
        <f>IF(ISERROR(TER_ander_ele_kWh/1000),0,TER_ander_ele_kWh/1000)</f>
        <v>1113.0901578609401</v>
      </c>
      <c r="C30" s="39">
        <f>IF(ISERROR(B30*3.6/1000000/'E Balans VL '!Z14*100),0,B30*3.6/1000000/'E Balans VL '!Z14*100)</f>
        <v>8.2101771805802609E-2</v>
      </c>
      <c r="D30" s="233" t="s">
        <v>726</v>
      </c>
      <c r="F30" s="6"/>
    </row>
    <row r="31" spans="1:18">
      <c r="A31" s="228" t="s">
        <v>54</v>
      </c>
      <c r="B31" s="33">
        <f>IF(ISERROR(TER_onderwijs_ele_kWh/1000),0,TER_onderwijs_ele_kWh/1000)</f>
        <v>195.23976188989801</v>
      </c>
      <c r="C31" s="39">
        <f>IF(ISERROR(B31*3.6/1000000/'E Balans VL '!Z11*100),0,B31*3.6/1000000/'E Balans VL '!Z11*100)</f>
        <v>4.8487178446309995E-2</v>
      </c>
      <c r="D31" s="233" t="s">
        <v>726</v>
      </c>
    </row>
    <row r="32" spans="1:18">
      <c r="A32" s="228" t="s">
        <v>248</v>
      </c>
      <c r="B32" s="33">
        <f>IF(ISERROR(TER_rest_ele_kWh/1000),0,TER_rest_ele_kWh/1000)</f>
        <v>6456.9074495465002</v>
      </c>
      <c r="C32" s="39">
        <f>IF(ISERROR(B32*3.6/1000000/'E Balans VL '!Z8*100),0,B32*3.6/1000000/'E Balans VL '!Z8*100)</f>
        <v>5.3131777636359991E-2</v>
      </c>
      <c r="D32" s="233" t="s">
        <v>726</v>
      </c>
    </row>
    <row r="33" spans="1:4">
      <c r="A33" s="236"/>
      <c r="B33" s="177"/>
      <c r="C33" s="177"/>
      <c r="D33" s="237"/>
    </row>
    <row r="34" spans="1:4">
      <c r="A34" s="32"/>
      <c r="B34" s="32"/>
      <c r="C34" s="32"/>
    </row>
    <row r="35" spans="1:4">
      <c r="A35" s="190" t="s">
        <v>466</v>
      </c>
      <c r="B35" s="200"/>
      <c r="C35" s="200"/>
      <c r="D35" s="222"/>
    </row>
    <row r="36" spans="1:4">
      <c r="A36" s="232"/>
      <c r="B36" s="32"/>
      <c r="C36" s="32"/>
      <c r="D36" s="229"/>
    </row>
    <row r="37" spans="1:4">
      <c r="A37" s="238"/>
      <c r="B37" s="239"/>
      <c r="C37" s="221" t="s">
        <v>363</v>
      </c>
      <c r="D37" s="240" t="s">
        <v>175</v>
      </c>
    </row>
    <row r="38" spans="1:4">
      <c r="A38" s="168" t="s">
        <v>254</v>
      </c>
      <c r="B38" s="311">
        <f>aantalZB_NB_ander+aantalZB_NB_ander_met_kantoor+aantalZB_NB_kantoor+aantalZB_NB_school+ZB_NHH_bestaande_bouw+aantalZB_NB_NIET_RESIDENTIEEL_EPN</f>
        <v>4</v>
      </c>
      <c r="C38" s="43"/>
      <c r="D38" s="229"/>
    </row>
    <row r="39" spans="1:4">
      <c r="A39" s="168" t="s">
        <v>463</v>
      </c>
      <c r="B39" s="307">
        <v>4.2</v>
      </c>
      <c r="C39" s="43"/>
      <c r="D39" s="301" t="s">
        <v>493</v>
      </c>
    </row>
    <row r="40" spans="1:4">
      <c r="A40" s="6" t="s">
        <v>464</v>
      </c>
      <c r="B40" s="312">
        <f>1.34/3.6</f>
        <v>0.37222222222222223</v>
      </c>
      <c r="C40" s="43" t="s">
        <v>208</v>
      </c>
      <c r="D40" s="301" t="s">
        <v>493</v>
      </c>
    </row>
    <row r="41" spans="1:4">
      <c r="A41" s="236"/>
      <c r="B41" s="177"/>
      <c r="C41" s="177"/>
      <c r="D41" s="237"/>
    </row>
    <row r="43" spans="1:4">
      <c r="A43" s="191" t="s">
        <v>467</v>
      </c>
      <c r="B43" s="200"/>
      <c r="C43" s="200"/>
      <c r="D43" s="222"/>
    </row>
    <row r="44" spans="1:4">
      <c r="A44" s="227"/>
      <c r="B44" s="32"/>
      <c r="C44" s="32"/>
      <c r="D44" s="229"/>
    </row>
    <row r="45" spans="1:4">
      <c r="A45" s="238"/>
      <c r="B45" s="239"/>
      <c r="C45" s="221" t="s">
        <v>363</v>
      </c>
      <c r="D45" s="240" t="s">
        <v>175</v>
      </c>
    </row>
    <row r="46" spans="1:4">
      <c r="A46" s="168" t="s">
        <v>254</v>
      </c>
      <c r="B46" s="523">
        <f>aantalWP_NB_ander+antalWP_NB_ander_met_kantoor+aantalWP_NB_kantoor+aantalWP_NB_school+WP_NHH_bestaande_bouw+aantalWP_NB_NIET_RESIDENTIEEL_EPN</f>
        <v>2</v>
      </c>
      <c r="C46" s="32"/>
      <c r="D46" s="229"/>
    </row>
    <row r="47" spans="1:4">
      <c r="A47" s="168" t="s">
        <v>433</v>
      </c>
      <c r="B47" s="524">
        <v>13</v>
      </c>
      <c r="C47" s="32" t="s">
        <v>251</v>
      </c>
      <c r="D47" s="301" t="s">
        <v>493</v>
      </c>
    </row>
    <row r="48" spans="1:4">
      <c r="A48" s="168" t="s">
        <v>434</v>
      </c>
      <c r="B48" s="524">
        <v>2000</v>
      </c>
      <c r="C48" s="32" t="s">
        <v>253</v>
      </c>
      <c r="D48" s="301" t="s">
        <v>493</v>
      </c>
    </row>
    <row r="49" spans="1:4">
      <c r="A49" s="168" t="s">
        <v>396</v>
      </c>
      <c r="B49" s="524">
        <v>3.75</v>
      </c>
      <c r="C49" s="32"/>
      <c r="D49" s="301" t="s">
        <v>493</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156</v>
      </c>
      <c r="B1" s="1194" t="s">
        <v>188</v>
      </c>
      <c r="C1" s="1195"/>
      <c r="D1" s="1195"/>
      <c r="E1" s="1195"/>
      <c r="F1" s="1195"/>
      <c r="G1" s="1195"/>
      <c r="H1" s="1195"/>
      <c r="I1" s="1195"/>
      <c r="J1" s="1195"/>
      <c r="K1" s="1195"/>
      <c r="L1" s="1195"/>
      <c r="M1" s="1195"/>
      <c r="N1" s="1195"/>
      <c r="O1" s="1195"/>
      <c r="P1" s="1195"/>
      <c r="R1" s="739"/>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c r="R2" s="739"/>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c r="R3" s="739"/>
    </row>
    <row r="4" spans="1:18" ht="15.75">
      <c r="A4" s="13"/>
      <c r="B4" s="14"/>
      <c r="C4" s="14"/>
      <c r="D4" s="14"/>
      <c r="E4" s="14"/>
      <c r="F4" s="14"/>
      <c r="G4" s="14"/>
      <c r="H4" s="14"/>
      <c r="I4" s="14"/>
      <c r="J4" s="14"/>
      <c r="K4" s="14"/>
      <c r="L4" s="14"/>
      <c r="M4" s="14"/>
      <c r="N4" s="14"/>
      <c r="O4" s="14"/>
      <c r="P4" s="14"/>
      <c r="R4" s="6"/>
    </row>
    <row r="5" spans="1:18">
      <c r="A5" s="16" t="s">
        <v>257</v>
      </c>
      <c r="B5" s="30">
        <f>SUM(B6:B15)</f>
        <v>21621.270970802343</v>
      </c>
      <c r="C5" s="17">
        <f>IF(ISERROR('Eigen informatie GS &amp; warmtenet'!B59),0,'Eigen informatie GS &amp; warmtenet'!B59)</f>
        <v>0</v>
      </c>
      <c r="D5" s="30">
        <f>SUM(D6:D15)</f>
        <v>18564.201337093713</v>
      </c>
      <c r="E5" s="17">
        <f>SUM(E6:E15)</f>
        <v>1570.2900742978272</v>
      </c>
      <c r="F5" s="17">
        <f>SUM(F6:F15)</f>
        <v>5275.5845574116993</v>
      </c>
      <c r="G5" s="18"/>
      <c r="H5" s="17"/>
      <c r="I5" s="17"/>
      <c r="J5" s="17">
        <f>SUM(J6:J15)</f>
        <v>62.562943241532388</v>
      </c>
      <c r="K5" s="17"/>
      <c r="L5" s="17"/>
      <c r="M5" s="17"/>
      <c r="N5" s="17">
        <f>SUM(N6:N15)</f>
        <v>1450.6386672741103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1688.2468612994901</v>
      </c>
      <c r="C8" s="33"/>
      <c r="D8" s="37">
        <f>IF( ISERROR(IND_metaal_Gas_kWH/1000),0,IND_metaal_Gas_kWH/1000)*0.902</f>
        <v>247.06915802621361</v>
      </c>
      <c r="E8" s="33">
        <f>C30*'E Balans VL '!I18/100/3.6*1000000</f>
        <v>15.521799365323835</v>
      </c>
      <c r="F8" s="33">
        <f>C30*'E Balans VL '!L18/100/3.6*1000000+C30*'E Balans VL '!N18/100/3.6*1000000</f>
        <v>158.301348162306</v>
      </c>
      <c r="G8" s="34"/>
      <c r="H8" s="33"/>
      <c r="I8" s="33"/>
      <c r="J8" s="40">
        <f>C30*'E Balans VL '!D18/100/3.6*1000000+C30*'E Balans VL '!E18/100/3.6*1000000</f>
        <v>0</v>
      </c>
      <c r="K8" s="33"/>
      <c r="L8" s="33"/>
      <c r="M8" s="33"/>
      <c r="N8" s="33">
        <f>C30*'E Balans VL '!Y18/100/3.6*1000000</f>
        <v>24.085631421863045</v>
      </c>
      <c r="O8" s="33"/>
      <c r="P8" s="33"/>
      <c r="R8" s="32"/>
    </row>
    <row r="9" spans="1:18">
      <c r="A9" s="6" t="s">
        <v>32</v>
      </c>
      <c r="B9" s="37">
        <f t="shared" si="0"/>
        <v>2014.1300580088798</v>
      </c>
      <c r="C9" s="33"/>
      <c r="D9" s="37">
        <f>IF( ISERROR(IND_andere_gas_kWh/1000),0,IND_andere_gas_kWh/1000)*0.902</f>
        <v>1250.6877718160024</v>
      </c>
      <c r="E9" s="33">
        <f>C31*'E Balans VL '!I19/100/3.6*1000000</f>
        <v>588.76942644337475</v>
      </c>
      <c r="F9" s="33">
        <f>C31*'E Balans VL '!L19/100/3.6*1000000+C31*'E Balans VL '!N19/100/3.6*1000000</f>
        <v>1618.5059572469993</v>
      </c>
      <c r="G9" s="34"/>
      <c r="H9" s="33"/>
      <c r="I9" s="33"/>
      <c r="J9" s="40">
        <f>C31*'E Balans VL '!D19/100/3.6*1000000+C31*'E Balans VL '!E19/100/3.6*1000000</f>
        <v>0</v>
      </c>
      <c r="K9" s="33"/>
      <c r="L9" s="33"/>
      <c r="M9" s="33"/>
      <c r="N9" s="33">
        <f>C31*'E Balans VL '!Y19/100/3.6*1000000</f>
        <v>157.98562622147134</v>
      </c>
      <c r="O9" s="33"/>
      <c r="P9" s="33"/>
      <c r="R9" s="32"/>
    </row>
    <row r="10" spans="1:18">
      <c r="A10" s="6" t="s">
        <v>40</v>
      </c>
      <c r="B10" s="37">
        <f t="shared" si="0"/>
        <v>99.996394323105505</v>
      </c>
      <c r="C10" s="33"/>
      <c r="D10" s="37">
        <f>IF( ISERROR(IND_voed_gas_kWh/1000),0,IND_voed_gas_kWh/1000)*0.902</f>
        <v>163.44957917341191</v>
      </c>
      <c r="E10" s="33">
        <f>C32*'E Balans VL '!I20/100/3.6*1000000</f>
        <v>0.21154392265298719</v>
      </c>
      <c r="F10" s="33">
        <f>C32*'E Balans VL '!L20/100/3.6*1000000+C32*'E Balans VL '!N20/100/3.6*1000000</f>
        <v>6.357872894384542</v>
      </c>
      <c r="G10" s="34"/>
      <c r="H10" s="33"/>
      <c r="I10" s="33"/>
      <c r="J10" s="40">
        <f>C32*'E Balans VL '!D20/100/3.6*1000000+C32*'E Balans VL '!E20/100/3.6*1000000</f>
        <v>0</v>
      </c>
      <c r="K10" s="33"/>
      <c r="L10" s="33"/>
      <c r="M10" s="33"/>
      <c r="N10" s="33">
        <f>C32*'E Balans VL '!Y20/100/3.6*1000000</f>
        <v>6.9007379968252263</v>
      </c>
      <c r="O10" s="33"/>
      <c r="P10" s="33"/>
      <c r="R10" s="32"/>
    </row>
    <row r="11" spans="1:18">
      <c r="A11" s="6" t="s">
        <v>39</v>
      </c>
      <c r="B11" s="37">
        <f t="shared" si="0"/>
        <v>299.62648216448997</v>
      </c>
      <c r="C11" s="33"/>
      <c r="D11" s="37">
        <f>IF( ISERROR(IND_textiel_gas_kWh/1000),0,IND_textiel_gas_kWh/1000)*0.902</f>
        <v>0</v>
      </c>
      <c r="E11" s="33">
        <f>C33*'E Balans VL '!I21/100/3.6*1000000</f>
        <v>0.88986481925961469</v>
      </c>
      <c r="F11" s="33">
        <f>C33*'E Balans VL '!L21/100/3.6*1000000+C33*'E Balans VL '!N21/100/3.6*1000000</f>
        <v>30.270500678995152</v>
      </c>
      <c r="G11" s="34"/>
      <c r="H11" s="33"/>
      <c r="I11" s="33"/>
      <c r="J11" s="40">
        <f>C33*'E Balans VL '!D21/100/3.6*1000000+C33*'E Balans VL '!E21/100/3.6*1000000</f>
        <v>0</v>
      </c>
      <c r="K11" s="33"/>
      <c r="L11" s="33"/>
      <c r="M11" s="33"/>
      <c r="N11" s="33">
        <f>C33*'E Balans VL '!Y21/100/3.6*1000000</f>
        <v>16.52535670561927</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45.459797188673001</v>
      </c>
      <c r="C13" s="33"/>
      <c r="D13" s="37">
        <f>IF( ISERROR(IND_papier_gas_kWh/1000),0,IND_papier_gas_kWh/1000)*0.902</f>
        <v>0</v>
      </c>
      <c r="E13" s="33">
        <f>C35*'E Balans VL '!I23/100/3.6*1000000</f>
        <v>6.449705563581834E-2</v>
      </c>
      <c r="F13" s="33">
        <f>C35*'E Balans VL '!L23/100/3.6*1000000+C35*'E Balans VL '!N23/100/3.6*1000000</f>
        <v>1.1098445892341839</v>
      </c>
      <c r="G13" s="34"/>
      <c r="H13" s="33"/>
      <c r="I13" s="33"/>
      <c r="J13" s="40">
        <f>C35*'E Balans VL '!D23/100/3.6*1000000+C35*'E Balans VL '!E23/100/3.6*1000000</f>
        <v>7.0307844378125484E-3</v>
      </c>
      <c r="K13" s="33"/>
      <c r="L13" s="33"/>
      <c r="M13" s="33"/>
      <c r="N13" s="33">
        <f>C35*'E Balans VL '!Y23/100/3.6*1000000</f>
        <v>18.574214008437302</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17473.811377817703</v>
      </c>
      <c r="C15" s="33"/>
      <c r="D15" s="37">
        <f>IF( ISERROR(IND_rest_gas_kWh/1000),0,IND_rest_gas_kWh/1000)*0.902</f>
        <v>16902.994828078085</v>
      </c>
      <c r="E15" s="33">
        <f>C37*'E Balans VL '!I15/100/3.6*1000000</f>
        <v>964.83294269158023</v>
      </c>
      <c r="F15" s="33">
        <f>C37*'E Balans VL '!L15/100/3.6*1000000+C37*'E Balans VL '!N15/100/3.6*1000000</f>
        <v>3461.0390338397801</v>
      </c>
      <c r="G15" s="34"/>
      <c r="H15" s="33"/>
      <c r="I15" s="33"/>
      <c r="J15" s="40">
        <f>C37*'E Balans VL '!D15/100/3.6*1000000+C37*'E Balans VL '!E15/100/3.6*1000000</f>
        <v>62.555912457094578</v>
      </c>
      <c r="K15" s="33"/>
      <c r="L15" s="33"/>
      <c r="M15" s="33"/>
      <c r="N15" s="33">
        <f>C37*'E Balans VL '!Y15/100/3.6*1000000</f>
        <v>1226.5671009198941</v>
      </c>
      <c r="O15" s="33"/>
      <c r="P15" s="33"/>
      <c r="R15" s="32"/>
    </row>
    <row r="16" spans="1:18">
      <c r="A16" s="16" t="s">
        <v>474</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266</v>
      </c>
      <c r="B18" s="21">
        <f>B5+B16</f>
        <v>21621.270970802343</v>
      </c>
      <c r="C18" s="21">
        <f>C5+C16</f>
        <v>0</v>
      </c>
      <c r="D18" s="21">
        <f>MAX((D5+D16),0)</f>
        <v>18564.201337093713</v>
      </c>
      <c r="E18" s="21">
        <f>MAX((E5+E16),0)</f>
        <v>1570.2900742978272</v>
      </c>
      <c r="F18" s="21">
        <f>MAX((F5+F16),0)</f>
        <v>5275.5845574116993</v>
      </c>
      <c r="G18" s="21"/>
      <c r="H18" s="21"/>
      <c r="I18" s="21"/>
      <c r="J18" s="21">
        <f>MAX((J5+J16),0)</f>
        <v>62.562943241532388</v>
      </c>
      <c r="K18" s="21"/>
      <c r="L18" s="21">
        <f>MAX((L5+L16),0)</f>
        <v>0</v>
      </c>
      <c r="M18" s="21"/>
      <c r="N18" s="21">
        <f>MAX((N5+N16),0)</f>
        <v>1450.6386672741103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0.18199870056079398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3935.0432211588432</v>
      </c>
      <c r="C22" s="23">
        <f ca="1">C18*C20</f>
        <v>0</v>
      </c>
      <c r="D22" s="23">
        <f>D18*D20</f>
        <v>3749.9686700929301</v>
      </c>
      <c r="E22" s="23">
        <f>E18*E20</f>
        <v>356.45584686560682</v>
      </c>
      <c r="F22" s="23">
        <f>F18*F20</f>
        <v>1408.5810768289239</v>
      </c>
      <c r="G22" s="23"/>
      <c r="H22" s="23"/>
      <c r="I22" s="23"/>
      <c r="J22" s="23">
        <f>J18*J20</f>
        <v>22.147281907502464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473</v>
      </c>
      <c r="B25" s="200"/>
      <c r="C25" s="200"/>
      <c r="D25" s="222"/>
    </row>
    <row r="26" spans="1:18">
      <c r="A26" s="232"/>
      <c r="B26" s="32"/>
      <c r="C26" s="32"/>
      <c r="D26" s="233"/>
    </row>
    <row r="27" spans="1:18">
      <c r="A27" s="234"/>
      <c r="B27" s="221" t="s">
        <v>255</v>
      </c>
      <c r="C27" s="221" t="s">
        <v>256</v>
      </c>
      <c r="D27" s="235" t="s">
        <v>175</v>
      </c>
    </row>
    <row r="28" spans="1:18">
      <c r="A28" s="168" t="s">
        <v>34</v>
      </c>
      <c r="B28" s="37"/>
      <c r="C28" s="39"/>
      <c r="D28" s="233" t="s">
        <v>726</v>
      </c>
    </row>
    <row r="29" spans="1:18">
      <c r="A29" s="168" t="s">
        <v>37</v>
      </c>
      <c r="B29" s="37">
        <f>IF( ISERROR(IND_nonf_ele_kWh/1000),0,IND_nonf_ele_kWh/1000)</f>
        <v>0</v>
      </c>
      <c r="C29" s="39">
        <f>IF(ISERROR(B29*3.6/1000000/'E Balans VL '!Z17*100),0,B29*3.6/1000000/'E Balans VL '!Z17*100)</f>
        <v>0</v>
      </c>
      <c r="D29" s="233" t="s">
        <v>726</v>
      </c>
    </row>
    <row r="30" spans="1:18">
      <c r="A30" s="168" t="s">
        <v>35</v>
      </c>
      <c r="B30" s="37">
        <f>IF( ISERROR(IND_metaal_ele_kWh/1000),0,IND_metaal_ele_kWh/1000)</f>
        <v>1688.2468612994901</v>
      </c>
      <c r="C30" s="39">
        <f>IF(ISERROR(B30*3.6/1000000/'E Balans VL '!Z18*100),0,B30*3.6/1000000/'E Balans VL '!Z18*100)</f>
        <v>9.5677278577928626E-2</v>
      </c>
      <c r="D30" s="233" t="s">
        <v>726</v>
      </c>
    </row>
    <row r="31" spans="1:18">
      <c r="A31" s="6" t="s">
        <v>32</v>
      </c>
      <c r="B31" s="37">
        <f>IF( ISERROR(IND_ander_ele_kWh/1000),0,IND_ander_ele_kWh/1000)</f>
        <v>2014.1300580088798</v>
      </c>
      <c r="C31" s="39">
        <f>IF(ISERROR(B31*3.6/1000000/'E Balans VL '!Z19*100),0,B31*3.6/1000000/'E Balans VL '!Z19*100)</f>
        <v>9.1352552739689036E-2</v>
      </c>
      <c r="D31" s="233" t="s">
        <v>726</v>
      </c>
    </row>
    <row r="32" spans="1:18">
      <c r="A32" s="168" t="s">
        <v>40</v>
      </c>
      <c r="B32" s="37">
        <f>IF( ISERROR(IND_voed_ele_kWh/1000),0,IND_voed_ele_kWh/1000)</f>
        <v>99.996394323105505</v>
      </c>
      <c r="C32" s="39">
        <f>IF(ISERROR(B32*3.6/1000000/'E Balans VL '!Z20*100),0,B32*3.6/1000000/'E Balans VL '!Z20*100)</f>
        <v>3.0933424217147848E-3</v>
      </c>
      <c r="D32" s="233" t="s">
        <v>726</v>
      </c>
    </row>
    <row r="33" spans="1:5">
      <c r="A33" s="168" t="s">
        <v>39</v>
      </c>
      <c r="B33" s="37">
        <f>IF( ISERROR(IND_textiel_ele_kWh/1000),0,IND_textiel_ele_kWh/1000)</f>
        <v>299.62648216448997</v>
      </c>
      <c r="C33" s="39">
        <f>IF(ISERROR(B33*3.6/1000000/'E Balans VL '!Z21*100),0,B33*3.6/1000000/'E Balans VL '!Z21*100)</f>
        <v>3.9067962756309804E-2</v>
      </c>
      <c r="D33" s="233" t="s">
        <v>726</v>
      </c>
    </row>
    <row r="34" spans="1:5">
      <c r="A34" s="168" t="s">
        <v>36</v>
      </c>
      <c r="B34" s="37">
        <f>IF( ISERROR(IND_min_ele_kWh/1000),0,IND_min_ele_kWh/1000)</f>
        <v>0</v>
      </c>
      <c r="C34" s="39">
        <f>IF(ISERROR(B34*3.6/1000000/'E Balans VL '!Z22*100),0,B34*3.6/1000000/'E Balans VL '!Z22*100)</f>
        <v>0</v>
      </c>
      <c r="D34" s="233" t="s">
        <v>726</v>
      </c>
    </row>
    <row r="35" spans="1:5">
      <c r="A35" s="168" t="s">
        <v>38</v>
      </c>
      <c r="B35" s="37">
        <f>IF( ISERROR(IND_papier_ele_kWh/1000),0,IND_papier_ele_kWh/1000)</f>
        <v>45.459797188673001</v>
      </c>
      <c r="C35" s="39">
        <f>IF(ISERROR(B35*3.6/1000000/'E Balans VL '!Z22*100),0,B35*3.6/1000000/'E Balans VL '!Z22*100)</f>
        <v>8.1767991849047653E-3</v>
      </c>
      <c r="D35" s="233" t="s">
        <v>726</v>
      </c>
    </row>
    <row r="36" spans="1:5">
      <c r="A36" s="168" t="s">
        <v>33</v>
      </c>
      <c r="B36" s="37">
        <f>IF( ISERROR(IND_chemie_ele_kWh/1000),0,IND_chemie_ele_kWh/1000)</f>
        <v>0</v>
      </c>
      <c r="C36" s="39">
        <f>IF(ISERROR(B36*3.6/1000000/'E Balans VL '!Z24*100),0,B36*3.6/1000000/'E Balans VL '!Z24*100)</f>
        <v>0</v>
      </c>
      <c r="D36" s="233" t="s">
        <v>726</v>
      </c>
    </row>
    <row r="37" spans="1:5">
      <c r="A37" s="168" t="s">
        <v>258</v>
      </c>
      <c r="B37" s="37">
        <f>IF( ISERROR(IND_rest_ele_kWh/1000),0,IND_rest_ele_kWh/1000)</f>
        <v>17473.811377817703</v>
      </c>
      <c r="C37" s="39">
        <f>IF(ISERROR(B37*3.6/1000000/'E Balans VL '!Z15*100),0,B37*3.6/1000000/'E Balans VL '!Z15*100)</f>
        <v>0.13850141505051528</v>
      </c>
      <c r="D37" s="233" t="s">
        <v>726</v>
      </c>
    </row>
    <row r="38" spans="1:5">
      <c r="A38" s="236"/>
      <c r="B38" s="177"/>
      <c r="C38" s="177"/>
      <c r="D38" s="237"/>
    </row>
    <row r="39" spans="1:5">
      <c r="A39" s="228"/>
      <c r="B39" s="32"/>
      <c r="C39" s="32"/>
      <c r="D39" s="32"/>
      <c r="E39" s="32"/>
    </row>
    <row r="40" spans="1:5">
      <c r="A40" s="190" t="s">
        <v>466</v>
      </c>
      <c r="B40" s="200"/>
      <c r="C40" s="200"/>
      <c r="D40" s="222"/>
    </row>
    <row r="41" spans="1:5">
      <c r="A41" s="232"/>
      <c r="B41" s="32"/>
      <c r="C41" s="32"/>
      <c r="D41" s="229"/>
    </row>
    <row r="42" spans="1:5">
      <c r="A42" s="238"/>
      <c r="B42" s="239"/>
      <c r="C42" s="221" t="s">
        <v>363</v>
      </c>
      <c r="D42" s="240" t="s">
        <v>175</v>
      </c>
    </row>
    <row r="43" spans="1:5">
      <c r="A43" s="168" t="s">
        <v>254</v>
      </c>
      <c r="B43" s="311">
        <f>aantalZB_NB_industrie+aantalZB_NB_industrie_met_kantoor</f>
        <v>0</v>
      </c>
      <c r="C43" s="43"/>
      <c r="D43" s="229"/>
    </row>
    <row r="44" spans="1:5">
      <c r="A44" s="168" t="s">
        <v>463</v>
      </c>
      <c r="B44" s="307">
        <v>4.2</v>
      </c>
      <c r="C44" s="43"/>
      <c r="D44" s="301" t="s">
        <v>493</v>
      </c>
    </row>
    <row r="45" spans="1:5">
      <c r="A45" s="6" t="s">
        <v>464</v>
      </c>
      <c r="B45" s="312">
        <f>1.34/3.6</f>
        <v>0.37222222222222223</v>
      </c>
      <c r="C45" s="43" t="s">
        <v>208</v>
      </c>
      <c r="D45" s="301" t="s">
        <v>493</v>
      </c>
    </row>
    <row r="46" spans="1:5" s="32" customFormat="1">
      <c r="A46" s="172"/>
      <c r="B46" s="242"/>
      <c r="C46" s="177"/>
      <c r="D46" s="237"/>
    </row>
    <row r="48" spans="1:5">
      <c r="A48" s="191" t="s">
        <v>467</v>
      </c>
      <c r="B48" s="200"/>
      <c r="C48" s="200"/>
      <c r="D48" s="222"/>
    </row>
    <row r="49" spans="1:4">
      <c r="A49" s="227"/>
      <c r="B49" s="32"/>
      <c r="C49" s="32"/>
      <c r="D49" s="229"/>
    </row>
    <row r="50" spans="1:4">
      <c r="A50" s="238"/>
      <c r="B50" s="239"/>
      <c r="C50" s="221" t="s">
        <v>363</v>
      </c>
      <c r="D50" s="240" t="s">
        <v>175</v>
      </c>
    </row>
    <row r="51" spans="1:4">
      <c r="A51" s="168" t="s">
        <v>254</v>
      </c>
      <c r="B51" s="311">
        <f>aantalWP_NB_industrie+AantalWP_NB_industrie_met_kantoor</f>
        <v>0</v>
      </c>
      <c r="C51" s="32"/>
      <c r="D51" s="229"/>
    </row>
    <row r="52" spans="1:4">
      <c r="A52" s="168" t="s">
        <v>250</v>
      </c>
      <c r="B52" s="307">
        <v>13</v>
      </c>
      <c r="C52" s="32" t="s">
        <v>251</v>
      </c>
      <c r="D52" s="301" t="s">
        <v>493</v>
      </c>
    </row>
    <row r="53" spans="1:4">
      <c r="A53" s="168" t="s">
        <v>252</v>
      </c>
      <c r="B53" s="307">
        <v>2000</v>
      </c>
      <c r="C53" s="32" t="s">
        <v>253</v>
      </c>
      <c r="D53" s="301" t="s">
        <v>493</v>
      </c>
    </row>
    <row r="54" spans="1:4">
      <c r="A54" s="168" t="s">
        <v>396</v>
      </c>
      <c r="B54" s="307">
        <v>3.75</v>
      </c>
      <c r="C54" s="32"/>
      <c r="D54" s="301" t="s">
        <v>493</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259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2179.0610796611204</v>
      </c>
      <c r="C5" s="17">
        <f>'Eigen informatie GS &amp; warmtenet'!B60</f>
        <v>0</v>
      </c>
      <c r="D5" s="30">
        <f>IF(ISERROR(SUM(LB_lb_gas_kWh,LB_rest_gas_kWh)/1000),0,SUM(LB_lb_gas_kWh,LB_rest_gas_kWh)/1000)*0.902</f>
        <v>218.29787345378659</v>
      </c>
      <c r="E5" s="17">
        <f>B17*'E Balans VL '!I25/3.6*1000000/100</f>
        <v>64.049260751979332</v>
      </c>
      <c r="F5" s="17">
        <f>B17*('E Balans VL '!L25/3.6*1000000+'E Balans VL '!N25/3.6*1000000)/100</f>
        <v>9077.8507075879206</v>
      </c>
      <c r="G5" s="18"/>
      <c r="H5" s="17"/>
      <c r="I5" s="17"/>
      <c r="J5" s="17">
        <f>('E Balans VL '!D25+'E Balans VL '!E25)/3.6*1000000*landbouw!B17/100</f>
        <v>315.6991545705435</v>
      </c>
      <c r="K5" s="17"/>
      <c r="L5" s="17">
        <f>L6*(-1)</f>
        <v>0</v>
      </c>
      <c r="M5" s="17"/>
      <c r="N5" s="17">
        <f>N6*(-1)</f>
        <v>0</v>
      </c>
      <c r="O5" s="17"/>
      <c r="P5" s="17"/>
      <c r="R5" s="32"/>
    </row>
    <row r="6" spans="1:18">
      <c r="A6" s="16" t="s">
        <v>474</v>
      </c>
      <c r="B6" s="17" t="s">
        <v>204</v>
      </c>
      <c r="C6" s="17">
        <f>'lokale energieproductie'!O39+'lokale energieproductie'!O32</f>
        <v>0</v>
      </c>
      <c r="D6" s="302">
        <f>('lokale energieproductie'!P32+'lokale energieproductie'!P39)*(-1)</f>
        <v>0</v>
      </c>
      <c r="E6" s="244"/>
      <c r="F6" s="302">
        <f>('lokale energieproductie'!S32+'lokale energieproductie'!S39)*(-1)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261</v>
      </c>
      <c r="B8" s="21">
        <f>B5</f>
        <v>2179.0610796611204</v>
      </c>
      <c r="C8" s="21">
        <f>C5+C6</f>
        <v>0</v>
      </c>
      <c r="D8" s="21">
        <f>MAX((D5+D6),0)</f>
        <v>218.29787345378659</v>
      </c>
      <c r="E8" s="21">
        <f>MAX((E5+E6),0)</f>
        <v>64.049260751979332</v>
      </c>
      <c r="F8" s="21">
        <f>MAX((F5+F6),0)</f>
        <v>9077.8507075879206</v>
      </c>
      <c r="G8" s="21"/>
      <c r="H8" s="21"/>
      <c r="I8" s="21"/>
      <c r="J8" s="21">
        <f>MAX((J5+J6),0)</f>
        <v>315.6991545705435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0.18199870056079398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396.58628494092471</v>
      </c>
      <c r="C12" s="23">
        <f ca="1">C8*C10</f>
        <v>0</v>
      </c>
      <c r="D12" s="23">
        <f>D8*D10</f>
        <v>44.096170437664895</v>
      </c>
      <c r="E12" s="23">
        <f>E8*E10</f>
        <v>14.539182190699309</v>
      </c>
      <c r="F12" s="23">
        <f>F8*F10</f>
        <v>2423.7861389259751</v>
      </c>
      <c r="G12" s="23"/>
      <c r="H12" s="23"/>
      <c r="I12" s="23"/>
      <c r="J12" s="23">
        <f>J8*J10</f>
        <v>111.75750071797239</v>
      </c>
      <c r="K12" s="23"/>
      <c r="L12" s="23">
        <f>L8*L10</f>
        <v>0</v>
      </c>
      <c r="M12" s="23">
        <f>M8*M10</f>
        <v>0</v>
      </c>
      <c r="N12" s="23">
        <f>N8*N10</f>
        <v>0</v>
      </c>
      <c r="O12" s="23"/>
      <c r="P12" s="23"/>
    </row>
    <row r="14" spans="1:18">
      <c r="A14" s="190" t="s">
        <v>480</v>
      </c>
      <c r="B14" s="200"/>
      <c r="C14" s="222"/>
    </row>
    <row r="15" spans="1:18">
      <c r="A15" s="232"/>
      <c r="B15" s="32"/>
      <c r="C15" s="233"/>
    </row>
    <row r="16" spans="1:18">
      <c r="A16" s="251"/>
      <c r="B16" s="42" t="s">
        <v>280</v>
      </c>
      <c r="C16" s="235" t="s">
        <v>175</v>
      </c>
    </row>
    <row r="17" spans="1:4">
      <c r="A17" s="252" t="s">
        <v>105</v>
      </c>
      <c r="B17" s="250">
        <f>IF(ISERROR(SUM(LB_lb_ele_kWh,LB_rest_ele_kWh)*3.6/1000000000/'E Balans VL '!Z26*100),0,SUM(LB_lb_ele_kWh,LB_rest_ele_kWh)*3.6/1000000000/'E Balans VL '!Z26*100)</f>
        <v>0.30921560379955548</v>
      </c>
      <c r="C17" s="233" t="s">
        <v>723</v>
      </c>
      <c r="D17" s="248"/>
    </row>
    <row r="18" spans="1:4">
      <c r="A18" s="236"/>
      <c r="B18" s="249"/>
      <c r="C18" s="237"/>
    </row>
    <row r="19" spans="1:4">
      <c r="A19" s="32"/>
      <c r="B19" s="48"/>
      <c r="C19" s="32"/>
    </row>
    <row r="20" spans="1:4">
      <c r="A20" s="32"/>
      <c r="B20" s="48"/>
      <c r="C20" s="32"/>
    </row>
    <row r="21" spans="1:4" ht="15.75" thickBot="1">
      <c r="B21" s="32"/>
    </row>
    <row r="22" spans="1:4" ht="15.75" customHeight="1">
      <c r="A22" s="1201" t="s">
        <v>291</v>
      </c>
      <c r="B22" s="1204" t="s">
        <v>292</v>
      </c>
      <c r="C22" s="1204" t="s">
        <v>479</v>
      </c>
    </row>
    <row r="23" spans="1:4">
      <c r="A23" s="1202"/>
      <c r="B23" s="1205"/>
      <c r="C23" s="1205"/>
    </row>
    <row r="24" spans="1:4" ht="15.75" thickBot="1">
      <c r="A24" s="1203"/>
      <c r="B24" s="1206"/>
      <c r="C24" s="1206"/>
    </row>
    <row r="25" spans="1:4" ht="15.75">
      <c r="A25" s="13"/>
      <c r="B25" s="32"/>
    </row>
    <row r="26" spans="1:4">
      <c r="A26" s="41" t="s">
        <v>262</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295.01449785351343</v>
      </c>
      <c r="C26" s="243">
        <f>B26*'GWP N2O_CH4'!B5</f>
        <v>6195.304454923782</v>
      </c>
      <c r="D26" s="50"/>
    </row>
    <row r="27" spans="1:4">
      <c r="A27" s="41" t="s">
        <v>263</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224.94123053954792</v>
      </c>
      <c r="C27" s="243">
        <f>B27*'GWP N2O_CH4'!B5</f>
        <v>4723.7658413305062</v>
      </c>
      <c r="D27" s="50"/>
    </row>
    <row r="28" spans="1:4">
      <c r="A28" s="41" t="s">
        <v>264</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4.6912474071073724</v>
      </c>
      <c r="C28" s="243">
        <f>B28*'GWP N2O_CH4'!B4</f>
        <v>1454.2866962032854</v>
      </c>
      <c r="D28" s="50"/>
    </row>
    <row r="29" spans="1:4">
      <c r="A29" s="41" t="s">
        <v>265</v>
      </c>
      <c r="B29" s="243">
        <f>B34*'ha_N2O bodem landbouw'!B4</f>
        <v>16.408152689383897</v>
      </c>
      <c r="C29" s="243">
        <f>B29*'GWP N2O_CH4'!B4</f>
        <v>5086.5273337090084</v>
      </c>
      <c r="D29" s="50"/>
    </row>
    <row r="31" spans="1:4">
      <c r="A31" s="190" t="s">
        <v>481</v>
      </c>
      <c r="B31" s="200"/>
      <c r="C31" s="222"/>
    </row>
    <row r="32" spans="1:4">
      <c r="A32" s="232"/>
      <c r="B32" s="32"/>
      <c r="C32" s="233"/>
    </row>
    <row r="33" spans="1:5">
      <c r="A33" s="234"/>
      <c r="B33" s="221" t="s">
        <v>610</v>
      </c>
      <c r="C33" s="235" t="s">
        <v>175</v>
      </c>
    </row>
    <row r="34" spans="1:5">
      <c r="A34" s="253" t="s">
        <v>105</v>
      </c>
      <c r="B34" s="35">
        <f>IF(ISERROR(aantalCultuurgronden/'ha_N2O bodem landbouw'!B5),0,aantalCultuurgronden/'ha_N2O bodem landbouw'!B5)</f>
        <v>3.7442838987077156E-3</v>
      </c>
      <c r="C34" s="902" t="s">
        <v>760</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3" t="s">
        <v>483</v>
      </c>
      <c r="B1" s="1194" t="s">
        <v>532</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c r="C4" s="15"/>
    </row>
    <row r="5" spans="1:18" s="8" customFormat="1">
      <c r="A5" s="280" t="s">
        <v>316</v>
      </c>
      <c r="B5" s="414">
        <f>SUM(B6:B11)</f>
        <v>8.1336824843172262E-5</v>
      </c>
      <c r="C5" s="429" t="s">
        <v>204</v>
      </c>
      <c r="D5" s="414">
        <f>SUM(D6:D11)</f>
        <v>1.6711351483588203E-4</v>
      </c>
      <c r="E5" s="414">
        <f>SUM(E6:E11)</f>
        <v>2.8340337230234092E-4</v>
      </c>
      <c r="F5" s="427" t="s">
        <v>204</v>
      </c>
      <c r="G5" s="414">
        <f>SUM(G6:G11)</f>
        <v>0.10201625261414225</v>
      </c>
      <c r="H5" s="414">
        <f>SUM(H6:H11)</f>
        <v>2.6526423241318438E-2</v>
      </c>
      <c r="I5" s="429" t="s">
        <v>204</v>
      </c>
      <c r="J5" s="429" t="s">
        <v>204</v>
      </c>
      <c r="K5" s="429" t="s">
        <v>204</v>
      </c>
      <c r="L5" s="429" t="s">
        <v>204</v>
      </c>
      <c r="M5" s="414">
        <f>SUM(M6:M11)</f>
        <v>6.7412981157111886E-3</v>
      </c>
      <c r="N5" s="429" t="s">
        <v>204</v>
      </c>
      <c r="O5" s="429" t="s">
        <v>204</v>
      </c>
      <c r="P5" s="430" t="s">
        <v>204</v>
      </c>
    </row>
    <row r="6" spans="1:18">
      <c r="A6" s="257" t="s">
        <v>643</v>
      </c>
      <c r="B6" s="857">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1.4635057570177153E-5</v>
      </c>
      <c r="C6" s="415"/>
      <c r="D6" s="857">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2.4604105340181832E-5</v>
      </c>
      <c r="E6" s="857">
        <f>vkm_GW_PW*SUMIFS(TableVerdeelsleutelVkm[LPG],TableVerdeelsleutelVkm[Voertuigtype],"Lichte voertuigen")*SUMIFS(TableECFTransport[EnergieConsumptieFactor (PJ per km)],TableECFTransport[Index],CONCATENATE($A6,"_LPG_LPG"))</f>
        <v>4.3291134124489912E-5</v>
      </c>
      <c r="F6" s="417"/>
      <c r="G6" s="85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1.2844354151791266E-2</v>
      </c>
      <c r="H6" s="857">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3.9751279045051888E-3</v>
      </c>
      <c r="I6" s="415"/>
      <c r="J6" s="415"/>
      <c r="K6" s="415"/>
      <c r="L6" s="415"/>
      <c r="M6" s="41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8.6746809136717612E-4</v>
      </c>
      <c r="N6" s="415"/>
      <c r="O6" s="415"/>
      <c r="P6" s="416"/>
    </row>
    <row r="7" spans="1:18">
      <c r="A7" s="257" t="s">
        <v>644</v>
      </c>
      <c r="B7" s="857">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1.6074209356432071E-7</v>
      </c>
      <c r="C7" s="415"/>
      <c r="D7" s="857">
        <f>vkm_GW_ZV*SUMIFS(TableVerdeelsleutelVkm[CNG],TableVerdeelsleutelVkm[Voertuigtype],"Zware voertuigen")*SUMIFS(TableECFTransport[EnergieConsumptieFactor (PJ per km)],TableECFTransport[Index],CONCATENATE($A7,"_CNG_CNG"))</f>
        <v>0</v>
      </c>
      <c r="E7" s="857">
        <f>vkm_GW_ZV*SUMIFS(TableVerdeelsleutelVkm[LPG],TableVerdeelsleutelVkm[Voertuigtype],"Zware voertuigen")*SUMIFS(TableECFTransport[EnergieConsumptieFactor (PJ per km)],TableECFTransport[Index],CONCATENATE($A7,"_LPG_LPG"))</f>
        <v>0</v>
      </c>
      <c r="F7" s="417"/>
      <c r="G7" s="85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5.1631033323740732E-3</v>
      </c>
      <c r="H7" s="857">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8.4239060161365332E-8</v>
      </c>
      <c r="I7" s="415"/>
      <c r="J7" s="415"/>
      <c r="K7" s="415"/>
      <c r="L7" s="415"/>
      <c r="M7" s="41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3.0165712024941567E-4</v>
      </c>
      <c r="N7" s="415"/>
      <c r="O7" s="415"/>
      <c r="P7" s="416"/>
      <c r="R7" s="854"/>
    </row>
    <row r="8" spans="1:18">
      <c r="A8" s="257" t="s">
        <v>645</v>
      </c>
      <c r="B8" s="415">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6.6110099087718407E-5</v>
      </c>
      <c r="C8" s="415"/>
      <c r="D8" s="41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1.4250940949570021E-4</v>
      </c>
      <c r="E8" s="417">
        <f>vkm_NGW_PW*SUMIFS(TableVerdeelsleutelVkm[LPG],TableVerdeelsleutelVkm[Voertuigtype],"Lichte voertuigen")*SUMIFS(TableECFTransport[EnergieConsumptieFactor (PJ per km)],TableECFTransport[Index],CONCATENATE($A8,"_LPG_LPG"))</f>
        <v>2.4011223817785101E-4</v>
      </c>
      <c r="F8" s="417"/>
      <c r="G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6.6249200297543401E-2</v>
      </c>
      <c r="H8" s="857">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2.2550938512015149E-2</v>
      </c>
      <c r="I8" s="415"/>
      <c r="J8" s="415"/>
      <c r="K8" s="415"/>
      <c r="L8" s="415"/>
      <c r="M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4.5345594226967939E-3</v>
      </c>
      <c r="N8" s="415"/>
      <c r="O8" s="415"/>
      <c r="P8" s="416"/>
      <c r="R8" s="854"/>
    </row>
    <row r="9" spans="1:18">
      <c r="A9" s="257" t="s">
        <v>646</v>
      </c>
      <c r="B9" s="415">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4.3092609171238903E-7</v>
      </c>
      <c r="C9" s="415"/>
      <c r="D9" s="417">
        <f>vkm_NGW_ZV*SUMIFS(TableVerdeelsleutelVkm[CNG],TableVerdeelsleutelVkm[Voertuigtype],"Zware voertuigen")*SUMIFS(TableECFTransport[EnergieConsumptieFactor (PJ per km)],TableECFTransport[Index],CONCATENATE($A9,"_CNG_CNG"))</f>
        <v>0</v>
      </c>
      <c r="E9" s="417">
        <f>vkm_NGW_ZV*SUMIFS(TableVerdeelsleutelVkm[LPG],TableVerdeelsleutelVkm[Voertuigtype],"Zware voertuigen")*SUMIFS(TableECFTransport[EnergieConsumptieFactor (PJ per km)],TableECFTransport[Index],CONCATENATE($A9,"_LPG_LPG"))</f>
        <v>0</v>
      </c>
      <c r="F9" s="417"/>
      <c r="G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1.7759594832433518E-2</v>
      </c>
      <c r="H9" s="857">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2.7258573793875373E-7</v>
      </c>
      <c r="I9" s="415"/>
      <c r="J9" s="415"/>
      <c r="K9" s="415"/>
      <c r="L9" s="415"/>
      <c r="M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1.0376134813978033E-3</v>
      </c>
      <c r="N9" s="415"/>
      <c r="O9" s="415"/>
      <c r="P9" s="416"/>
      <c r="R9" s="854"/>
    </row>
    <row r="10" spans="1:18">
      <c r="A10" s="257" t="s">
        <v>647</v>
      </c>
      <c r="B10" s="415">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5"/>
      <c r="D10" s="41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7">
        <f>vkm_SW_PW*SUMIFS(TableVerdeelsleutelVkm[LPG],TableVerdeelsleutelVkm[Voertuigtype],"Lichte voertuigen")*SUMIFS(TableECFTransport[EnergieConsumptieFactor (PJ per km)],TableECFTransport[Index],CONCATENATE($A10,"_LPG_LPG"))</f>
        <v>0</v>
      </c>
      <c r="F10" s="417"/>
      <c r="G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57">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5"/>
      <c r="J10" s="415"/>
      <c r="K10" s="415"/>
      <c r="L10" s="415"/>
      <c r="M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5"/>
      <c r="O10" s="415"/>
      <c r="P10" s="416"/>
      <c r="R10" s="854"/>
    </row>
    <row r="11" spans="1:18">
      <c r="A11" s="4" t="s">
        <v>648</v>
      </c>
      <c r="B11" s="418">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8"/>
      <c r="D11" s="419">
        <f>vkm_SW_ZV*SUMIFS(TableVerdeelsleutelVkm[CNG],TableVerdeelsleutelVkm[Voertuigtype],"Zware voertuigen")*SUMIFS(TableECFTransport[EnergieConsumptieFactor (PJ per km)],TableECFTransport[Index],CONCATENATE($A11,"_CNG_CNG"))</f>
        <v>0</v>
      </c>
      <c r="E11" s="419">
        <f>vkm_SW_ZV*SUMIFS(TableVerdeelsleutelVkm[LPG],TableVerdeelsleutelVkm[Voertuigtype],"Zware voertuigen")*SUMIFS(TableECFTransport[EnergieConsumptieFactor (PJ per km)],TableECFTransport[Index],CONCATENATE($A11,"_LPG_LPG"))</f>
        <v>0</v>
      </c>
      <c r="F11" s="419"/>
      <c r="G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58">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8"/>
      <c r="J11" s="418"/>
      <c r="K11" s="418"/>
      <c r="L11" s="418"/>
      <c r="M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8"/>
      <c r="O11" s="418"/>
      <c r="P11" s="420"/>
      <c r="R11" s="854"/>
    </row>
    <row r="12" spans="1:18">
      <c r="A12" s="323" t="s">
        <v>530</v>
      </c>
      <c r="B12" s="428">
        <f>('Eigen vloot'!B27)*(-1)</f>
        <v>0</v>
      </c>
      <c r="C12" s="428"/>
      <c r="D12" s="428">
        <f>('Eigen vloot'!D27)*(-1)</f>
        <v>0</v>
      </c>
      <c r="E12" s="428">
        <f>('Eigen vloot'!E27)*(-1)</f>
        <v>0</v>
      </c>
      <c r="F12" s="421"/>
      <c r="G12" s="428">
        <f>('Eigen vloot'!G27)*(-1)</f>
        <v>0</v>
      </c>
      <c r="H12" s="428">
        <f>('Eigen vloot'!H27)*(-1)</f>
        <v>0</v>
      </c>
      <c r="I12" s="428"/>
      <c r="J12" s="428"/>
      <c r="K12" s="428"/>
      <c r="L12" s="428"/>
      <c r="M12" s="428">
        <f>('Eigen vloot'!M27)*(-1)</f>
        <v>0</v>
      </c>
      <c r="N12" s="428"/>
      <c r="O12" s="428"/>
      <c r="P12" s="431"/>
    </row>
    <row r="13" spans="1:18">
      <c r="B13" s="11"/>
      <c r="C13" s="55"/>
      <c r="D13" s="55"/>
      <c r="E13" s="55"/>
      <c r="F13" s="55"/>
      <c r="G13" s="11"/>
      <c r="H13" s="11"/>
      <c r="I13" s="10"/>
      <c r="J13" s="11"/>
      <c r="K13" s="11"/>
      <c r="L13" s="11"/>
      <c r="M13" s="11"/>
      <c r="N13" s="11"/>
      <c r="O13" s="11"/>
      <c r="P13" s="11"/>
    </row>
    <row r="14" spans="1:18" s="15" customFormat="1">
      <c r="A14" s="20" t="s">
        <v>324</v>
      </c>
      <c r="B14" s="21">
        <f>((B5)*10^9/3600)+B12</f>
        <v>22.593562456436739</v>
      </c>
      <c r="C14" s="21"/>
      <c r="D14" s="21">
        <f t="shared" ref="D14:M14" si="0">((D5)*10^9/3600)+D12</f>
        <v>46.420420787745009</v>
      </c>
      <c r="E14" s="21">
        <f t="shared" si="0"/>
        <v>78.723158972872483</v>
      </c>
      <c r="F14" s="21"/>
      <c r="G14" s="21">
        <f t="shared" si="0"/>
        <v>28337.847948372848</v>
      </c>
      <c r="H14" s="21">
        <f t="shared" si="0"/>
        <v>7368.4509003662324</v>
      </c>
      <c r="I14" s="21"/>
      <c r="J14" s="21"/>
      <c r="K14" s="21"/>
      <c r="L14" s="21"/>
      <c r="M14" s="21">
        <f t="shared" si="0"/>
        <v>1872.5828099197747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0.18199870056079398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4.1119990081106268</v>
      </c>
      <c r="C18" s="23"/>
      <c r="D18" s="23">
        <f t="shared" ref="D18:M18" si="1">D14*D16</f>
        <v>9.3769249991244923</v>
      </c>
      <c r="E18" s="23">
        <f t="shared" si="1"/>
        <v>17.870157086842053</v>
      </c>
      <c r="F18" s="23"/>
      <c r="G18" s="23">
        <f t="shared" si="1"/>
        <v>7566.2054022155507</v>
      </c>
      <c r="H18" s="23">
        <f t="shared" si="1"/>
        <v>1834.7442741911918</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5"/>
    </row>
    <row r="21" spans="1:18">
      <c r="A21" s="258" t="s">
        <v>485</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296</v>
      </c>
      <c r="B23" s="889" t="s">
        <v>297</v>
      </c>
      <c r="C23" s="889" t="s">
        <v>649</v>
      </c>
      <c r="D23" s="889" t="s">
        <v>650</v>
      </c>
      <c r="E23" s="889" t="s">
        <v>651</v>
      </c>
      <c r="F23" s="889" t="s">
        <v>634</v>
      </c>
      <c r="G23" s="889" t="s">
        <v>652</v>
      </c>
      <c r="H23" s="889" t="s">
        <v>653</v>
      </c>
      <c r="I23" s="889" t="s">
        <v>112</v>
      </c>
      <c r="J23" s="889" t="s">
        <v>654</v>
      </c>
      <c r="K23" s="889" t="s">
        <v>655</v>
      </c>
      <c r="L23" s="890" t="s">
        <v>656</v>
      </c>
      <c r="M23" s="129" t="s">
        <v>175</v>
      </c>
      <c r="N23" s="264" t="s">
        <v>304</v>
      </c>
    </row>
    <row r="24" spans="1:18">
      <c r="A24" s="32" t="s">
        <v>641</v>
      </c>
      <c r="B24" s="1044">
        <v>1.1744852610297558E-3</v>
      </c>
      <c r="C24" s="1044">
        <v>0.75300030716009481</v>
      </c>
      <c r="D24" s="1044" t="s">
        <v>857</v>
      </c>
      <c r="E24" s="1044">
        <v>2.4183854788358016E-4</v>
      </c>
      <c r="F24" s="1045"/>
      <c r="G24" s="1044">
        <v>1.4770756621128669E-3</v>
      </c>
      <c r="H24" s="1044" t="s">
        <v>857</v>
      </c>
      <c r="I24" s="1044">
        <v>2.2853416642858513E-3</v>
      </c>
      <c r="J24" s="1044">
        <v>0.23521087711882394</v>
      </c>
      <c r="K24" s="1044">
        <v>4.8840007886888845E-3</v>
      </c>
      <c r="L24" s="1044">
        <v>1.7260737970802649E-3</v>
      </c>
      <c r="M24" s="1034" t="s">
        <v>858</v>
      </c>
      <c r="N24" s="856">
        <f>SUM(B24:L24)</f>
        <v>0.99999999999999989</v>
      </c>
      <c r="O24" s="854"/>
    </row>
    <row r="25" spans="1:18">
      <c r="A25" s="32" t="s">
        <v>642</v>
      </c>
      <c r="B25" s="1044" t="s">
        <v>857</v>
      </c>
      <c r="C25" s="1044">
        <v>0.99990963204741645</v>
      </c>
      <c r="D25" s="1044" t="s">
        <v>857</v>
      </c>
      <c r="E25" s="1044" t="s">
        <v>857</v>
      </c>
      <c r="F25" s="1045"/>
      <c r="G25" s="1044">
        <v>6.5520928984051478E-5</v>
      </c>
      <c r="H25" s="1044" t="s">
        <v>857</v>
      </c>
      <c r="I25" s="1044" t="s">
        <v>857</v>
      </c>
      <c r="J25" s="1044">
        <v>2.4847023599467457E-5</v>
      </c>
      <c r="K25" s="1044" t="s">
        <v>857</v>
      </c>
      <c r="L25" s="1044" t="s">
        <v>857</v>
      </c>
      <c r="M25" s="1034" t="s">
        <v>858</v>
      </c>
      <c r="N25" s="856">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486</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3" t="s">
        <v>195</v>
      </c>
      <c r="B30" s="269" t="s">
        <v>305</v>
      </c>
      <c r="C30" s="853">
        <v>2016</v>
      </c>
      <c r="D30" s="269" t="s">
        <v>306</v>
      </c>
      <c r="E30" s="239" t="s">
        <v>175</v>
      </c>
      <c r="F30" s="266"/>
      <c r="G30" s="239"/>
      <c r="H30" s="239"/>
      <c r="I30" s="239"/>
      <c r="J30" s="239"/>
      <c r="K30" s="239"/>
      <c r="L30" s="267"/>
    </row>
    <row r="31" spans="1:18">
      <c r="A31" s="270" t="s">
        <v>307</v>
      </c>
      <c r="B31" s="271"/>
      <c r="F31" s="53"/>
      <c r="G31" s="43"/>
      <c r="H31" s="43"/>
      <c r="I31" s="43"/>
      <c r="J31" s="43"/>
      <c r="K31" s="43"/>
      <c r="L31" s="171"/>
    </row>
    <row r="32" spans="1:18">
      <c r="A32" s="272" t="s">
        <v>308</v>
      </c>
      <c r="B32" s="273"/>
      <c r="F32" s="53"/>
      <c r="G32" s="43"/>
      <c r="H32" s="43"/>
      <c r="I32" s="43"/>
      <c r="J32" s="43"/>
      <c r="K32" s="43"/>
      <c r="L32" s="171"/>
    </row>
    <row r="33" spans="1:16">
      <c r="A33" s="272" t="s">
        <v>309</v>
      </c>
      <c r="B33" s="274"/>
      <c r="F33" s="53"/>
      <c r="G33" s="43"/>
      <c r="H33" s="43"/>
      <c r="I33" s="43"/>
      <c r="J33" s="43"/>
      <c r="K33" s="43"/>
      <c r="L33" s="171"/>
    </row>
    <row r="34" spans="1:16">
      <c r="A34" s="272" t="s">
        <v>310</v>
      </c>
      <c r="B34" s="274"/>
      <c r="F34" s="53"/>
      <c r="G34" s="43"/>
      <c r="H34" s="43"/>
      <c r="I34" s="43"/>
      <c r="J34" s="43"/>
      <c r="K34" s="43"/>
      <c r="L34" s="171"/>
    </row>
    <row r="35" spans="1:16">
      <c r="A35" s="272" t="s">
        <v>311</v>
      </c>
      <c r="B35" s="274"/>
      <c r="C35" s="276">
        <v>5.5199999999999999E-2</v>
      </c>
      <c r="D35" s="58"/>
      <c r="E35" s="1036" t="s">
        <v>877</v>
      </c>
      <c r="F35" s="53"/>
      <c r="G35" s="43"/>
      <c r="H35" s="43"/>
      <c r="I35" s="43"/>
      <c r="J35" s="43"/>
      <c r="K35" s="43"/>
      <c r="L35" s="171"/>
    </row>
    <row r="36" spans="1:16">
      <c r="A36" s="257"/>
      <c r="B36" s="43"/>
      <c r="C36" s="43"/>
      <c r="D36" s="43"/>
      <c r="E36" s="154"/>
      <c r="F36" s="53"/>
      <c r="G36" s="43"/>
      <c r="H36" s="43"/>
      <c r="I36" s="43"/>
      <c r="J36" s="43"/>
      <c r="K36" s="43"/>
      <c r="L36" s="171"/>
    </row>
    <row r="37" spans="1:16">
      <c r="A37" s="413" t="s">
        <v>113</v>
      </c>
      <c r="B37" s="269" t="s">
        <v>305</v>
      </c>
      <c r="C37" s="853">
        <f>C30</f>
        <v>2016</v>
      </c>
      <c r="D37" s="269" t="s">
        <v>306</v>
      </c>
      <c r="E37" s="888" t="s">
        <v>175</v>
      </c>
      <c r="F37" s="279"/>
      <c r="G37" s="263"/>
      <c r="H37" s="263"/>
      <c r="I37" s="263"/>
      <c r="J37" s="263"/>
      <c r="K37" s="263"/>
      <c r="L37" s="264"/>
    </row>
    <row r="38" spans="1:16">
      <c r="A38" s="272" t="s">
        <v>312</v>
      </c>
      <c r="B38" s="273"/>
      <c r="F38" s="275"/>
      <c r="G38" s="58"/>
      <c r="H38" s="58"/>
      <c r="I38" s="58"/>
      <c r="J38" s="58"/>
      <c r="K38" s="58"/>
      <c r="L38" s="277"/>
    </row>
    <row r="39" spans="1:16">
      <c r="A39" s="272" t="s">
        <v>313</v>
      </c>
      <c r="B39" s="273"/>
      <c r="F39" s="275"/>
      <c r="G39" s="58"/>
      <c r="H39" s="58"/>
      <c r="I39" s="58"/>
      <c r="J39" s="58"/>
      <c r="K39" s="58"/>
      <c r="L39" s="277"/>
    </row>
    <row r="40" spans="1:16">
      <c r="A40" s="272" t="s">
        <v>309</v>
      </c>
      <c r="B40" s="274"/>
      <c r="F40" s="58"/>
      <c r="G40" s="58"/>
      <c r="H40" s="58"/>
      <c r="I40" s="58"/>
      <c r="J40" s="58"/>
      <c r="K40" s="58"/>
      <c r="L40" s="277"/>
    </row>
    <row r="41" spans="1:16">
      <c r="A41" s="272" t="s">
        <v>314</v>
      </c>
      <c r="B41" s="274"/>
      <c r="F41" s="58"/>
      <c r="G41" s="58"/>
      <c r="H41" s="58"/>
      <c r="I41" s="58"/>
      <c r="J41" s="58"/>
      <c r="K41" s="58"/>
      <c r="L41" s="277"/>
    </row>
    <row r="42" spans="1:16">
      <c r="A42" s="272" t="s">
        <v>311</v>
      </c>
      <c r="B42" s="274"/>
      <c r="C42" s="276">
        <v>2.86E-2</v>
      </c>
      <c r="D42" s="275"/>
      <c r="E42" s="1037"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7" t="s">
        <v>484</v>
      </c>
      <c r="B46" s="1208" t="s">
        <v>531</v>
      </c>
      <c r="C46" s="1209"/>
      <c r="D46" s="1209"/>
      <c r="E46" s="1209"/>
      <c r="F46" s="1209"/>
      <c r="G46" s="1209"/>
      <c r="H46" s="1209"/>
      <c r="I46" s="1209"/>
      <c r="J46" s="1209"/>
      <c r="K46" s="1209"/>
      <c r="L46" s="1209"/>
      <c r="M46" s="1209"/>
      <c r="N46" s="1209"/>
      <c r="O46" s="1209"/>
      <c r="P46" s="1209"/>
    </row>
    <row r="47" spans="1:16" s="15" customFormat="1" ht="15.75" thickTop="1">
      <c r="A47" s="1207"/>
      <c r="B47" s="1210" t="s">
        <v>20</v>
      </c>
      <c r="C47" s="1210" t="s">
        <v>189</v>
      </c>
      <c r="D47" s="1212" t="s">
        <v>190</v>
      </c>
      <c r="E47" s="1213"/>
      <c r="F47" s="1213"/>
      <c r="G47" s="1213"/>
      <c r="H47" s="1213"/>
      <c r="I47" s="1213"/>
      <c r="J47" s="1213"/>
      <c r="K47" s="1214"/>
      <c r="L47" s="1212" t="s">
        <v>191</v>
      </c>
      <c r="M47" s="1213"/>
      <c r="N47" s="1213"/>
      <c r="O47" s="1213"/>
      <c r="P47" s="1214"/>
    </row>
    <row r="48" spans="1:16" s="15" customFormat="1" ht="45">
      <c r="A48" s="1207"/>
      <c r="B48" s="1211"/>
      <c r="C48" s="1211"/>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319</v>
      </c>
      <c r="B50" s="313">
        <f>SUM(B51:B52)</f>
        <v>4.4551507475953872E-5</v>
      </c>
      <c r="C50" s="313">
        <f t="shared" ref="C50:P50" si="2">SUM(C51:C52)</f>
        <v>0</v>
      </c>
      <c r="D50" s="313">
        <f t="shared" si="2"/>
        <v>0</v>
      </c>
      <c r="E50" s="313">
        <f t="shared" si="2"/>
        <v>0</v>
      </c>
      <c r="F50" s="313">
        <f t="shared" si="2"/>
        <v>0</v>
      </c>
      <c r="G50" s="313">
        <f t="shared" si="2"/>
        <v>4.1851719137288518E-3</v>
      </c>
      <c r="H50" s="313">
        <f t="shared" si="2"/>
        <v>0</v>
      </c>
      <c r="I50" s="313">
        <f t="shared" si="2"/>
        <v>0</v>
      </c>
      <c r="J50" s="313">
        <f t="shared" si="2"/>
        <v>0</v>
      </c>
      <c r="K50" s="313">
        <f t="shared" si="2"/>
        <v>0</v>
      </c>
      <c r="L50" s="313">
        <f t="shared" si="2"/>
        <v>0</v>
      </c>
      <c r="M50" s="313">
        <f t="shared" si="2"/>
        <v>2.4101148446590222E-4</v>
      </c>
      <c r="N50" s="313">
        <f t="shared" si="2"/>
        <v>0</v>
      </c>
      <c r="O50" s="313">
        <f t="shared" si="2"/>
        <v>0</v>
      </c>
      <c r="P50" s="314">
        <f t="shared" si="2"/>
        <v>0</v>
      </c>
    </row>
    <row r="51" spans="1:18">
      <c r="A51" s="257" t="s">
        <v>318</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4.4551507475953872E-5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4.1851719137288518E-3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2.4101148446590222E-4</v>
      </c>
      <c r="N51" s="315"/>
      <c r="O51" s="315"/>
      <c r="P51" s="318"/>
    </row>
    <row r="52" spans="1:18">
      <c r="A52" s="4" t="s">
        <v>317</v>
      </c>
      <c r="B52" s="858">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325</v>
      </c>
      <c r="B54" s="21">
        <f>(B50)*10^9/3600</f>
        <v>12.37541874332052</v>
      </c>
      <c r="C54" s="21">
        <f t="shared" ref="C54:P54" si="3">(C50)*10^9/3600</f>
        <v>0</v>
      </c>
      <c r="D54" s="21">
        <f t="shared" si="3"/>
        <v>0</v>
      </c>
      <c r="E54" s="21">
        <f t="shared" si="3"/>
        <v>0</v>
      </c>
      <c r="F54" s="21">
        <f t="shared" si="3"/>
        <v>0</v>
      </c>
      <c r="G54" s="21">
        <f t="shared" si="3"/>
        <v>1162.5477538135699</v>
      </c>
      <c r="H54" s="21">
        <f t="shared" si="3"/>
        <v>0</v>
      </c>
      <c r="I54" s="21">
        <f t="shared" si="3"/>
        <v>0</v>
      </c>
      <c r="J54" s="21">
        <f t="shared" si="3"/>
        <v>0</v>
      </c>
      <c r="K54" s="21">
        <f t="shared" si="3"/>
        <v>0</v>
      </c>
      <c r="L54" s="21">
        <f t="shared" si="3"/>
        <v>0</v>
      </c>
      <c r="M54" s="21">
        <f t="shared" si="3"/>
        <v>66.947634573861734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0.18199870056079398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2.2523101301800286</v>
      </c>
      <c r="C58" s="23">
        <f t="shared" ref="C58:P58" ca="1" si="4">C54*C56</f>
        <v>0</v>
      </c>
      <c r="D58" s="23">
        <f t="shared" si="4"/>
        <v>0</v>
      </c>
      <c r="E58" s="23">
        <f t="shared" si="4"/>
        <v>0</v>
      </c>
      <c r="F58" s="23">
        <f t="shared" si="4"/>
        <v>0</v>
      </c>
      <c r="G58" s="23">
        <f t="shared" si="4"/>
        <v>310.4002502682232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545</v>
      </c>
      <c r="B61" s="260"/>
      <c r="C61" s="261"/>
    </row>
    <row r="62" spans="1:18" s="15" customFormat="1">
      <c r="A62" s="287"/>
      <c r="B62" s="283"/>
      <c r="C62" s="288"/>
    </row>
    <row r="63" spans="1:18">
      <c r="A63" s="289"/>
      <c r="B63" s="133"/>
      <c r="C63" s="290" t="s">
        <v>175</v>
      </c>
    </row>
    <row r="64" spans="1:18">
      <c r="A64" s="281" t="s">
        <v>195</v>
      </c>
      <c r="B64" s="284">
        <f>100%-B65</f>
        <v>0.95640000000000003</v>
      </c>
      <c r="C64" s="171"/>
    </row>
    <row r="65" spans="1:12">
      <c r="A65" s="281" t="s">
        <v>856</v>
      </c>
      <c r="B65" s="1043">
        <v>4.36E-2</v>
      </c>
      <c r="C65" s="171" t="s">
        <v>729</v>
      </c>
    </row>
    <row r="66" spans="1:12" s="15" customFormat="1">
      <c r="A66" s="282"/>
      <c r="B66" s="265"/>
      <c r="C66" s="229"/>
    </row>
    <row r="67" spans="1:12">
      <c r="A67" s="285" t="s">
        <v>304</v>
      </c>
      <c r="B67" s="286">
        <f>SUM(B64:B65)</f>
        <v>1</v>
      </c>
      <c r="C67" s="173"/>
    </row>
    <row r="70" spans="1:12">
      <c r="A70" s="258" t="s">
        <v>486</v>
      </c>
      <c r="B70" s="260"/>
      <c r="C70" s="260"/>
      <c r="D70" s="260"/>
      <c r="E70" s="260"/>
      <c r="F70" s="260"/>
      <c r="G70" s="260"/>
      <c r="H70" s="260"/>
      <c r="I70" s="260"/>
      <c r="J70" s="260"/>
      <c r="K70" s="260"/>
      <c r="L70" s="261"/>
    </row>
    <row r="71" spans="1:12">
      <c r="A71" s="411" t="s">
        <v>546</v>
      </c>
    </row>
    <row r="72" spans="1:12">
      <c r="A72" s="257"/>
      <c r="B72" s="262"/>
      <c r="C72" s="262"/>
      <c r="D72" s="262"/>
      <c r="E72" s="262"/>
    </row>
    <row r="73" spans="1:12">
      <c r="A73" s="268"/>
      <c r="B73" s="269" t="s">
        <v>305</v>
      </c>
      <c r="C73" s="853">
        <f>C30</f>
        <v>2016</v>
      </c>
      <c r="D73" s="269" t="s">
        <v>306</v>
      </c>
      <c r="E73" s="239" t="s">
        <v>175</v>
      </c>
    </row>
    <row r="74" spans="1:12">
      <c r="A74" t="str">
        <f t="shared" ref="A74:A75" si="5">A31</f>
        <v>diesel</v>
      </c>
      <c r="B74" s="410"/>
    </row>
    <row r="75" spans="1:12">
      <c r="A75" t="str">
        <f t="shared" si="5"/>
        <v>biodiesel</v>
      </c>
      <c r="B75" s="410"/>
    </row>
    <row r="76" spans="1:12">
      <c r="A76" t="str">
        <f>A33</f>
        <v>vol% liter</v>
      </c>
      <c r="B76" s="410"/>
    </row>
    <row r="77" spans="1:12">
      <c r="A77" t="str">
        <f>A34</f>
        <v>gew% kg</v>
      </c>
      <c r="B77" s="410"/>
    </row>
    <row r="78" spans="1:12">
      <c r="A78" t="str">
        <f>A35</f>
        <v>J%</v>
      </c>
      <c r="B78" s="410"/>
      <c r="C78" s="412">
        <f>C35</f>
        <v>5.5199999999999999E-2</v>
      </c>
      <c r="D78" s="410"/>
      <c r="E78" t="str">
        <f>E35</f>
        <v>Data VMM 2020</v>
      </c>
    </row>
    <row r="79" spans="1:12">
      <c r="B79" s="410"/>
      <c r="C79" s="410"/>
      <c r="D79" s="41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Normal="100" workbookViewId="0">
      <selection activeCell="A28" sqref="A28:XFD29"/>
    </sheetView>
  </sheetViews>
  <sheetFormatPr defaultColWidth="9.140625" defaultRowHeight="15"/>
  <cols>
    <col min="1" max="1" width="38" style="594" customWidth="1"/>
    <col min="2" max="2" width="27" style="594" customWidth="1"/>
    <col min="3" max="3" width="25.42578125" style="594" customWidth="1"/>
    <col min="4" max="4" width="41.28515625" style="594" customWidth="1"/>
    <col min="5" max="5" width="27.5703125" style="594" customWidth="1"/>
    <col min="6" max="7" width="18" style="594" customWidth="1"/>
    <col min="8" max="8" width="23.42578125" style="594" customWidth="1"/>
    <col min="9" max="9" width="28.5703125" style="594" customWidth="1"/>
    <col min="10" max="10" width="35.28515625" style="594" customWidth="1"/>
    <col min="11" max="11" width="32.7109375" style="594" customWidth="1"/>
    <col min="12" max="14" width="23.85546875" style="594" customWidth="1"/>
    <col min="15" max="15" width="21.140625" style="594" customWidth="1"/>
    <col min="16" max="16" width="17.5703125" style="594" customWidth="1"/>
    <col min="17" max="17" width="22.85546875" style="594" customWidth="1"/>
    <col min="18" max="18" width="19.140625" style="594" customWidth="1"/>
    <col min="19" max="19" width="24.7109375" style="594" customWidth="1"/>
    <col min="20" max="20" width="9.140625" style="594"/>
    <col min="21" max="21" width="21.140625" style="594" customWidth="1"/>
    <col min="22" max="22" width="14.85546875" style="594" customWidth="1"/>
    <col min="23" max="23" width="16.140625" style="594" customWidth="1"/>
    <col min="24" max="24" width="14.7109375" style="594" customWidth="1"/>
    <col min="25" max="26" width="16.140625" style="594" customWidth="1"/>
    <col min="27" max="27" width="17.28515625" style="594" customWidth="1"/>
    <col min="28" max="28" width="16.85546875" style="594" customWidth="1"/>
    <col min="29" max="16384" width="9.140625" style="594"/>
  </cols>
  <sheetData>
    <row r="1" spans="1:21" s="525" customFormat="1" ht="17.45" customHeight="1" thickTop="1" thickBot="1">
      <c r="A1" s="1228" t="s">
        <v>229</v>
      </c>
      <c r="B1" s="1218" t="s">
        <v>230</v>
      </c>
      <c r="C1" s="1236" t="s">
        <v>231</v>
      </c>
      <c r="D1" s="1237"/>
      <c r="E1" s="1237"/>
      <c r="F1" s="1237"/>
      <c r="G1" s="1237"/>
      <c r="H1" s="1237"/>
      <c r="I1" s="1237"/>
      <c r="J1" s="1237"/>
      <c r="K1" s="1237"/>
      <c r="L1" s="1237"/>
      <c r="M1" s="1237"/>
      <c r="N1" s="1238"/>
      <c r="O1" s="1215" t="s">
        <v>232</v>
      </c>
      <c r="P1" s="1218" t="s">
        <v>533</v>
      </c>
      <c r="Q1" s="1215"/>
      <c r="S1" s="1223"/>
      <c r="T1" s="1223"/>
      <c r="U1" s="1223"/>
    </row>
    <row r="2" spans="1:21" s="525" customFormat="1" ht="15.75" thickBot="1">
      <c r="A2" s="1229"/>
      <c r="B2" s="1229"/>
      <c r="C2" s="1231" t="s">
        <v>190</v>
      </c>
      <c r="D2" s="1232"/>
      <c r="E2" s="1232"/>
      <c r="F2" s="1232"/>
      <c r="G2" s="1233"/>
      <c r="H2" s="1234" t="s">
        <v>233</v>
      </c>
      <c r="I2" s="1226" t="s">
        <v>234</v>
      </c>
      <c r="J2" s="1226" t="s">
        <v>222</v>
      </c>
      <c r="K2" s="1226" t="s">
        <v>235</v>
      </c>
      <c r="L2" s="1226" t="s">
        <v>120</v>
      </c>
      <c r="M2" s="1226" t="s">
        <v>807</v>
      </c>
      <c r="N2" s="1239" t="s">
        <v>808</v>
      </c>
      <c r="O2" s="1216"/>
      <c r="P2" s="1219"/>
      <c r="Q2" s="1216"/>
      <c r="S2" s="1223"/>
      <c r="T2" s="1223"/>
      <c r="U2" s="1223"/>
    </row>
    <row r="3" spans="1:21" s="525" customFormat="1" ht="53.45" customHeight="1" thickBot="1">
      <c r="A3" s="1230"/>
      <c r="B3" s="1220"/>
      <c r="C3" s="526" t="s">
        <v>192</v>
      </c>
      <c r="D3" s="964" t="s">
        <v>193</v>
      </c>
      <c r="E3" s="527" t="s">
        <v>194</v>
      </c>
      <c r="F3" s="528" t="s">
        <v>196</v>
      </c>
      <c r="G3" s="529" t="s">
        <v>197</v>
      </c>
      <c r="H3" s="1235"/>
      <c r="I3" s="1227"/>
      <c r="J3" s="1227"/>
      <c r="K3" s="1227"/>
      <c r="L3" s="1227"/>
      <c r="M3" s="1227"/>
      <c r="N3" s="1240"/>
      <c r="O3" s="1217"/>
      <c r="P3" s="1220"/>
      <c r="Q3" s="1217"/>
      <c r="S3" s="1223"/>
      <c r="T3" s="1223"/>
      <c r="U3" s="1223"/>
    </row>
    <row r="4" spans="1:21" s="525" customFormat="1" ht="15.75" thickTop="1">
      <c r="A4" s="530" t="s">
        <v>237</v>
      </c>
      <c r="B4" s="531">
        <f>IF(ISERROR(kWh_wind_land),0,kWh_wind_land)</f>
        <v>0</v>
      </c>
      <c r="C4" s="1241"/>
      <c r="D4" s="1244"/>
      <c r="E4" s="1244"/>
      <c r="F4" s="1247"/>
      <c r="G4" s="1250"/>
      <c r="H4" s="1253"/>
      <c r="I4" s="1244"/>
      <c r="J4" s="1244"/>
      <c r="K4" s="1244"/>
      <c r="L4" s="1244"/>
      <c r="M4" s="1244"/>
      <c r="N4" s="999"/>
      <c r="O4" s="532"/>
      <c r="P4" s="1256"/>
      <c r="Q4" s="1257"/>
      <c r="S4" s="965"/>
      <c r="T4" s="1258"/>
      <c r="U4" s="1258"/>
    </row>
    <row r="5" spans="1:21" s="525" customFormat="1">
      <c r="A5" s="533" t="s">
        <v>238</v>
      </c>
      <c r="B5" s="531">
        <f>IF(ISERROR(kWh_waterkracht),0,kWh_waterkracht)</f>
        <v>0</v>
      </c>
      <c r="C5" s="1242"/>
      <c r="D5" s="1245"/>
      <c r="E5" s="1245"/>
      <c r="F5" s="1248"/>
      <c r="G5" s="1251"/>
      <c r="H5" s="1254"/>
      <c r="I5" s="1245"/>
      <c r="J5" s="1245"/>
      <c r="K5" s="1245"/>
      <c r="L5" s="1245"/>
      <c r="M5" s="1245"/>
      <c r="N5" s="999"/>
      <c r="O5" s="534"/>
      <c r="P5" s="1221"/>
      <c r="Q5" s="1222"/>
      <c r="S5" s="965"/>
      <c r="T5" s="1258"/>
      <c r="U5" s="1258"/>
    </row>
    <row r="6" spans="1:21" s="525" customFormat="1">
      <c r="A6" s="533" t="s">
        <v>239</v>
      </c>
      <c r="B6" s="531">
        <f>IF(ISERROR((kWh_PV_kleiner_dan_10kW+kWh_PV_groter_dan_10kW)),0,(kWh_PV_kleiner_dan_10kW+kWh_PV_groter_dan_10kW))</f>
        <v>4678.4935573916182</v>
      </c>
      <c r="C6" s="1242"/>
      <c r="D6" s="1245"/>
      <c r="E6" s="1245"/>
      <c r="F6" s="1248"/>
      <c r="G6" s="1251"/>
      <c r="H6" s="1254"/>
      <c r="I6" s="1245"/>
      <c r="J6" s="1245"/>
      <c r="K6" s="1245"/>
      <c r="L6" s="1245"/>
      <c r="M6" s="1245"/>
      <c r="N6" s="999"/>
      <c r="O6" s="534"/>
      <c r="P6" s="1221"/>
      <c r="Q6" s="1222"/>
      <c r="S6" s="965"/>
      <c r="T6" s="1258"/>
      <c r="U6" s="1258"/>
    </row>
    <row r="7" spans="1:21" s="525" customFormat="1">
      <c r="A7" s="533" t="s">
        <v>805</v>
      </c>
      <c r="B7" s="531"/>
      <c r="C7" s="1243"/>
      <c r="D7" s="1246"/>
      <c r="E7" s="1246"/>
      <c r="F7" s="1249"/>
      <c r="G7" s="1252"/>
      <c r="H7" s="1255"/>
      <c r="I7" s="1246"/>
      <c r="J7" s="1246"/>
      <c r="K7" s="1246"/>
      <c r="L7" s="1246"/>
      <c r="M7" s="1246"/>
      <c r="N7" s="1000"/>
      <c r="O7" s="534"/>
      <c r="P7" s="967"/>
      <c r="Q7" s="968"/>
      <c r="S7" s="965"/>
      <c r="T7" s="965"/>
      <c r="U7" s="965"/>
    </row>
    <row r="8" spans="1:21" s="525" customFormat="1">
      <c r="A8" s="535" t="s">
        <v>240</v>
      </c>
      <c r="B8" s="1001">
        <f>N29</f>
        <v>6687</v>
      </c>
      <c r="C8" s="536">
        <f>B48</f>
        <v>0</v>
      </c>
      <c r="D8" s="1002"/>
      <c r="E8" s="1002">
        <f>E48</f>
        <v>0</v>
      </c>
      <c r="F8" s="1003"/>
      <c r="G8" s="537"/>
      <c r="H8" s="1002">
        <f>I48</f>
        <v>0</v>
      </c>
      <c r="I8" s="1002">
        <f>G48+F48</f>
        <v>0</v>
      </c>
      <c r="J8" s="1002">
        <f>H48+D48+C48</f>
        <v>7867.0588235294117</v>
      </c>
      <c r="K8" s="1002"/>
      <c r="L8" s="1002"/>
      <c r="M8" s="1002"/>
      <c r="N8" s="538"/>
      <c r="O8" s="539">
        <f>C8*$C$12+D8*$D$12+E8*$E$12+F8*$F$12+G8*$G$12+H8*$H$12+I8*$I$12+J8*$J$12</f>
        <v>0</v>
      </c>
      <c r="P8" s="1221"/>
      <c r="Q8" s="1222"/>
      <c r="S8" s="965"/>
      <c r="T8" s="1258"/>
      <c r="U8" s="1258"/>
    </row>
    <row r="9" spans="1:21" s="525" customFormat="1" ht="17.45" customHeight="1" thickBot="1">
      <c r="A9" s="540" t="s">
        <v>236</v>
      </c>
      <c r="B9" s="541">
        <f>N36+'Eigen informatie GS &amp; warmtenet'!B12</f>
        <v>0</v>
      </c>
      <c r="C9" s="54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5"/>
      <c r="N9" s="1004"/>
      <c r="O9" s="539">
        <f>C9*$C$12+D9*$D$12+E9*$E$12+F9*$F$12+G9*$G$12+H9*$H$12+I9*$I$12+J9*$J$12</f>
        <v>0</v>
      </c>
      <c r="P9" s="1224"/>
      <c r="Q9" s="1225"/>
      <c r="R9" s="546"/>
      <c r="S9" s="965"/>
      <c r="T9" s="1258"/>
      <c r="U9" s="1258"/>
    </row>
    <row r="10" spans="1:21" s="525" customFormat="1" ht="16.5" thickTop="1" thickBot="1">
      <c r="A10" s="547" t="s">
        <v>109</v>
      </c>
      <c r="B10" s="548">
        <f>SUM(B4:B9)</f>
        <v>11365.493557391619</v>
      </c>
      <c r="C10" s="549">
        <f t="shared" ref="C10:L10" si="0">SUM(C8:C9)</f>
        <v>0</v>
      </c>
      <c r="D10" s="549">
        <f t="shared" si="0"/>
        <v>0</v>
      </c>
      <c r="E10" s="549">
        <f t="shared" si="0"/>
        <v>0</v>
      </c>
      <c r="F10" s="549">
        <f t="shared" si="0"/>
        <v>0</v>
      </c>
      <c r="G10" s="549">
        <f t="shared" si="0"/>
        <v>0</v>
      </c>
      <c r="H10" s="549">
        <f t="shared" si="0"/>
        <v>0</v>
      </c>
      <c r="I10" s="549">
        <f t="shared" si="0"/>
        <v>0</v>
      </c>
      <c r="J10" s="549">
        <f t="shared" si="0"/>
        <v>7867.0588235294117</v>
      </c>
      <c r="K10" s="549">
        <f t="shared" si="0"/>
        <v>0</v>
      </c>
      <c r="L10" s="549">
        <f t="shared" si="0"/>
        <v>0</v>
      </c>
      <c r="M10" s="1005"/>
      <c r="N10" s="1005"/>
      <c r="O10" s="550">
        <f>SUM(O4:O9)</f>
        <v>0</v>
      </c>
      <c r="P10" s="551"/>
      <c r="R10" s="969"/>
      <c r="S10" s="965"/>
      <c r="T10" s="969"/>
      <c r="U10" s="969"/>
    </row>
    <row r="11" spans="1:21" s="554" customFormat="1" ht="15.75" thickTop="1">
      <c r="A11" s="552"/>
      <c r="B11" s="553"/>
      <c r="C11" s="553"/>
      <c r="D11" s="553"/>
      <c r="E11" s="553"/>
      <c r="F11" s="553"/>
      <c r="G11" s="553"/>
      <c r="H11" s="553"/>
      <c r="I11" s="553"/>
      <c r="J11" s="553"/>
      <c r="K11" s="553"/>
      <c r="L11" s="553"/>
      <c r="M11" s="553"/>
      <c r="N11" s="553"/>
      <c r="P11" s="553"/>
      <c r="R11" s="553"/>
    </row>
    <row r="12" spans="1:21" s="554" customFormat="1">
      <c r="A12" s="1006" t="s">
        <v>278</v>
      </c>
      <c r="B12" s="1007"/>
      <c r="C12" s="1007">
        <f>EF_CO2_aardgas</f>
        <v>0.20200000000000001</v>
      </c>
      <c r="D12" s="1007">
        <f>EF_VLgas_CO2</f>
        <v>0.22700000000000001</v>
      </c>
      <c r="E12" s="1007">
        <f>EF_stookolie_CO2</f>
        <v>0.26700000000000002</v>
      </c>
      <c r="F12" s="1007">
        <f>EF_bruinkool_CO2</f>
        <v>0.35099999999999998</v>
      </c>
      <c r="G12" s="1007">
        <f>EF_steenkool_CO2</f>
        <v>0.35399999999999998</v>
      </c>
      <c r="H12" s="1007">
        <f>'EF brandstof'!M4</f>
        <v>0.33</v>
      </c>
      <c r="I12" s="1007">
        <f>'EF brandstof'!J4</f>
        <v>0</v>
      </c>
      <c r="J12" s="1007">
        <f>'EF brandstof'!L4</f>
        <v>0</v>
      </c>
      <c r="K12" s="1007">
        <f>'EF brandstof'!L4</f>
        <v>0</v>
      </c>
      <c r="L12" s="1007"/>
      <c r="M12" s="1007"/>
      <c r="N12" s="1007"/>
      <c r="P12" s="555"/>
      <c r="Q12" s="555"/>
      <c r="R12" s="555"/>
    </row>
    <row r="13" spans="1:21" s="525" customFormat="1" ht="15.75" thickBot="1">
      <c r="A13" s="556"/>
      <c r="B13" s="555"/>
      <c r="C13" s="555"/>
      <c r="D13" s="555"/>
      <c r="E13" s="555"/>
      <c r="F13" s="555"/>
      <c r="G13" s="555"/>
      <c r="H13" s="555"/>
      <c r="I13" s="555"/>
      <c r="J13" s="555"/>
      <c r="K13" s="555"/>
      <c r="L13" s="555"/>
      <c r="M13" s="555"/>
      <c r="N13" s="555"/>
      <c r="O13" s="555"/>
      <c r="P13" s="555"/>
      <c r="Q13" s="555"/>
      <c r="R13" s="555"/>
    </row>
    <row r="14" spans="1:21" s="525" customFormat="1" ht="17.25" thickTop="1" thickBot="1">
      <c r="A14" s="1228" t="s">
        <v>241</v>
      </c>
      <c r="B14" s="1228" t="s">
        <v>242</v>
      </c>
      <c r="C14" s="1259" t="s">
        <v>243</v>
      </c>
      <c r="D14" s="1260"/>
      <c r="E14" s="1260"/>
      <c r="F14" s="1260"/>
      <c r="G14" s="1260"/>
      <c r="H14" s="1260"/>
      <c r="I14" s="1260"/>
      <c r="J14" s="1260"/>
      <c r="K14" s="1260"/>
      <c r="L14" s="1260"/>
      <c r="M14" s="1260"/>
      <c r="N14" s="1261"/>
      <c r="O14" s="1215" t="s">
        <v>232</v>
      </c>
      <c r="P14" s="1218" t="s">
        <v>244</v>
      </c>
      <c r="Q14" s="1215"/>
      <c r="R14" s="1223"/>
      <c r="S14" s="1223"/>
      <c r="T14" s="1223"/>
    </row>
    <row r="15" spans="1:21" s="525" customFormat="1" ht="15.75" customHeight="1" thickBot="1">
      <c r="A15" s="1229"/>
      <c r="B15" s="1229"/>
      <c r="C15" s="1262" t="s">
        <v>190</v>
      </c>
      <c r="D15" s="1263"/>
      <c r="E15" s="1263"/>
      <c r="F15" s="1263"/>
      <c r="G15" s="1264"/>
      <c r="H15" s="1265" t="s">
        <v>233</v>
      </c>
      <c r="I15" s="1265" t="s">
        <v>234</v>
      </c>
      <c r="J15" s="1265" t="s">
        <v>222</v>
      </c>
      <c r="K15" s="1265" t="s">
        <v>245</v>
      </c>
      <c r="L15" s="1265" t="s">
        <v>120</v>
      </c>
      <c r="M15" s="1265" t="s">
        <v>807</v>
      </c>
      <c r="N15" s="1239" t="s">
        <v>808</v>
      </c>
      <c r="O15" s="1216"/>
      <c r="P15" s="1219"/>
      <c r="Q15" s="1216"/>
      <c r="R15" s="1223"/>
      <c r="S15" s="1223"/>
      <c r="T15" s="1223"/>
    </row>
    <row r="16" spans="1:21" s="525" customFormat="1" ht="40.700000000000003" customHeight="1" thickBot="1">
      <c r="A16" s="1230"/>
      <c r="B16" s="1230"/>
      <c r="C16" s="557" t="s">
        <v>192</v>
      </c>
      <c r="D16" s="964" t="s">
        <v>193</v>
      </c>
      <c r="E16" s="966" t="s">
        <v>194</v>
      </c>
      <c r="F16" s="964" t="s">
        <v>196</v>
      </c>
      <c r="G16" s="558" t="s">
        <v>197</v>
      </c>
      <c r="H16" s="1235"/>
      <c r="I16" s="1235"/>
      <c r="J16" s="1235"/>
      <c r="K16" s="1235"/>
      <c r="L16" s="1235"/>
      <c r="M16" s="1235"/>
      <c r="N16" s="1240"/>
      <c r="O16" s="1217"/>
      <c r="P16" s="1220"/>
      <c r="Q16" s="1217"/>
      <c r="R16" s="1223"/>
      <c r="S16" s="1223"/>
      <c r="T16" s="1223"/>
    </row>
    <row r="17" spans="1:26" s="525" customFormat="1" ht="15.75" thickTop="1">
      <c r="A17" s="559" t="s">
        <v>240</v>
      </c>
      <c r="B17" s="560">
        <f>O29</f>
        <v>9552.8571428571431</v>
      </c>
      <c r="C17" s="561">
        <f>B49</f>
        <v>0</v>
      </c>
      <c r="D17" s="562"/>
      <c r="E17" s="562">
        <f>E49</f>
        <v>0</v>
      </c>
      <c r="F17" s="1008"/>
      <c r="G17" s="563"/>
      <c r="H17" s="561">
        <f>I49</f>
        <v>0</v>
      </c>
      <c r="I17" s="562">
        <f>G49+F49</f>
        <v>0</v>
      </c>
      <c r="J17" s="562">
        <f>H49+D49+C49</f>
        <v>11238.655462184875</v>
      </c>
      <c r="K17" s="562"/>
      <c r="L17" s="562"/>
      <c r="M17" s="562"/>
      <c r="N17" s="1009"/>
      <c r="O17" s="564">
        <f>C17*$C$22+E17*$E$22+H17*$H$22+I17*$I$22+J17*$J$22+D17*$D$22+F17*$F$22+G17*$G$22+K17*$K$22+L17*$L$22</f>
        <v>0</v>
      </c>
      <c r="P17" s="1274"/>
      <c r="Q17" s="1275"/>
      <c r="R17" s="970"/>
      <c r="S17" s="1269"/>
      <c r="T17" s="1269"/>
    </row>
    <row r="18" spans="1:26" s="525" customFormat="1">
      <c r="A18" s="565" t="s">
        <v>246</v>
      </c>
      <c r="B18" s="566">
        <f>'Eigen informatie GS &amp; warmtenet'!B32</f>
        <v>0</v>
      </c>
      <c r="C18" s="1002">
        <f>'Eigen informatie GS &amp; warmtenet'!B35</f>
        <v>0</v>
      </c>
      <c r="D18" s="1002">
        <f>'Eigen informatie GS &amp; warmtenet'!B36</f>
        <v>0</v>
      </c>
      <c r="E18" s="1002">
        <f>'Eigen informatie GS &amp; warmtenet'!B37</f>
        <v>0</v>
      </c>
      <c r="F18" s="1002">
        <f>'Eigen informatie GS &amp; warmtenet'!B38</f>
        <v>0</v>
      </c>
      <c r="G18" s="1002">
        <f>'Eigen informatie GS &amp; warmtenet'!B39</f>
        <v>0</v>
      </c>
      <c r="H18" s="1002">
        <f>'Eigen informatie GS &amp; warmtenet'!B40</f>
        <v>0</v>
      </c>
      <c r="I18" s="1002">
        <f>'Eigen informatie GS &amp; warmtenet'!B41</f>
        <v>0</v>
      </c>
      <c r="J18" s="1002">
        <f>'Eigen informatie GS &amp; warmtenet'!B42</f>
        <v>0</v>
      </c>
      <c r="K18" s="1002">
        <f>'Eigen informatie GS &amp; warmtenet'!B43</f>
        <v>0</v>
      </c>
      <c r="L18" s="1002">
        <f>'Eigen informatie GS &amp; warmtenet'!B44</f>
        <v>0</v>
      </c>
      <c r="M18" s="1002">
        <f>'Eigen informatie GS &amp; warmtenet'!B45</f>
        <v>0</v>
      </c>
      <c r="N18" s="1002">
        <f>'Eigen informatie GS &amp; warmtenet'!B46</f>
        <v>0</v>
      </c>
      <c r="O18" s="564">
        <f>C18*$C$22+E18*$E$22+H18*$H$22+I18*$I$22+J18*$J$22+D18*$D$22+F18*$F$22+G18*$G$22+K18*$K$22+L18*$L$22</f>
        <v>0</v>
      </c>
      <c r="P18" s="1270"/>
      <c r="Q18" s="1271"/>
      <c r="R18" s="965"/>
      <c r="S18" s="1258"/>
      <c r="T18" s="1258"/>
    </row>
    <row r="19" spans="1:26" s="525" customFormat="1" ht="15.75" thickBot="1">
      <c r="A19" s="540" t="s">
        <v>236</v>
      </c>
      <c r="B19" s="566">
        <f>'Eigen informatie GS &amp; warmtenet'!B11</f>
        <v>0</v>
      </c>
      <c r="C19" s="101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2"/>
      <c r="N19" s="1011"/>
      <c r="O19" s="564">
        <f>C19*$C$22+E19*$E$22+H19*$H$22+I19*$I$22+J19*$J$22+D19*$D$22+F19*$F$22+G19*$G$22+K19*$K$22+L19*$L$22</f>
        <v>0</v>
      </c>
      <c r="P19" s="1272"/>
      <c r="Q19" s="1273"/>
      <c r="R19" s="965"/>
      <c r="S19" s="1258"/>
      <c r="T19" s="1258"/>
    </row>
    <row r="20" spans="1:26" s="525" customFormat="1" ht="16.5" thickTop="1" thickBot="1">
      <c r="A20" s="547" t="s">
        <v>109</v>
      </c>
      <c r="B20" s="548">
        <f>SUM(B17:B19)</f>
        <v>9552.8571428571431</v>
      </c>
      <c r="C20" s="548">
        <f>SUM(C17:C19)</f>
        <v>0</v>
      </c>
      <c r="D20" s="548">
        <f t="shared" ref="D20:L20" si="1">SUM(D17:D19)</f>
        <v>0</v>
      </c>
      <c r="E20" s="548">
        <f t="shared" si="1"/>
        <v>0</v>
      </c>
      <c r="F20" s="548">
        <f t="shared" si="1"/>
        <v>0</v>
      </c>
      <c r="G20" s="548">
        <f t="shared" si="1"/>
        <v>0</v>
      </c>
      <c r="H20" s="548">
        <f t="shared" si="1"/>
        <v>0</v>
      </c>
      <c r="I20" s="548">
        <f t="shared" si="1"/>
        <v>0</v>
      </c>
      <c r="J20" s="548">
        <f t="shared" si="1"/>
        <v>11238.655462184875</v>
      </c>
      <c r="K20" s="548">
        <f t="shared" si="1"/>
        <v>0</v>
      </c>
      <c r="L20" s="548">
        <f t="shared" si="1"/>
        <v>0</v>
      </c>
      <c r="M20" s="548"/>
      <c r="N20" s="548"/>
      <c r="O20" s="567">
        <f>SUM(O17:O19)</f>
        <v>0</v>
      </c>
      <c r="P20" s="1266"/>
      <c r="Q20" s="1267"/>
      <c r="R20" s="965"/>
      <c r="S20" s="1268"/>
      <c r="T20" s="1268"/>
    </row>
    <row r="21" spans="1:26" s="525" customFormat="1" ht="15.75" thickTop="1">
      <c r="A21" s="970"/>
      <c r="B21" s="965"/>
      <c r="C21" s="965"/>
      <c r="D21" s="965"/>
      <c r="E21" s="965"/>
      <c r="F21" s="965"/>
      <c r="G21" s="965"/>
      <c r="H21" s="965"/>
      <c r="I21" s="965"/>
      <c r="J21" s="965"/>
      <c r="K21" s="965"/>
      <c r="L21" s="965"/>
      <c r="M21" s="965"/>
      <c r="N21" s="965"/>
      <c r="O21" s="965"/>
      <c r="P21" s="969"/>
      <c r="Q21" s="969"/>
      <c r="R21" s="965"/>
      <c r="S21" s="969"/>
      <c r="T21" s="969"/>
    </row>
    <row r="22" spans="1:26" s="554" customFormat="1">
      <c r="A22" s="1006" t="s">
        <v>278</v>
      </c>
      <c r="B22" s="1007"/>
      <c r="C22" s="1007">
        <f>EF_CO2_aardgas</f>
        <v>0.20200000000000001</v>
      </c>
      <c r="D22" s="1007">
        <f>EF_VLgas_CO2</f>
        <v>0.22700000000000001</v>
      </c>
      <c r="E22" s="1007">
        <f>EF_stookolie_CO2</f>
        <v>0.26700000000000002</v>
      </c>
      <c r="F22" s="1007">
        <f>EF_bruinkool_CO2</f>
        <v>0.35099999999999998</v>
      </c>
      <c r="G22" s="1007">
        <f>EF_steenkool_CO2</f>
        <v>0.35399999999999998</v>
      </c>
      <c r="H22" s="1007">
        <f>'EF brandstof'!M4</f>
        <v>0.33</v>
      </c>
      <c r="I22" s="1007">
        <f>'EF brandstof'!J4</f>
        <v>0</v>
      </c>
      <c r="J22" s="1007">
        <f>'EF brandstof'!L4</f>
        <v>0</v>
      </c>
      <c r="K22" s="1007">
        <f>'EF brandstof'!L4</f>
        <v>0</v>
      </c>
      <c r="L22" s="1007"/>
      <c r="M22" s="1007"/>
      <c r="N22" s="1007"/>
      <c r="O22" s="555"/>
      <c r="P22" s="555"/>
      <c r="Q22" s="555"/>
      <c r="R22" s="555"/>
      <c r="S22" s="525"/>
    </row>
    <row r="23" spans="1:26" s="554" customFormat="1">
      <c r="A23" s="556"/>
      <c r="B23" s="555"/>
      <c r="C23" s="555"/>
      <c r="D23" s="555"/>
      <c r="E23" s="555"/>
      <c r="F23" s="555"/>
      <c r="G23" s="555"/>
      <c r="H23" s="555"/>
      <c r="I23" s="555"/>
      <c r="J23" s="555"/>
      <c r="K23" s="555"/>
      <c r="L23" s="555"/>
      <c r="M23" s="555"/>
      <c r="N23" s="555"/>
      <c r="O23" s="555"/>
      <c r="P23" s="555"/>
      <c r="Q23" s="555"/>
      <c r="R23" s="555"/>
      <c r="S23" s="525"/>
    </row>
    <row r="24" spans="1:26" s="554" customFormat="1">
      <c r="A24" s="556"/>
      <c r="B24" s="555"/>
      <c r="C24" s="555"/>
      <c r="D24" s="568"/>
      <c r="E24" s="568"/>
      <c r="F24" s="568"/>
      <c r="G24" s="555"/>
      <c r="H24" s="555"/>
      <c r="I24" s="555"/>
      <c r="J24" s="555"/>
      <c r="K24" s="555"/>
      <c r="L24" s="555"/>
      <c r="M24" s="555"/>
      <c r="N24" s="555"/>
      <c r="O24" s="555"/>
      <c r="P24" s="555"/>
      <c r="Q24" s="555"/>
      <c r="R24" s="555"/>
    </row>
    <row r="25" spans="1:26" s="554" customFormat="1">
      <c r="A25" s="556"/>
      <c r="B25" s="555"/>
      <c r="C25" s="555"/>
      <c r="D25" s="568"/>
      <c r="E25" s="568"/>
      <c r="F25" s="568"/>
      <c r="G25" s="555"/>
      <c r="H25" s="555"/>
      <c r="I25" s="555"/>
      <c r="J25" s="555"/>
      <c r="K25" s="555"/>
      <c r="L25" s="555"/>
      <c r="M25" s="555"/>
      <c r="N25" s="555"/>
      <c r="O25" s="555"/>
      <c r="P25" s="555"/>
      <c r="Q25" s="555"/>
      <c r="R25" s="555"/>
    </row>
    <row r="26" spans="1:26" s="525" customFormat="1" ht="15.75" thickBot="1">
      <c r="B26" s="568"/>
      <c r="C26" s="568"/>
      <c r="D26" s="568"/>
      <c r="E26" s="568"/>
      <c r="F26" s="568"/>
      <c r="G26" s="568"/>
      <c r="H26" s="568"/>
      <c r="I26" s="568"/>
      <c r="J26" s="568"/>
      <c r="K26" s="568"/>
      <c r="L26" s="568"/>
      <c r="M26" s="568"/>
      <c r="N26" s="568"/>
      <c r="O26" s="568"/>
      <c r="P26" s="568"/>
      <c r="Q26" s="569"/>
      <c r="R26" s="569"/>
    </row>
    <row r="27" spans="1:26" s="525" customFormat="1" ht="45">
      <c r="A27" s="570" t="s">
        <v>267</v>
      </c>
      <c r="B27" s="615" t="s">
        <v>89</v>
      </c>
      <c r="C27" s="615" t="s">
        <v>90</v>
      </c>
      <c r="D27" s="615"/>
      <c r="E27" s="615"/>
      <c r="F27" s="615"/>
      <c r="G27" s="615" t="s">
        <v>91</v>
      </c>
      <c r="H27" s="615" t="s">
        <v>92</v>
      </c>
      <c r="I27" s="615"/>
      <c r="J27" s="615"/>
      <c r="K27" s="615"/>
      <c r="L27" s="615" t="s">
        <v>93</v>
      </c>
      <c r="M27" s="616" t="s">
        <v>286</v>
      </c>
      <c r="N27" s="616" t="s">
        <v>94</v>
      </c>
      <c r="O27" s="616" t="s">
        <v>95</v>
      </c>
      <c r="P27" s="616" t="s">
        <v>520</v>
      </c>
      <c r="Q27" s="616" t="s">
        <v>96</v>
      </c>
      <c r="R27" s="616" t="s">
        <v>97</v>
      </c>
      <c r="S27" s="616" t="s">
        <v>98</v>
      </c>
      <c r="T27" s="616" t="s">
        <v>99</v>
      </c>
      <c r="U27" s="616" t="s">
        <v>100</v>
      </c>
      <c r="V27" s="616" t="s">
        <v>101</v>
      </c>
      <c r="W27" s="615" t="s">
        <v>102</v>
      </c>
      <c r="X27" s="615" t="s">
        <v>287</v>
      </c>
      <c r="Y27" s="615" t="s">
        <v>103</v>
      </c>
      <c r="Z27" s="617" t="s">
        <v>288</v>
      </c>
    </row>
    <row r="28" spans="1:26" s="572" customFormat="1" ht="51" hidden="1">
      <c r="A28" s="571"/>
      <c r="B28" s="762">
        <v>36012</v>
      </c>
      <c r="C28" s="762">
        <v>8890</v>
      </c>
      <c r="D28" s="619"/>
      <c r="E28" s="618"/>
      <c r="F28" s="618"/>
      <c r="G28" s="618" t="s">
        <v>896</v>
      </c>
      <c r="H28" s="618" t="s">
        <v>897</v>
      </c>
      <c r="I28" s="618"/>
      <c r="J28" s="761"/>
      <c r="K28" s="761"/>
      <c r="L28" s="618" t="s">
        <v>898</v>
      </c>
      <c r="M28" s="618">
        <v>1486</v>
      </c>
      <c r="N28" s="618">
        <v>6687</v>
      </c>
      <c r="O28" s="618">
        <v>9552.8571428571431</v>
      </c>
      <c r="P28" s="618">
        <v>0</v>
      </c>
      <c r="Q28" s="618">
        <v>19105.714285714286</v>
      </c>
      <c r="R28" s="618">
        <v>0</v>
      </c>
      <c r="S28" s="618">
        <v>0</v>
      </c>
      <c r="T28" s="618">
        <v>0</v>
      </c>
      <c r="U28" s="618">
        <v>0</v>
      </c>
      <c r="V28" s="618">
        <v>0</v>
      </c>
      <c r="W28" s="618">
        <v>0</v>
      </c>
      <c r="X28" s="618">
        <v>1500</v>
      </c>
      <c r="Y28" s="618" t="s">
        <v>50</v>
      </c>
      <c r="Z28" s="620" t="s">
        <v>149</v>
      </c>
    </row>
    <row r="29" spans="1:26" s="556" customFormat="1" hidden="1">
      <c r="A29" s="574" t="s">
        <v>268</v>
      </c>
      <c r="B29" s="575"/>
      <c r="C29" s="575"/>
      <c r="D29" s="575"/>
      <c r="E29" s="575"/>
      <c r="F29" s="575"/>
      <c r="G29" s="575"/>
      <c r="H29" s="575"/>
      <c r="I29" s="575"/>
      <c r="J29" s="575"/>
      <c r="K29" s="575"/>
      <c r="L29" s="576"/>
      <c r="M29" s="576">
        <f>SUM(M28:M28)</f>
        <v>1486</v>
      </c>
      <c r="N29" s="576">
        <f>SUM(N28:N28)</f>
        <v>6687</v>
      </c>
      <c r="O29" s="576">
        <f>SUM(O28:O28)</f>
        <v>9552.8571428571431</v>
      </c>
      <c r="P29" s="576">
        <f>SUM(P28:P28)</f>
        <v>0</v>
      </c>
      <c r="Q29" s="576">
        <f>SUM(Q28:Q28)</f>
        <v>19105.714285714286</v>
      </c>
      <c r="R29" s="576">
        <f>SUM(R28:R28)</f>
        <v>0</v>
      </c>
      <c r="S29" s="576">
        <f>SUM(S28:S28)</f>
        <v>0</v>
      </c>
      <c r="T29" s="576">
        <f>SUM(T28:T28)</f>
        <v>0</v>
      </c>
      <c r="U29" s="576">
        <f>SUM(U28:U28)</f>
        <v>0</v>
      </c>
      <c r="V29" s="576">
        <f>SUM(V28:V28)</f>
        <v>0</v>
      </c>
      <c r="W29" s="576">
        <f>SUM(W28:W28)</f>
        <v>0</v>
      </c>
      <c r="X29" s="577"/>
      <c r="Y29" s="577"/>
      <c r="Z29" s="578"/>
    </row>
    <row r="30" spans="1:26" s="556" customFormat="1">
      <c r="A30" s="574" t="s">
        <v>275</v>
      </c>
      <c r="B30" s="575"/>
      <c r="C30" s="575"/>
      <c r="D30" s="575"/>
      <c r="E30" s="575"/>
      <c r="F30" s="575"/>
      <c r="G30" s="575"/>
      <c r="H30" s="575"/>
      <c r="I30" s="575"/>
      <c r="J30" s="575"/>
      <c r="K30" s="575"/>
      <c r="L30" s="576"/>
      <c r="M30" s="576">
        <f>SUMIF($Z$28:$Z$28,"industrie",M28:M28)</f>
        <v>0</v>
      </c>
      <c r="N30" s="576">
        <f>SUMIF($Z$28:$Z$28,"industrie",N28:N28)</f>
        <v>0</v>
      </c>
      <c r="O30" s="576">
        <f>SUMIF($Z$28:$Z$28,"industrie",O28:O28)</f>
        <v>0</v>
      </c>
      <c r="P30" s="576">
        <f>SUMIF($Z$28:$Z$28,"industrie",P28:P28)</f>
        <v>0</v>
      </c>
      <c r="Q30" s="576">
        <f>SUMIF($Z$28:$Z$28,"industrie",Q28:Q28)</f>
        <v>0</v>
      </c>
      <c r="R30" s="576">
        <f>SUMIF($Z$28:$Z$28,"industrie",R28:R28)</f>
        <v>0</v>
      </c>
      <c r="S30" s="576">
        <f>SUMIF($Z$28:$Z$28,"industrie",S28:S28)</f>
        <v>0</v>
      </c>
      <c r="T30" s="576">
        <f>SUMIF($Z$28:$Z$28,"industrie",T28:T28)</f>
        <v>0</v>
      </c>
      <c r="U30" s="576">
        <f>SUMIF($Z$28:$Z$28,"industrie",U28:U28)</f>
        <v>0</v>
      </c>
      <c r="V30" s="576">
        <f>SUMIF($Z$28:$Z$28,"industrie",V28:V28)</f>
        <v>0</v>
      </c>
      <c r="W30" s="576">
        <f>SUMIF($Z$28:$Z$28,"industrie",W28:W28)</f>
        <v>0</v>
      </c>
      <c r="X30" s="577"/>
      <c r="Y30" s="577"/>
      <c r="Z30" s="578"/>
    </row>
    <row r="31" spans="1:26" s="556" customFormat="1">
      <c r="A31" s="574" t="s">
        <v>276</v>
      </c>
      <c r="B31" s="575"/>
      <c r="C31" s="575"/>
      <c r="D31" s="575"/>
      <c r="E31" s="575"/>
      <c r="F31" s="575"/>
      <c r="G31" s="575"/>
      <c r="H31" s="575"/>
      <c r="I31" s="575"/>
      <c r="J31" s="575"/>
      <c r="K31" s="575"/>
      <c r="L31" s="576"/>
      <c r="M31" s="576">
        <f ca="1">SUMIF($Z$28:AC28,"tertiair",M28:M28)</f>
        <v>1486</v>
      </c>
      <c r="N31" s="576">
        <f ca="1">SUMIF($Z$28:AD28,"tertiair",N28:N28)</f>
        <v>6687</v>
      </c>
      <c r="O31" s="576">
        <f ca="1">SUMIF($Z$28:AE28,"tertiair",O28:O28)</f>
        <v>9552.8571428571431</v>
      </c>
      <c r="P31" s="576">
        <f ca="1">SUMIF($Z$28:AF28,"tertiair",P28:P28)</f>
        <v>0</v>
      </c>
      <c r="Q31" s="576">
        <f ca="1">SUMIF($Z$28:AG28,"tertiair",Q28:Q28)</f>
        <v>19105.714285714286</v>
      </c>
      <c r="R31" s="576">
        <f ca="1">SUMIF($Z$28:AH28,"tertiair",R28:R28)</f>
        <v>0</v>
      </c>
      <c r="S31" s="576">
        <f ca="1">SUMIF($Z$28:AI28,"tertiair",S28:S28)</f>
        <v>0</v>
      </c>
      <c r="T31" s="576">
        <f ca="1">SUMIF($Z$28:AJ28,"tertiair",T28:T28)</f>
        <v>0</v>
      </c>
      <c r="U31" s="576">
        <f ca="1">SUMIF($Z$28:AK28,"tertiair",U28:U28)</f>
        <v>0</v>
      </c>
      <c r="V31" s="576">
        <f ca="1">SUMIF($Z$28:AL28,"tertiair",V28:V28)</f>
        <v>0</v>
      </c>
      <c r="W31" s="576">
        <f ca="1">SUMIF($Z$28:AM28,"tertiair",W28:W28)</f>
        <v>0</v>
      </c>
      <c r="X31" s="577"/>
      <c r="Y31" s="577"/>
      <c r="Z31" s="578"/>
    </row>
    <row r="32" spans="1:26" s="556" customFormat="1" ht="15.75" thickBot="1">
      <c r="A32" s="579" t="s">
        <v>277</v>
      </c>
      <c r="B32" s="580"/>
      <c r="C32" s="580"/>
      <c r="D32" s="580"/>
      <c r="E32" s="580"/>
      <c r="F32" s="580"/>
      <c r="G32" s="580"/>
      <c r="H32" s="580"/>
      <c r="I32" s="580"/>
      <c r="J32" s="580"/>
      <c r="K32" s="580"/>
      <c r="L32" s="581"/>
      <c r="M32" s="581">
        <f>SUMIF($Z$28:$Z$28,"landbouw",M28:M28)</f>
        <v>0</v>
      </c>
      <c r="N32" s="581">
        <f>SUMIF($Z$28:$Z$28,"landbouw",N28:N28)</f>
        <v>0</v>
      </c>
      <c r="O32" s="581">
        <f>SUMIF($Z$28:$Z$28,"landbouw",O28:O28)</f>
        <v>0</v>
      </c>
      <c r="P32" s="581">
        <f>SUMIF($Z$28:$Z$28,"landbouw",P28:P28)</f>
        <v>0</v>
      </c>
      <c r="Q32" s="581">
        <f>SUMIF($Z$28:$Z$28,"landbouw",Q28:Q28)</f>
        <v>0</v>
      </c>
      <c r="R32" s="581">
        <f>SUMIF($Z$28:$Z$28,"landbouw",R28:R28)</f>
        <v>0</v>
      </c>
      <c r="S32" s="581">
        <f>SUMIF($Z$28:$Z$28,"landbouw",S28:S28)</f>
        <v>0</v>
      </c>
      <c r="T32" s="581">
        <f>SUMIF($Z$28:$Z$28,"landbouw",T28:T28)</f>
        <v>0</v>
      </c>
      <c r="U32" s="581">
        <f>SUMIF($Z$28:$Z$28,"landbouw",U28:U28)</f>
        <v>0</v>
      </c>
      <c r="V32" s="581">
        <f>SUMIF($Z$28:$Z$28,"landbouw",V28:V28)</f>
        <v>0</v>
      </c>
      <c r="W32" s="581">
        <f>SUMIF($Z$28:$Z$28,"landbouw",W28:W28)</f>
        <v>0</v>
      </c>
      <c r="X32" s="582"/>
      <c r="Y32" s="582"/>
      <c r="Z32" s="583"/>
    </row>
    <row r="33" spans="1:27" s="525" customFormat="1" ht="15.75" thickBot="1">
      <c r="A33" s="584"/>
      <c r="B33" s="585"/>
      <c r="C33" s="585"/>
      <c r="D33" s="585"/>
      <c r="E33" s="585"/>
      <c r="F33" s="585"/>
      <c r="G33" s="585"/>
      <c r="H33" s="585"/>
      <c r="I33" s="585"/>
      <c r="J33" s="585"/>
      <c r="K33" s="585"/>
      <c r="L33" s="568"/>
      <c r="M33" s="568"/>
      <c r="N33" s="568"/>
      <c r="O33" s="569"/>
      <c r="P33" s="569"/>
    </row>
    <row r="34" spans="1:27" s="525" customFormat="1" ht="45">
      <c r="A34" s="586" t="s">
        <v>269</v>
      </c>
      <c r="B34" s="615" t="s">
        <v>89</v>
      </c>
      <c r="C34" s="615" t="s">
        <v>90</v>
      </c>
      <c r="D34" s="615"/>
      <c r="E34" s="615"/>
      <c r="F34" s="615"/>
      <c r="G34" s="615" t="s">
        <v>91</v>
      </c>
      <c r="H34" s="615" t="s">
        <v>92</v>
      </c>
      <c r="I34" s="615"/>
      <c r="J34" s="615"/>
      <c r="K34" s="615"/>
      <c r="L34" s="615" t="s">
        <v>93</v>
      </c>
      <c r="M34" s="616" t="s">
        <v>286</v>
      </c>
      <c r="N34" s="616" t="s">
        <v>94</v>
      </c>
      <c r="O34" s="616" t="s">
        <v>95</v>
      </c>
      <c r="P34" s="616" t="s">
        <v>520</v>
      </c>
      <c r="Q34" s="616" t="s">
        <v>96</v>
      </c>
      <c r="R34" s="616" t="s">
        <v>97</v>
      </c>
      <c r="S34" s="616" t="s">
        <v>98</v>
      </c>
      <c r="T34" s="616" t="s">
        <v>99</v>
      </c>
      <c r="U34" s="616" t="s">
        <v>100</v>
      </c>
      <c r="V34" s="616" t="s">
        <v>101</v>
      </c>
      <c r="W34" s="615" t="s">
        <v>102</v>
      </c>
      <c r="X34" s="615" t="s">
        <v>287</v>
      </c>
      <c r="Y34" s="615" t="s">
        <v>103</v>
      </c>
      <c r="Z34" s="617" t="s">
        <v>288</v>
      </c>
    </row>
    <row r="35" spans="1:27" s="587" customFormat="1" ht="12.75" hidden="1">
      <c r="A35" s="573"/>
      <c r="B35" s="762"/>
      <c r="C35" s="762"/>
      <c r="D35" s="621"/>
      <c r="E35" s="621"/>
      <c r="F35" s="621"/>
      <c r="G35" s="621"/>
      <c r="H35" s="621"/>
      <c r="I35" s="621"/>
      <c r="J35" s="761"/>
      <c r="K35" s="761"/>
      <c r="L35" s="621"/>
      <c r="M35" s="621"/>
      <c r="N35" s="621"/>
      <c r="O35" s="621"/>
      <c r="P35" s="621"/>
      <c r="Q35" s="621"/>
      <c r="R35" s="621"/>
      <c r="S35" s="621"/>
      <c r="T35" s="621"/>
      <c r="U35" s="621"/>
      <c r="V35" s="621"/>
      <c r="W35" s="621"/>
      <c r="X35" s="621"/>
      <c r="Y35" s="621"/>
      <c r="Z35" s="622"/>
    </row>
    <row r="36" spans="1:27" s="556" customFormat="1" hidden="1">
      <c r="A36" s="574" t="s">
        <v>268</v>
      </c>
      <c r="B36" s="575"/>
      <c r="C36" s="575"/>
      <c r="D36" s="575"/>
      <c r="E36" s="575"/>
      <c r="F36" s="575"/>
      <c r="G36" s="575"/>
      <c r="H36" s="575"/>
      <c r="I36" s="575"/>
      <c r="J36" s="575"/>
      <c r="K36" s="575"/>
      <c r="L36" s="576"/>
      <c r="M36" s="576">
        <f>SUM(M35:M35)</f>
        <v>0</v>
      </c>
      <c r="N36" s="576">
        <f>SUM(N35:N35)</f>
        <v>0</v>
      </c>
      <c r="O36" s="576">
        <f>SUM(O35:O35)</f>
        <v>0</v>
      </c>
      <c r="P36" s="576">
        <f>SUM(P35:P35)</f>
        <v>0</v>
      </c>
      <c r="Q36" s="576">
        <f>SUM(Q35:Q35)</f>
        <v>0</v>
      </c>
      <c r="R36" s="576">
        <f>SUM(R35:R35)</f>
        <v>0</v>
      </c>
      <c r="S36" s="576">
        <f>SUM(S35:S35)</f>
        <v>0</v>
      </c>
      <c r="T36" s="576">
        <f>SUM(T35:T35)</f>
        <v>0</v>
      </c>
      <c r="U36" s="576">
        <f>SUM(U35:U35)</f>
        <v>0</v>
      </c>
      <c r="V36" s="576">
        <f>SUM(V35:V35)</f>
        <v>0</v>
      </c>
      <c r="W36" s="576">
        <f>SUM(W35:W35)</f>
        <v>0</v>
      </c>
      <c r="X36" s="577"/>
      <c r="Y36" s="577"/>
      <c r="Z36" s="578"/>
    </row>
    <row r="37" spans="1:27" s="556" customFormat="1">
      <c r="A37" s="574" t="s">
        <v>275</v>
      </c>
      <c r="B37" s="575"/>
      <c r="C37" s="575"/>
      <c r="D37" s="575"/>
      <c r="E37" s="575"/>
      <c r="F37" s="575"/>
      <c r="G37" s="575"/>
      <c r="H37" s="575"/>
      <c r="I37" s="575"/>
      <c r="J37" s="575"/>
      <c r="K37" s="575"/>
      <c r="L37" s="576"/>
      <c r="M37" s="576">
        <f>SUMIF($Z$35:$Z$35,"industrie",M35:M35)</f>
        <v>0</v>
      </c>
      <c r="N37" s="576">
        <f>SUMIF($Z$35:$Z$35,"industrie",N35:N35)</f>
        <v>0</v>
      </c>
      <c r="O37" s="576">
        <f>SUMIF($Z$35:$Z$35,"industrie",O35:O35)</f>
        <v>0</v>
      </c>
      <c r="P37" s="576">
        <f>SUMIF($Z$35:$Z$35,"industrie",P35:P35)</f>
        <v>0</v>
      </c>
      <c r="Q37" s="576">
        <f>SUMIF($Z$35:$Z$35,"industrie",Q35:Q35)</f>
        <v>0</v>
      </c>
      <c r="R37" s="576">
        <f>SUMIF($Z$35:$Z$35,"industrie",R35:R35)</f>
        <v>0</v>
      </c>
      <c r="S37" s="576">
        <f>SUMIF($Z$35:$Z$35,"industrie",S35:S35)</f>
        <v>0</v>
      </c>
      <c r="T37" s="576">
        <f>SUMIF($Z$35:$Z$35,"industrie",T35:T35)</f>
        <v>0</v>
      </c>
      <c r="U37" s="576">
        <f>SUMIF($Z$35:$Z$35,"industrie",U35:U35)</f>
        <v>0</v>
      </c>
      <c r="V37" s="576">
        <f>SUMIF($Z$35:$Z$35,"industrie",V35:V35)</f>
        <v>0</v>
      </c>
      <c r="W37" s="576">
        <f>SUMIF($Z$35:$Z$35,"industrie",W35:W35)</f>
        <v>0</v>
      </c>
      <c r="X37" s="577"/>
      <c r="Y37" s="577"/>
      <c r="Z37" s="578"/>
    </row>
    <row r="38" spans="1:27" s="556" customFormat="1">
      <c r="A38" s="574" t="s">
        <v>276</v>
      </c>
      <c r="B38" s="575"/>
      <c r="C38" s="575"/>
      <c r="D38" s="575"/>
      <c r="E38" s="575"/>
      <c r="F38" s="575"/>
      <c r="G38" s="575"/>
      <c r="H38" s="575"/>
      <c r="I38" s="575"/>
      <c r="J38" s="575"/>
      <c r="K38" s="575"/>
      <c r="L38" s="576"/>
      <c r="M38" s="576">
        <f>SUMIF($Z$35:$Z$36,"tertiair",M35:M36)</f>
        <v>0</v>
      </c>
      <c r="N38" s="576">
        <f>SUMIF($Z$35:$Z$36,"tertiair",N35:N36)</f>
        <v>0</v>
      </c>
      <c r="O38" s="576">
        <f>SUMIF($Z$35:$Z$36,"tertiair",O35:O36)</f>
        <v>0</v>
      </c>
      <c r="P38" s="576">
        <f>SUMIF($Z$35:$Z$36,"tertiair",P35:P36)</f>
        <v>0</v>
      </c>
      <c r="Q38" s="576">
        <f>SUMIF($Z$35:$Z$36,"tertiair",Q35:Q36)</f>
        <v>0</v>
      </c>
      <c r="R38" s="576">
        <f>SUMIF($Z$35:$Z$36,"tertiair",R35:R36)</f>
        <v>0</v>
      </c>
      <c r="S38" s="576">
        <f>SUMIF($Z$35:$Z$36,"tertiair",S35:S36)</f>
        <v>0</v>
      </c>
      <c r="T38" s="576">
        <f>SUMIF($Z$35:$Z$36,"tertiair",T35:T36)</f>
        <v>0</v>
      </c>
      <c r="U38" s="576">
        <f>SUMIF($Z$35:$Z$36,"tertiair",U35:U36)</f>
        <v>0</v>
      </c>
      <c r="V38" s="576">
        <f>SUMIF($Z$35:$Z$36,"tertiair",V35:V36)</f>
        <v>0</v>
      </c>
      <c r="W38" s="576">
        <f>SUMIF($Z$35:$Z$36,"tertiair",W35:W36)</f>
        <v>0</v>
      </c>
      <c r="X38" s="577"/>
      <c r="Y38" s="577"/>
      <c r="Z38" s="578"/>
    </row>
    <row r="39" spans="1:27" s="556" customFormat="1" ht="15.75" thickBot="1">
      <c r="A39" s="579" t="s">
        <v>277</v>
      </c>
      <c r="B39" s="580"/>
      <c r="C39" s="580"/>
      <c r="D39" s="580"/>
      <c r="E39" s="580"/>
      <c r="F39" s="580"/>
      <c r="G39" s="580"/>
      <c r="H39" s="580"/>
      <c r="I39" s="580"/>
      <c r="J39" s="580"/>
      <c r="K39" s="580"/>
      <c r="L39" s="581"/>
      <c r="M39" s="581">
        <f>SUMIF($Z$35:$Z$37,"landbouw",M35:M37)</f>
        <v>0</v>
      </c>
      <c r="N39" s="581">
        <f>SUMIF($Z$35:$Z$37,"landbouw",N35:N37)</f>
        <v>0</v>
      </c>
      <c r="O39" s="581">
        <f>SUMIF($Z$35:$Z$37,"landbouw",O35:O37)</f>
        <v>0</v>
      </c>
      <c r="P39" s="581">
        <f>SUMIF($Z$35:$Z$37,"landbouw",P35:P37)</f>
        <v>0</v>
      </c>
      <c r="Q39" s="581">
        <f>SUMIF($Z$35:$Z$37,"landbouw",Q35:Q37)</f>
        <v>0</v>
      </c>
      <c r="R39" s="581">
        <f>SUMIF($Z$35:$Z$37,"landbouw",R35:R37)</f>
        <v>0</v>
      </c>
      <c r="S39" s="581">
        <f>SUMIF($Z$35:$Z$37,"landbouw",S35:S37)</f>
        <v>0</v>
      </c>
      <c r="T39" s="581">
        <f>SUMIF($Z$35:$Z$37,"landbouw",T35:T37)</f>
        <v>0</v>
      </c>
      <c r="U39" s="581">
        <f>SUMIF($Z$35:$Z$37,"landbouw",U35:U37)</f>
        <v>0</v>
      </c>
      <c r="V39" s="581">
        <f>SUMIF($Z$35:$Z$37,"landbouw",V35:V37)</f>
        <v>0</v>
      </c>
      <c r="W39" s="581">
        <f>SUMIF($Z$35:$Z$37,"landbouw",W35:W37)</f>
        <v>0</v>
      </c>
      <c r="X39" s="582"/>
      <c r="Y39" s="582"/>
      <c r="Z39" s="583"/>
    </row>
    <row r="40" spans="1:27" s="588" customFormat="1">
      <c r="A40" s="584"/>
      <c r="B40" s="568"/>
      <c r="C40" s="568"/>
      <c r="D40" s="568"/>
      <c r="E40" s="568"/>
      <c r="F40" s="568"/>
      <c r="G40" s="568"/>
      <c r="H40" s="568"/>
      <c r="I40" s="568"/>
      <c r="J40" s="568"/>
      <c r="K40" s="568"/>
      <c r="L40" s="568"/>
      <c r="M40" s="568"/>
      <c r="N40" s="568"/>
      <c r="O40" s="568"/>
      <c r="P40" s="568"/>
      <c r="Q40" s="568"/>
      <c r="R40" s="568"/>
      <c r="S40" s="568"/>
      <c r="T40" s="568"/>
      <c r="U40" s="568"/>
      <c r="V40" s="568"/>
      <c r="W40" s="568"/>
      <c r="X40" s="568"/>
      <c r="Y40" s="568"/>
    </row>
    <row r="41" spans="1:27" s="588" customFormat="1" ht="15.75" thickBot="1">
      <c r="A41" s="584"/>
      <c r="B41" s="568"/>
      <c r="C41" s="568"/>
      <c r="D41" s="568"/>
      <c r="E41" s="568"/>
      <c r="F41" s="568"/>
      <c r="G41" s="568"/>
      <c r="H41" s="568"/>
      <c r="I41" s="568"/>
      <c r="J41" s="568"/>
      <c r="K41" s="568"/>
      <c r="L41" s="568"/>
      <c r="M41" s="568"/>
      <c r="N41" s="568"/>
      <c r="O41" s="568"/>
      <c r="P41" s="568"/>
      <c r="Q41" s="568"/>
      <c r="R41" s="568"/>
      <c r="S41" s="568"/>
      <c r="T41" s="568"/>
      <c r="U41" s="568"/>
      <c r="V41" s="568"/>
      <c r="W41" s="568"/>
      <c r="X41" s="568"/>
      <c r="Y41" s="568"/>
      <c r="Z41" s="568"/>
      <c r="AA41" s="568"/>
    </row>
    <row r="42" spans="1:27">
      <c r="A42" s="589" t="s">
        <v>270</v>
      </c>
      <c r="B42" s="590"/>
      <c r="C42" s="590"/>
      <c r="D42" s="590"/>
      <c r="E42" s="590"/>
      <c r="F42" s="590"/>
      <c r="G42" s="590"/>
      <c r="H42" s="590"/>
      <c r="I42" s="591"/>
      <c r="J42" s="592"/>
      <c r="K42" s="592"/>
      <c r="L42" s="593"/>
      <c r="M42" s="593"/>
      <c r="N42" s="593"/>
      <c r="O42" s="593"/>
      <c r="P42" s="593"/>
    </row>
    <row r="43" spans="1:27">
      <c r="A43" s="595"/>
      <c r="B43" s="585"/>
      <c r="C43" s="585"/>
      <c r="D43" s="585"/>
      <c r="E43" s="585"/>
      <c r="F43" s="585"/>
      <c r="G43" s="585"/>
      <c r="H43" s="585"/>
      <c r="I43" s="596"/>
      <c r="J43" s="585"/>
      <c r="K43" s="585"/>
      <c r="L43" s="593"/>
      <c r="M43" s="593"/>
      <c r="N43" s="593"/>
      <c r="O43" s="593"/>
      <c r="P43" s="593"/>
    </row>
    <row r="44" spans="1:27">
      <c r="A44" s="597"/>
      <c r="B44" s="598" t="s">
        <v>271</v>
      </c>
      <c r="C44" s="598" t="s">
        <v>272</v>
      </c>
      <c r="D44" s="598"/>
      <c r="E44" s="598"/>
      <c r="F44" s="598"/>
      <c r="G44" s="598"/>
      <c r="H44" s="598"/>
      <c r="I44" s="599"/>
      <c r="J44" s="598"/>
      <c r="K44" s="598"/>
      <c r="L44" s="598"/>
      <c r="M44" s="598"/>
      <c r="N44" s="598"/>
      <c r="O44" s="598"/>
      <c r="P44" s="593"/>
    </row>
    <row r="45" spans="1:27">
      <c r="A45" s="595" t="s">
        <v>268</v>
      </c>
      <c r="B45" s="600">
        <f>IF(ISERROR(O29/(O29+N29)),0,O29/(O29+N29))</f>
        <v>0.58823529411764708</v>
      </c>
      <c r="C45" s="601">
        <f>IF(ISERROR(N29/(O29+N29)),0,N29/(N29+O29))</f>
        <v>0.41176470588235292</v>
      </c>
      <c r="D45" s="568"/>
      <c r="E45" s="568"/>
      <c r="F45" s="568"/>
      <c r="G45" s="568"/>
      <c r="H45" s="568"/>
      <c r="I45" s="602"/>
      <c r="J45" s="568"/>
      <c r="K45" s="568"/>
      <c r="L45" s="603"/>
      <c r="M45" s="603"/>
      <c r="N45" s="603"/>
      <c r="O45" s="603"/>
      <c r="P45" s="593"/>
    </row>
    <row r="46" spans="1:27">
      <c r="A46" s="595"/>
      <c r="B46" s="604"/>
      <c r="C46" s="604"/>
      <c r="D46" s="604"/>
      <c r="E46" s="604"/>
      <c r="F46" s="604"/>
      <c r="G46" s="604"/>
      <c r="H46" s="604"/>
      <c r="I46" s="605"/>
      <c r="J46" s="604"/>
      <c r="K46" s="604"/>
      <c r="L46" s="606"/>
      <c r="M46" s="606"/>
      <c r="N46" s="606"/>
      <c r="O46" s="606"/>
      <c r="P46" s="593"/>
    </row>
    <row r="47" spans="1:27" ht="30">
      <c r="A47" s="607"/>
      <c r="B47" s="608" t="s">
        <v>520</v>
      </c>
      <c r="C47" s="608" t="s">
        <v>96</v>
      </c>
      <c r="D47" s="608" t="s">
        <v>97</v>
      </c>
      <c r="E47" s="608" t="s">
        <v>98</v>
      </c>
      <c r="F47" s="608" t="s">
        <v>99</v>
      </c>
      <c r="G47" s="608" t="s">
        <v>100</v>
      </c>
      <c r="H47" s="608" t="s">
        <v>101</v>
      </c>
      <c r="I47" s="609" t="s">
        <v>102</v>
      </c>
      <c r="J47" s="598"/>
      <c r="K47" s="598"/>
      <c r="L47" s="606"/>
      <c r="M47" s="606"/>
      <c r="N47" s="606"/>
      <c r="O47" s="593"/>
      <c r="P47" s="593"/>
    </row>
    <row r="48" spans="1:27">
      <c r="A48" s="597" t="s">
        <v>273</v>
      </c>
      <c r="B48" s="610">
        <f t="shared" ref="B48:I48" si="2">$C$45*P29</f>
        <v>0</v>
      </c>
      <c r="C48" s="610">
        <f t="shared" si="2"/>
        <v>7867.0588235294117</v>
      </c>
      <c r="D48" s="610">
        <f t="shared" si="2"/>
        <v>0</v>
      </c>
      <c r="E48" s="610">
        <f t="shared" si="2"/>
        <v>0</v>
      </c>
      <c r="F48" s="610">
        <f t="shared" si="2"/>
        <v>0</v>
      </c>
      <c r="G48" s="610">
        <f t="shared" si="2"/>
        <v>0</v>
      </c>
      <c r="H48" s="610">
        <f t="shared" si="2"/>
        <v>0</v>
      </c>
      <c r="I48" s="611">
        <f t="shared" si="2"/>
        <v>0</v>
      </c>
      <c r="J48" s="568"/>
      <c r="K48" s="568"/>
      <c r="L48" s="606"/>
      <c r="M48" s="606"/>
      <c r="N48" s="606"/>
      <c r="O48" s="593"/>
      <c r="P48" s="593"/>
    </row>
    <row r="49" spans="1:16" ht="15.75" thickBot="1">
      <c r="A49" s="612" t="s">
        <v>274</v>
      </c>
      <c r="B49" s="613">
        <f t="shared" ref="B49:I49" si="3">$B$45*P29</f>
        <v>0</v>
      </c>
      <c r="C49" s="613">
        <f t="shared" si="3"/>
        <v>11238.655462184875</v>
      </c>
      <c r="D49" s="613">
        <f t="shared" si="3"/>
        <v>0</v>
      </c>
      <c r="E49" s="613">
        <f t="shared" si="3"/>
        <v>0</v>
      </c>
      <c r="F49" s="613">
        <f t="shared" si="3"/>
        <v>0</v>
      </c>
      <c r="G49" s="613">
        <f t="shared" si="3"/>
        <v>0</v>
      </c>
      <c r="H49" s="613">
        <f t="shared" si="3"/>
        <v>0</v>
      </c>
      <c r="I49" s="614">
        <f t="shared" si="3"/>
        <v>0</v>
      </c>
      <c r="J49" s="568"/>
      <c r="K49" s="568"/>
      <c r="L49" s="606"/>
      <c r="M49" s="606"/>
      <c r="N49" s="606"/>
      <c r="O49" s="593"/>
      <c r="P49" s="593"/>
    </row>
    <row r="50" spans="1:16">
      <c r="J50" s="554"/>
      <c r="K50" s="554"/>
      <c r="L50" s="554"/>
      <c r="M50" s="554"/>
      <c r="N50" s="554"/>
    </row>
    <row r="51" spans="1:16">
      <c r="J51" s="554"/>
      <c r="K51" s="554"/>
      <c r="L51" s="554"/>
      <c r="M51" s="554"/>
      <c r="N51" s="55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xr:uid="{71A70C39-F063-4E5E-93E5-4534BD4C670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5" t="s">
        <v>398</v>
      </c>
      <c r="B1" s="345" t="s">
        <v>405</v>
      </c>
      <c r="C1" s="345" t="s">
        <v>404</v>
      </c>
      <c r="D1" s="345" t="s">
        <v>403</v>
      </c>
      <c r="E1" s="346" t="s">
        <v>399</v>
      </c>
      <c r="F1" s="347" t="s">
        <v>400</v>
      </c>
      <c r="G1" s="347" t="s">
        <v>401</v>
      </c>
      <c r="H1" s="347" t="s">
        <v>402</v>
      </c>
    </row>
    <row r="2" spans="1:8" s="11" customFormat="1">
      <c r="A2" s="1054" t="s">
        <v>841</v>
      </c>
      <c r="B2" s="1055" t="s">
        <v>868</v>
      </c>
      <c r="C2" s="1054" t="s">
        <v>636</v>
      </c>
      <c r="D2" s="1054" t="s">
        <v>685</v>
      </c>
      <c r="E2" s="341"/>
      <c r="F2" s="338" t="s">
        <v>688</v>
      </c>
      <c r="G2" s="338" t="s">
        <v>695</v>
      </c>
      <c r="H2" s="339" t="s">
        <v>696</v>
      </c>
    </row>
    <row r="3" spans="1:8" s="11" customFormat="1">
      <c r="A3" s="1054" t="s">
        <v>877</v>
      </c>
      <c r="B3" s="1055" t="s">
        <v>878</v>
      </c>
      <c r="C3" s="1054" t="s">
        <v>186</v>
      </c>
      <c r="D3" s="1056" t="s">
        <v>879</v>
      </c>
      <c r="E3" s="341"/>
      <c r="F3" s="862" t="s">
        <v>683</v>
      </c>
      <c r="G3" s="862" t="s">
        <v>682</v>
      </c>
      <c r="H3" s="862" t="s">
        <v>684</v>
      </c>
    </row>
    <row r="4" spans="1:8" s="11" customFormat="1">
      <c r="A4" s="340" t="s">
        <v>391</v>
      </c>
      <c r="B4" s="766">
        <v>2018</v>
      </c>
      <c r="C4" s="340" t="s">
        <v>391</v>
      </c>
      <c r="D4" s="340" t="s">
        <v>691</v>
      </c>
      <c r="E4" s="341"/>
      <c r="F4" s="862" t="s">
        <v>679</v>
      </c>
      <c r="G4" s="862" t="s">
        <v>680</v>
      </c>
      <c r="H4" s="862" t="s">
        <v>681</v>
      </c>
    </row>
    <row r="5" spans="1:8">
      <c r="A5" s="335" t="s">
        <v>385</v>
      </c>
      <c r="B5" s="860" t="s">
        <v>710</v>
      </c>
      <c r="C5" s="335" t="s">
        <v>385</v>
      </c>
      <c r="D5" s="335" t="s">
        <v>692</v>
      </c>
      <c r="E5" s="337"/>
      <c r="F5" s="338" t="s">
        <v>386</v>
      </c>
      <c r="G5" s="338" t="s">
        <v>387</v>
      </c>
      <c r="H5" s="339" t="s">
        <v>388</v>
      </c>
    </row>
    <row r="6" spans="1:8">
      <c r="A6" s="335" t="s">
        <v>389</v>
      </c>
      <c r="B6" s="860" t="s">
        <v>739</v>
      </c>
      <c r="C6" s="335" t="s">
        <v>389</v>
      </c>
      <c r="D6" s="335" t="s">
        <v>693</v>
      </c>
      <c r="E6" s="337"/>
      <c r="F6" s="338" t="s">
        <v>665</v>
      </c>
      <c r="G6" s="338" t="s">
        <v>667</v>
      </c>
      <c r="H6" s="339" t="s">
        <v>666</v>
      </c>
    </row>
    <row r="7" spans="1:8">
      <c r="A7" s="340" t="s">
        <v>415</v>
      </c>
      <c r="B7" s="343" t="s">
        <v>416</v>
      </c>
      <c r="C7" s="340" t="s">
        <v>418</v>
      </c>
      <c r="D7" s="340" t="s">
        <v>414</v>
      </c>
      <c r="E7" s="337" t="s">
        <v>417</v>
      </c>
      <c r="F7" s="338"/>
      <c r="G7" s="338"/>
      <c r="H7" s="339"/>
    </row>
    <row r="8" spans="1:8" s="854" customFormat="1">
      <c r="A8" s="340" t="s">
        <v>686</v>
      </c>
      <c r="B8" s="766">
        <v>2017</v>
      </c>
      <c r="C8" s="340" t="s">
        <v>391</v>
      </c>
      <c r="D8" s="340" t="s">
        <v>869</v>
      </c>
      <c r="E8" s="337" t="s">
        <v>687</v>
      </c>
      <c r="F8" s="338"/>
      <c r="G8" s="338"/>
      <c r="H8" s="339"/>
    </row>
    <row r="9" spans="1:8" s="854" customFormat="1">
      <c r="A9" s="340" t="s">
        <v>699</v>
      </c>
      <c r="B9" s="766">
        <v>2017</v>
      </c>
      <c r="C9" s="340" t="s">
        <v>701</v>
      </c>
      <c r="D9" s="340" t="s">
        <v>700</v>
      </c>
      <c r="E9" s="342" t="s">
        <v>698</v>
      </c>
      <c r="F9" s="338"/>
      <c r="G9" s="338"/>
      <c r="H9" s="339"/>
    </row>
    <row r="10" spans="1:8" s="11" customFormat="1">
      <c r="A10" s="340" t="s">
        <v>613</v>
      </c>
      <c r="B10" s="893" t="s">
        <v>727</v>
      </c>
      <c r="C10" s="340" t="s">
        <v>614</v>
      </c>
      <c r="D10" s="340" t="s">
        <v>615</v>
      </c>
      <c r="E10" s="341"/>
      <c r="F10" s="862" t="s">
        <v>668</v>
      </c>
      <c r="G10" s="862" t="s">
        <v>669</v>
      </c>
      <c r="H10" s="339" t="s">
        <v>670</v>
      </c>
    </row>
    <row r="11" spans="1:8">
      <c r="A11" s="335" t="s">
        <v>673</v>
      </c>
      <c r="B11" s="860" t="s">
        <v>738</v>
      </c>
      <c r="C11" s="335" t="s">
        <v>674</v>
      </c>
      <c r="D11" s="335" t="s">
        <v>694</v>
      </c>
      <c r="E11" s="664"/>
      <c r="F11" s="338" t="s">
        <v>677</v>
      </c>
      <c r="G11" s="338" t="s">
        <v>675</v>
      </c>
      <c r="H11" s="339" t="s">
        <v>676</v>
      </c>
    </row>
    <row r="12" spans="1:8" s="854" customFormat="1">
      <c r="A12" s="340" t="s">
        <v>690</v>
      </c>
      <c r="B12" s="766">
        <v>2017</v>
      </c>
      <c r="C12" s="340" t="s">
        <v>409</v>
      </c>
      <c r="D12" s="340" t="s">
        <v>689</v>
      </c>
      <c r="E12" s="337"/>
      <c r="F12" s="338" t="s">
        <v>688</v>
      </c>
      <c r="G12" s="338" t="s">
        <v>695</v>
      </c>
      <c r="H12" s="339" t="s">
        <v>696</v>
      </c>
    </row>
    <row r="13" spans="1:8" s="10" customFormat="1">
      <c r="A13" s="340" t="s">
        <v>393</v>
      </c>
      <c r="B13" s="336" t="s">
        <v>408</v>
      </c>
      <c r="C13" s="335"/>
      <c r="D13" s="344" t="s">
        <v>407</v>
      </c>
      <c r="E13" s="337"/>
      <c r="F13" s="338"/>
      <c r="G13" s="338"/>
      <c r="H13" s="339"/>
    </row>
    <row r="14" spans="1:8">
      <c r="A14" s="335" t="s">
        <v>381</v>
      </c>
      <c r="B14" s="336" t="s">
        <v>710</v>
      </c>
      <c r="C14" s="335" t="s">
        <v>661</v>
      </c>
      <c r="D14" s="335" t="s">
        <v>711</v>
      </c>
      <c r="E14" s="342" t="s">
        <v>382</v>
      </c>
      <c r="F14" s="338" t="s">
        <v>383</v>
      </c>
      <c r="G14" s="338" t="s">
        <v>756</v>
      </c>
      <c r="H14" s="338" t="s">
        <v>384</v>
      </c>
    </row>
    <row r="15" spans="1:8">
      <c r="A15" s="335" t="s">
        <v>392</v>
      </c>
      <c r="B15" s="860" t="s">
        <v>678</v>
      </c>
      <c r="C15" s="335" t="s">
        <v>392</v>
      </c>
      <c r="D15" s="335" t="s">
        <v>406</v>
      </c>
      <c r="E15" s="337"/>
      <c r="F15" s="338" t="s">
        <v>746</v>
      </c>
      <c r="G15" s="868" t="s">
        <v>755</v>
      </c>
      <c r="H15" s="868" t="s">
        <v>754</v>
      </c>
    </row>
    <row r="16" spans="1:8" s="861" customFormat="1">
      <c r="A16" s="864" t="s">
        <v>492</v>
      </c>
      <c r="B16" s="865" t="s">
        <v>366</v>
      </c>
      <c r="C16" s="864" t="s">
        <v>364</v>
      </c>
      <c r="D16" s="866" t="s">
        <v>365</v>
      </c>
      <c r="E16" s="867" t="s">
        <v>367</v>
      </c>
      <c r="F16" s="338" t="s">
        <v>663</v>
      </c>
      <c r="G16" s="868" t="s">
        <v>671</v>
      </c>
      <c r="H16" s="339" t="s">
        <v>672</v>
      </c>
    </row>
    <row r="17" spans="1:8" s="861" customFormat="1">
      <c r="A17" s="864" t="s">
        <v>492</v>
      </c>
      <c r="B17" s="865" t="s">
        <v>739</v>
      </c>
      <c r="C17" s="864" t="s">
        <v>740</v>
      </c>
      <c r="D17" s="866" t="s">
        <v>741</v>
      </c>
      <c r="E17" s="867"/>
      <c r="F17" s="338" t="s">
        <v>663</v>
      </c>
      <c r="G17" s="868" t="s">
        <v>671</v>
      </c>
      <c r="H17" s="339" t="s">
        <v>672</v>
      </c>
    </row>
    <row r="18" spans="1:8" s="11" customFormat="1">
      <c r="A18" s="340" t="s">
        <v>491</v>
      </c>
      <c r="B18" s="865" t="s">
        <v>722</v>
      </c>
      <c r="C18" s="340" t="s">
        <v>409</v>
      </c>
      <c r="D18" s="340" t="s">
        <v>721</v>
      </c>
      <c r="E18" s="341" t="s">
        <v>664</v>
      </c>
      <c r="F18" s="338" t="s">
        <v>663</v>
      </c>
      <c r="G18" s="868" t="s">
        <v>671</v>
      </c>
      <c r="H18" s="339" t="s">
        <v>672</v>
      </c>
    </row>
    <row r="19" spans="1:8">
      <c r="A19" s="340" t="s">
        <v>186</v>
      </c>
      <c r="B19" s="766" t="s">
        <v>710</v>
      </c>
      <c r="C19" s="340" t="s">
        <v>410</v>
      </c>
      <c r="D19" s="340" t="s">
        <v>662</v>
      </c>
      <c r="E19" s="337"/>
      <c r="F19" s="338" t="s">
        <v>411</v>
      </c>
      <c r="G19" s="338" t="s">
        <v>412</v>
      </c>
      <c r="H19" s="339" t="s">
        <v>413</v>
      </c>
    </row>
    <row r="20" spans="1:8" s="11" customFormat="1">
      <c r="A20" s="1049" t="s">
        <v>866</v>
      </c>
      <c r="B20" s="1050" t="s">
        <v>865</v>
      </c>
      <c r="C20" s="1049" t="s">
        <v>186</v>
      </c>
      <c r="D20" s="1049" t="s">
        <v>867</v>
      </c>
      <c r="E20" s="341"/>
      <c r="F20" s="862" t="s">
        <v>683</v>
      </c>
      <c r="G20" s="862" t="s">
        <v>682</v>
      </c>
      <c r="H20" s="862" t="s">
        <v>684</v>
      </c>
    </row>
    <row r="21" spans="1:8" s="854" customFormat="1">
      <c r="A21" s="340" t="s">
        <v>392</v>
      </c>
      <c r="B21" s="766" t="s">
        <v>727</v>
      </c>
      <c r="C21" s="340" t="s">
        <v>392</v>
      </c>
      <c r="D21" s="340" t="s">
        <v>742</v>
      </c>
      <c r="E21" s="337"/>
      <c r="F21" s="338" t="s">
        <v>744</v>
      </c>
      <c r="G21" s="862" t="s">
        <v>753</v>
      </c>
      <c r="H21" s="863" t="s">
        <v>752</v>
      </c>
    </row>
    <row r="22" spans="1:8" s="854" customFormat="1">
      <c r="A22" s="340" t="s">
        <v>392</v>
      </c>
      <c r="B22" s="766" t="s">
        <v>739</v>
      </c>
      <c r="C22" s="340" t="s">
        <v>392</v>
      </c>
      <c r="D22" s="340" t="s">
        <v>743</v>
      </c>
      <c r="E22" s="337"/>
      <c r="F22" s="338" t="s">
        <v>745</v>
      </c>
      <c r="G22" s="862" t="s">
        <v>748</v>
      </c>
      <c r="H22" s="862" t="s">
        <v>747</v>
      </c>
    </row>
    <row r="23" spans="1:8" s="11" customFormat="1">
      <c r="A23" s="340" t="s">
        <v>392</v>
      </c>
      <c r="B23" s="893" t="s">
        <v>728</v>
      </c>
      <c r="C23" s="340" t="s">
        <v>392</v>
      </c>
      <c r="D23" s="340" t="s">
        <v>638</v>
      </c>
      <c r="E23" s="341"/>
      <c r="F23" s="862" t="s">
        <v>751</v>
      </c>
      <c r="G23" s="862" t="s">
        <v>750</v>
      </c>
      <c r="H23" s="862" t="s">
        <v>749</v>
      </c>
    </row>
    <row r="24" spans="1:8" s="11" customFormat="1">
      <c r="A24" s="340" t="s">
        <v>392</v>
      </c>
      <c r="B24" s="893" t="s">
        <v>728</v>
      </c>
      <c r="C24" s="340" t="s">
        <v>392</v>
      </c>
      <c r="D24" s="894" t="s">
        <v>618</v>
      </c>
      <c r="E24" s="341"/>
      <c r="F24" s="862" t="s">
        <v>751</v>
      </c>
      <c r="G24" s="862" t="s">
        <v>750</v>
      </c>
      <c r="H24" s="863" t="s">
        <v>749</v>
      </c>
    </row>
    <row r="27" spans="1:8">
      <c r="F27" s="854"/>
    </row>
    <row r="28" spans="1:8">
      <c r="G28" s="854"/>
    </row>
  </sheetData>
  <hyperlinks>
    <hyperlink ref="H5" r:id="rId1" xr:uid="{00000000-0004-0000-1F00-000000000000}"/>
    <hyperlink ref="E14" r:id="rId2" xr:uid="{00000000-0004-0000-1F00-000001000000}"/>
    <hyperlink ref="H10" r:id="rId3" xr:uid="{00000000-0004-0000-1F00-000002000000}"/>
    <hyperlink ref="H16" r:id="rId4" xr:uid="{00000000-0004-0000-1F00-000003000000}"/>
    <hyperlink ref="H18" r:id="rId5" xr:uid="{00000000-0004-0000-1F00-000004000000}"/>
    <hyperlink ref="H12" r:id="rId6" xr:uid="{00000000-0004-0000-1F00-000005000000}"/>
    <hyperlink ref="H2" r:id="rId7" xr:uid="{00000000-0004-0000-1F00-000006000000}"/>
    <hyperlink ref="E9" r:id="rId8" xr:uid="{00000000-0004-0000-1F00-000007000000}"/>
    <hyperlink ref="H15" r:id="rId9" display="mailto:ellen.moons@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27"/>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69" t="s">
        <v>603</v>
      </c>
      <c r="B1" s="869" t="s">
        <v>604</v>
      </c>
      <c r="C1" s="869" t="s">
        <v>606</v>
      </c>
      <c r="D1" s="869" t="s">
        <v>605</v>
      </c>
    </row>
    <row r="2" spans="1:4" s="855" customFormat="1">
      <c r="A2" s="855" t="s">
        <v>703</v>
      </c>
      <c r="B2" s="879">
        <v>43172</v>
      </c>
      <c r="C2" s="855" t="s">
        <v>713</v>
      </c>
      <c r="D2" s="880" t="s">
        <v>712</v>
      </c>
    </row>
    <row r="3" spans="1:4" s="855" customFormat="1">
      <c r="A3" s="855" t="s">
        <v>703</v>
      </c>
      <c r="B3" s="879">
        <v>43172</v>
      </c>
      <c r="C3" s="855" t="s">
        <v>714</v>
      </c>
      <c r="D3" s="880" t="s">
        <v>715</v>
      </c>
    </row>
    <row r="4" spans="1:4" s="855" customFormat="1">
      <c r="A4" s="855" t="s">
        <v>703</v>
      </c>
      <c r="B4" s="879">
        <v>43278</v>
      </c>
      <c r="C4" s="855" t="s">
        <v>724</v>
      </c>
      <c r="D4" s="880"/>
    </row>
    <row r="5" spans="1:4" s="855" customFormat="1">
      <c r="A5" s="855" t="s">
        <v>703</v>
      </c>
      <c r="B5" s="879">
        <v>42525</v>
      </c>
      <c r="C5" s="855" t="s">
        <v>725</v>
      </c>
      <c r="D5" s="891"/>
    </row>
    <row r="6" spans="1:4" s="855" customFormat="1">
      <c r="A6" s="855" t="s">
        <v>703</v>
      </c>
      <c r="B6" s="895">
        <v>43266</v>
      </c>
      <c r="C6" s="854" t="s">
        <v>734</v>
      </c>
      <c r="D6" s="896" t="s">
        <v>730</v>
      </c>
    </row>
    <row r="7" spans="1:4" s="855" customFormat="1">
      <c r="A7" s="855" t="s">
        <v>703</v>
      </c>
      <c r="B7" s="895">
        <v>43266</v>
      </c>
      <c r="C7" s="854" t="s">
        <v>735</v>
      </c>
      <c r="D7" s="896" t="s">
        <v>731</v>
      </c>
    </row>
    <row r="8" spans="1:4" s="855" customFormat="1">
      <c r="A8" s="855" t="s">
        <v>703</v>
      </c>
      <c r="B8" s="895">
        <v>43266</v>
      </c>
      <c r="C8" s="854" t="s">
        <v>736</v>
      </c>
      <c r="D8" s="896" t="s">
        <v>732</v>
      </c>
    </row>
    <row r="9" spans="1:4" s="7" customFormat="1">
      <c r="A9" s="855" t="s">
        <v>703</v>
      </c>
      <c r="B9" s="895">
        <v>43266</v>
      </c>
      <c r="C9" s="854" t="s">
        <v>737</v>
      </c>
      <c r="D9" s="896" t="s">
        <v>733</v>
      </c>
    </row>
    <row r="10" spans="1:4" s="7" customFormat="1">
      <c r="A10" s="855" t="s">
        <v>703</v>
      </c>
      <c r="B10" s="879">
        <v>43278</v>
      </c>
      <c r="C10" s="879" t="s">
        <v>757</v>
      </c>
      <c r="D10" s="896"/>
    </row>
    <row r="11" spans="1:4" s="7" customFormat="1">
      <c r="A11" s="855" t="s">
        <v>763</v>
      </c>
      <c r="B11" s="879">
        <v>43347</v>
      </c>
      <c r="C11" s="879" t="s">
        <v>764</v>
      </c>
      <c r="D11" s="899"/>
    </row>
    <row r="12" spans="1:4" s="7" customFormat="1">
      <c r="A12" s="855" t="s">
        <v>809</v>
      </c>
      <c r="B12" s="879">
        <v>43573</v>
      </c>
      <c r="C12" s="879" t="s">
        <v>810</v>
      </c>
      <c r="D12" s="899"/>
    </row>
    <row r="13" spans="1:4" s="7" customFormat="1">
      <c r="A13" s="855" t="s">
        <v>809</v>
      </c>
      <c r="B13" s="879">
        <v>43599</v>
      </c>
      <c r="C13" s="879" t="s">
        <v>811</v>
      </c>
      <c r="D13" s="899" t="s">
        <v>812</v>
      </c>
    </row>
    <row r="14" spans="1:4" s="7" customFormat="1">
      <c r="A14" s="855" t="s">
        <v>834</v>
      </c>
      <c r="B14" s="879">
        <v>43678</v>
      </c>
      <c r="C14" s="879" t="s">
        <v>835</v>
      </c>
      <c r="D14" s="899" t="s">
        <v>836</v>
      </c>
    </row>
    <row r="15" spans="1:4" s="7" customFormat="1">
      <c r="A15" s="1033" t="s">
        <v>840</v>
      </c>
      <c r="B15" s="1042">
        <v>43930</v>
      </c>
      <c r="C15" s="1038" t="s">
        <v>837</v>
      </c>
      <c r="D15" s="1041" t="s">
        <v>838</v>
      </c>
    </row>
    <row r="16" spans="1:4" s="7" customFormat="1">
      <c r="A16" s="1039" t="s">
        <v>840</v>
      </c>
      <c r="B16" s="1042">
        <v>43930</v>
      </c>
      <c r="C16" s="1038" t="s">
        <v>839</v>
      </c>
      <c r="D16" s="1041" t="s">
        <v>838</v>
      </c>
    </row>
    <row r="17" spans="1:4" s="7" customFormat="1">
      <c r="A17" s="1039" t="s">
        <v>840</v>
      </c>
      <c r="B17" s="1042">
        <v>43943</v>
      </c>
      <c r="C17" s="1038" t="s">
        <v>842</v>
      </c>
      <c r="D17" s="1040" t="s">
        <v>730</v>
      </c>
    </row>
    <row r="18" spans="1:4" s="7" customFormat="1">
      <c r="A18" s="1039" t="s">
        <v>840</v>
      </c>
      <c r="B18" s="1042">
        <v>43943</v>
      </c>
      <c r="C18" s="1038" t="s">
        <v>843</v>
      </c>
      <c r="D18" s="1041" t="s">
        <v>731</v>
      </c>
    </row>
    <row r="19" spans="1:4" s="7" customFormat="1">
      <c r="A19" s="1039" t="s">
        <v>840</v>
      </c>
      <c r="B19" s="1042">
        <v>43943</v>
      </c>
      <c r="C19" s="1038" t="s">
        <v>844</v>
      </c>
      <c r="D19" s="1041" t="s">
        <v>732</v>
      </c>
    </row>
    <row r="20" spans="1:4" s="7" customFormat="1">
      <c r="A20" s="1039" t="s">
        <v>840</v>
      </c>
      <c r="B20" s="1042">
        <v>43943</v>
      </c>
      <c r="C20" s="1038" t="s">
        <v>845</v>
      </c>
      <c r="D20" s="1041" t="s">
        <v>846</v>
      </c>
    </row>
    <row r="21" spans="1:4">
      <c r="A21" s="1039" t="s">
        <v>840</v>
      </c>
      <c r="B21" s="1042">
        <v>43951</v>
      </c>
      <c r="C21" t="s">
        <v>847</v>
      </c>
      <c r="D21" s="1041" t="s">
        <v>848</v>
      </c>
    </row>
    <row r="22" spans="1:4">
      <c r="A22" s="1039" t="s">
        <v>840</v>
      </c>
      <c r="B22" s="1042">
        <v>43965</v>
      </c>
      <c r="C22" t="s">
        <v>849</v>
      </c>
      <c r="D22" s="1040" t="s">
        <v>850</v>
      </c>
    </row>
    <row r="23" spans="1:4">
      <c r="A23" s="1039" t="s">
        <v>853</v>
      </c>
      <c r="B23" s="1042">
        <v>44315</v>
      </c>
      <c r="C23" t="s">
        <v>854</v>
      </c>
      <c r="D23" s="880" t="s">
        <v>712</v>
      </c>
    </row>
    <row r="24" spans="1:4">
      <c r="A24" s="1051" t="s">
        <v>853</v>
      </c>
      <c r="B24" s="1052">
        <v>44326</v>
      </c>
      <c r="C24" t="s">
        <v>870</v>
      </c>
      <c r="D24" s="1053" t="s">
        <v>874</v>
      </c>
    </row>
    <row r="25" spans="1:4">
      <c r="A25" s="1051" t="s">
        <v>853</v>
      </c>
      <c r="B25" s="1052">
        <v>44326</v>
      </c>
      <c r="C25" t="s">
        <v>871</v>
      </c>
      <c r="D25" s="1053" t="s">
        <v>875</v>
      </c>
    </row>
    <row r="26" spans="1:4">
      <c r="A26" s="1051" t="s">
        <v>853</v>
      </c>
      <c r="B26" s="1052">
        <v>44326</v>
      </c>
      <c r="C26" t="s">
        <v>872</v>
      </c>
      <c r="D26" s="1053" t="s">
        <v>731</v>
      </c>
    </row>
    <row r="27" spans="1:4">
      <c r="A27" s="1051" t="s">
        <v>853</v>
      </c>
      <c r="B27" s="1052">
        <v>44326</v>
      </c>
      <c r="C27" t="s">
        <v>873</v>
      </c>
      <c r="D27" s="1053" t="s">
        <v>876</v>
      </c>
    </row>
  </sheetData>
  <hyperlinks>
    <hyperlink ref="D2" location="'EF N2O_CH4 landbouw'!A1" display="'EF N2O_CH4 landbouw'!A1" xr:uid="{00000000-0004-0000-2000-000000000000}"/>
    <hyperlink ref="D3" location="'ha_N2O bodem landbouw'!A1" display="'ha_N2O bodem landbouw'!A1" xr:uid="{00000000-0004-0000-2000-000001000000}"/>
    <hyperlink ref="D6" location="'ECF transport '!A1" display="ECF transport '!A1" xr:uid="{00000000-0004-0000-2000-000002000000}"/>
    <hyperlink ref="D7" location="transport!A21" display="transport!A21" xr:uid="{00000000-0004-0000-2000-000003000000}"/>
    <hyperlink ref="D8" location="transport!A28" display="transport!A28" xr:uid="{00000000-0004-0000-2000-000004000000}"/>
    <hyperlink ref="D9" location="transport!A61" display="transport!A61" xr:uid="{00000000-0004-0000-2000-000005000000}"/>
    <hyperlink ref="D13" location="transport!C41" display="transport!C41" xr:uid="{9E4776A0-6A7D-4011-9C0B-1058B2F9DB0E}"/>
    <hyperlink ref="D14" location="'EF ele_warmte'!A1" display="'EF ele_warmte'!A1" xr:uid="{DC2BF2A1-9E31-4E77-81A4-54D68D01602C}"/>
    <hyperlink ref="D15" location="data!A1" display="data!A1" xr:uid="{D590ED3F-F35E-4B13-AF2A-E39DB3F9AD50}"/>
    <hyperlink ref="D16" location="data!A1" display="data!A1" xr:uid="{B32C7B23-674C-410E-9D46-4AC0DBA2AEEC}"/>
    <hyperlink ref="D17" location="'ECF transport '!A1" display="'ECF transport '!A1" xr:uid="{85A410B6-CDE7-4F4B-A7C8-B64E6B0C3378}"/>
    <hyperlink ref="D18" location="transport!A21" display="transport!A21" xr:uid="{F279E9CA-38BF-4CE2-986B-1B2C27D2D07B}"/>
    <hyperlink ref="D19" location="transport!A28" display="transport!A28" xr:uid="{4E52536E-D1E7-46F1-B495-CF5696A879A5}"/>
    <hyperlink ref="D20" location="Conversiefactoren!A1" display="Conversiefactoren!A24" xr:uid="{D218914A-A301-4B0A-956F-E74A3EF1FE9F}"/>
    <hyperlink ref="D21" location="huishoudens!A1" display="huishoudens!A1" xr:uid="{451BEB95-251F-4217-B4DF-38BD20884962}"/>
    <hyperlink ref="D22" location="'E Balans VL '!A1" display="'E Balans VL '!A1" xr:uid="{CC46CD31-685E-4F86-A2CB-7CEB72C83C58}"/>
    <hyperlink ref="D23" location="'EF N2O_CH4 landbouw'!A1" display="'EF N2O_CH4 landbouw'!A1" xr:uid="{1BA09262-AC92-4AA0-832B-CFE5F5D99CDE}"/>
    <hyperlink ref="D24" location="transport!D6" display=" transport!D6 " xr:uid="{2D37166F-0E37-4245-8B51-2A34092337F5}"/>
    <hyperlink ref="D25" location="transport!B51" display=" transport!B51 " xr:uid="{04B0877B-4006-438A-BFFD-B94B78AE30A2}"/>
    <hyperlink ref="D27" location="'ECF transport '!A1" display=" ECF transport '!A1 " xr:uid="{49FBE138-77C5-400C-B90F-4D3CB0079B4E}"/>
    <hyperlink ref="D26" location="transport!A21" display="transport!A21" xr:uid="{63B855F9-F93B-4EBF-96CE-001B501F632F}"/>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2021-11-11T12:49:58Z</dcterms:modified>
</cp:coreProperties>
</file>