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1\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22" l="1"/>
  <c r="D8" i="22"/>
  <c r="D6" i="22"/>
  <c r="A34" i="23"/>
  <c r="A35" i="23"/>
  <c r="A36" i="23"/>
  <c r="A37" i="23"/>
  <c r="A38" i="23"/>
  <c r="A39" i="23"/>
  <c r="A40" i="23"/>
  <c r="A41" i="23"/>
  <c r="A42" i="23"/>
  <c r="A43" i="23"/>
  <c r="A44" i="23"/>
  <c r="A45" i="23"/>
  <c r="A46" i="23"/>
  <c r="A47" i="23"/>
  <c r="A48" i="23"/>
  <c r="A49" i="23"/>
  <c r="A50" i="23"/>
  <c r="A51" i="23"/>
  <c r="A52" i="23"/>
  <c r="A53" i="23"/>
  <c r="A54" i="23"/>
  <c r="A55" i="23"/>
  <c r="N25" i="22"/>
  <c r="N24" i="22"/>
  <c r="B46" i="15" l="1"/>
  <c r="B38" i="15"/>
  <c r="E42" i="22" l="1"/>
  <c r="E78" i="22"/>
  <c r="E29" i="50"/>
  <c r="E28" i="50" s="1"/>
  <c r="E31" i="50"/>
  <c r="E30" i="50" s="1"/>
  <c r="E33" i="50"/>
  <c r="E32" i="50" s="1"/>
  <c r="E35" i="50"/>
  <c r="E34" i="50" s="1"/>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U38" i="18"/>
  <c r="T38" i="18"/>
  <c r="I9" i="18" s="1"/>
  <c r="S38" i="18"/>
  <c r="E9" i="18" s="1"/>
  <c r="R38" i="18"/>
  <c r="Q38" i="18"/>
  <c r="P38" i="18"/>
  <c r="C9" i="18" s="1"/>
  <c r="O38" i="18"/>
  <c r="N38" i="18"/>
  <c r="B9" i="18" s="1"/>
  <c r="M38"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G22" i="18"/>
  <c r="F22" i="18"/>
  <c r="E22" i="18"/>
  <c r="D22" i="18"/>
  <c r="C22" i="18"/>
  <c r="L20" i="18"/>
  <c r="D20" i="18"/>
  <c r="G12" i="18"/>
  <c r="F12" i="18"/>
  <c r="E12" i="18"/>
  <c r="D12" i="18"/>
  <c r="C12" i="18"/>
  <c r="L10" i="18"/>
  <c r="K10" i="18"/>
  <c r="G10" i="18"/>
  <c r="D10" i="18"/>
  <c r="B8" i="18"/>
  <c r="B6" i="18"/>
  <c r="B5" i="18"/>
  <c r="B4" i="18"/>
  <c r="B47" i="18" l="1"/>
  <c r="J9" i="18"/>
  <c r="O9" i="18" s="1"/>
  <c r="F20" i="18"/>
  <c r="B17" i="18"/>
  <c r="B20" i="18" s="1"/>
  <c r="C47" i="18"/>
  <c r="B50" i="18" s="1"/>
  <c r="C8" i="18" s="1"/>
  <c r="G20" i="18"/>
  <c r="K20" i="18"/>
  <c r="B10" i="18"/>
  <c r="O19" i="18"/>
  <c r="O18" i="18"/>
  <c r="I51" i="18"/>
  <c r="H17" i="18" s="1"/>
  <c r="H20" i="18" s="1"/>
  <c r="E51" i="18"/>
  <c r="E17" i="18" s="1"/>
  <c r="E20" i="18" s="1"/>
  <c r="G51" i="18"/>
  <c r="C51" i="18"/>
  <c r="H51" i="18"/>
  <c r="D51" i="18"/>
  <c r="F51" i="18"/>
  <c r="B51" i="18"/>
  <c r="C17" i="18" s="1"/>
  <c r="I50" i="18"/>
  <c r="H8" i="18" s="1"/>
  <c r="H10" i="18" s="1"/>
  <c r="E50" i="18"/>
  <c r="E8" i="18" s="1"/>
  <c r="E10" i="18" s="1"/>
  <c r="C50" i="18"/>
  <c r="H50" i="18"/>
  <c r="N6" i="17"/>
  <c r="L6" i="17"/>
  <c r="F6" i="17"/>
  <c r="D6" i="17"/>
  <c r="C6" i="17"/>
  <c r="N16" i="16"/>
  <c r="L16" i="16"/>
  <c r="F16" i="16"/>
  <c r="D16" i="16"/>
  <c r="C16" i="16"/>
  <c r="B16" i="16"/>
  <c r="B13" i="15"/>
  <c r="F50" i="18" l="1"/>
  <c r="D50" i="18"/>
  <c r="G50" i="18"/>
  <c r="C10" i="18"/>
  <c r="C20" i="18"/>
  <c r="I8" i="18"/>
  <c r="I10" i="18" s="1"/>
  <c r="I17" i="18"/>
  <c r="I20" i="18" s="1"/>
  <c r="J8" i="18"/>
  <c r="J10" i="18" s="1"/>
  <c r="J17" i="18"/>
  <c r="J20" i="18" s="1"/>
  <c r="B19" i="6"/>
  <c r="B18" i="6"/>
  <c r="B5" i="6"/>
  <c r="C29" i="14" s="1"/>
  <c r="B6" i="6"/>
  <c r="C64" i="14" s="1"/>
  <c r="P7" i="48"/>
  <c r="O7" i="48"/>
  <c r="M7" i="48"/>
  <c r="K7" i="48"/>
  <c r="I7" i="48"/>
  <c r="H7" i="48"/>
  <c r="G7" i="48"/>
  <c r="P9" i="48"/>
  <c r="O9" i="48"/>
  <c r="N9" i="48"/>
  <c r="L9" i="48"/>
  <c r="K9" i="48"/>
  <c r="J9" i="48"/>
  <c r="I9" i="48"/>
  <c r="F9" i="48"/>
  <c r="C9" i="48"/>
  <c r="P13" i="48"/>
  <c r="O13" i="48"/>
  <c r="N13" i="48"/>
  <c r="L13" i="48"/>
  <c r="K13" i="48"/>
  <c r="J13" i="48"/>
  <c r="I13" i="48"/>
  <c r="F13" i="48"/>
  <c r="C13" i="48"/>
  <c r="M8" i="48"/>
  <c r="K8" i="48"/>
  <c r="I8" i="48"/>
  <c r="H8" i="48"/>
  <c r="G8" i="48"/>
  <c r="P17" i="48"/>
  <c r="P31" i="48" s="1"/>
  <c r="O17" i="48"/>
  <c r="O25" i="48" s="1"/>
  <c r="K4" i="48"/>
  <c r="I4" i="48"/>
  <c r="H4" i="48"/>
  <c r="G4" i="48"/>
  <c r="H11" i="48"/>
  <c r="G11" i="48"/>
  <c r="O32" i="48"/>
  <c r="O31" i="48"/>
  <c r="O27"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H76" i="14"/>
  <c r="H8" i="56" s="1"/>
  <c r="G76" i="14"/>
  <c r="G8" i="56" s="1"/>
  <c r="G10" i="56" s="1"/>
  <c r="F76" i="14"/>
  <c r="F8" i="56" s="1"/>
  <c r="F10" i="56" s="1"/>
  <c r="E76" i="14"/>
  <c r="D76" i="14"/>
  <c r="D8" i="56" s="1"/>
  <c r="B75" i="14"/>
  <c r="B7" i="56" s="1"/>
  <c r="B74" i="14"/>
  <c r="B6" i="56" s="1"/>
  <c r="B73" i="14"/>
  <c r="B5" i="56" s="1"/>
  <c r="B72" i="14"/>
  <c r="B4" i="56" s="1"/>
  <c r="Q54" i="14"/>
  <c r="Q56" i="14" s="1"/>
  <c r="P54" i="14"/>
  <c r="L54" i="14"/>
  <c r="J54" i="14"/>
  <c r="I54" i="14"/>
  <c r="H54" i="14"/>
  <c r="H56" i="14" s="1"/>
  <c r="Q24" i="14"/>
  <c r="P24" i="14"/>
  <c r="N24" i="14"/>
  <c r="L24" i="14"/>
  <c r="J24" i="14"/>
  <c r="I24" i="14"/>
  <c r="H24" i="14"/>
  <c r="H26" i="14" s="1"/>
  <c r="Q50" i="14"/>
  <c r="P50" i="14"/>
  <c r="O50" i="14"/>
  <c r="M50" i="14"/>
  <c r="L50" i="14"/>
  <c r="K50" i="14"/>
  <c r="J50" i="14"/>
  <c r="G50" i="14"/>
  <c r="D50" i="14"/>
  <c r="Q20" i="14"/>
  <c r="P20" i="14"/>
  <c r="O20" i="14"/>
  <c r="M20" i="14"/>
  <c r="L20" i="14"/>
  <c r="K20" i="14"/>
  <c r="J20" i="14"/>
  <c r="G20" i="14"/>
  <c r="D20" i="14"/>
  <c r="Q48" i="14"/>
  <c r="P48" i="14"/>
  <c r="O48" i="14"/>
  <c r="M48" i="14"/>
  <c r="L48" i="14"/>
  <c r="K48" i="14"/>
  <c r="J48" i="14"/>
  <c r="G48" i="14"/>
  <c r="D48" i="14"/>
  <c r="Q18" i="14"/>
  <c r="P18" i="14"/>
  <c r="O18" i="14"/>
  <c r="M18" i="14"/>
  <c r="L18" i="14"/>
  <c r="K18" i="14"/>
  <c r="J18" i="14"/>
  <c r="G18" i="14"/>
  <c r="D18" i="14"/>
  <c r="L43" i="14"/>
  <c r="J43" i="14"/>
  <c r="I43" i="14"/>
  <c r="H43" i="14"/>
  <c r="N13" i="14"/>
  <c r="L13" i="14"/>
  <c r="J13" i="14"/>
  <c r="I13" i="14"/>
  <c r="H13" i="14"/>
  <c r="L41" i="14"/>
  <c r="J41" i="14"/>
  <c r="I41" i="14"/>
  <c r="H41" i="14"/>
  <c r="L11" i="14"/>
  <c r="J11" i="14"/>
  <c r="I11" i="14"/>
  <c r="H11" i="14"/>
  <c r="I39" i="14"/>
  <c r="H39" i="14"/>
  <c r="I9" i="14"/>
  <c r="H9" i="14"/>
  <c r="R90" i="14"/>
  <c r="R78" i="14"/>
  <c r="P56" i="14"/>
  <c r="L56" i="14"/>
  <c r="J56" i="14"/>
  <c r="I56" i="14"/>
  <c r="R44" i="14"/>
  <c r="Q26" i="14"/>
  <c r="N26" i="14"/>
  <c r="J26" i="14"/>
  <c r="I26" i="14"/>
  <c r="E25" i="14"/>
  <c r="D14" i="48" s="1"/>
  <c r="C25" i="14"/>
  <c r="B14" i="48" s="1"/>
  <c r="P26" i="14"/>
  <c r="L26" i="14"/>
  <c r="F13" i="15"/>
  <c r="D13" i="15"/>
  <c r="C13" i="15"/>
  <c r="I76" i="14" l="1"/>
  <c r="I8" i="56" s="1"/>
  <c r="I10" i="56" s="1"/>
  <c r="I87" i="14"/>
  <c r="I17" i="56" s="1"/>
  <c r="J76" i="14"/>
  <c r="J8" i="56" s="1"/>
  <c r="J10" i="56" s="1"/>
  <c r="P32" i="48"/>
  <c r="P25" i="48"/>
  <c r="P27" i="48"/>
  <c r="Q14" i="48"/>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O24" i="48"/>
  <c r="O30" i="48"/>
  <c r="P24" i="48"/>
  <c r="P30" i="48"/>
  <c r="E78" i="14"/>
  <c r="I78" i="14"/>
  <c r="E55" i="14"/>
  <c r="R25" i="14"/>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C90" i="14" l="1"/>
  <c r="B90" i="14"/>
  <c r="B17" i="56"/>
  <c r="B20" i="56" s="1"/>
  <c r="D5" i="17"/>
  <c r="H14" i="15" l="1"/>
  <c r="H16" i="15" s="1"/>
  <c r="G14" i="15"/>
  <c r="G16" i="15" s="1"/>
  <c r="G5" i="48" l="1"/>
  <c r="H10" i="14"/>
  <c r="H16" i="14" s="1"/>
  <c r="I10" i="14"/>
  <c r="I16" i="14" s="1"/>
  <c r="H5" i="48"/>
  <c r="A32" i="23"/>
  <c r="A33" i="23"/>
  <c r="G56" i="22" l="1"/>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51" i="22" l="1"/>
  <c r="G51" i="22"/>
  <c r="D11" i="22"/>
  <c r="D9" i="22"/>
  <c r="D7" i="22"/>
  <c r="E11" i="22"/>
  <c r="B10" i="22"/>
  <c r="E7" i="22"/>
  <c r="B6" i="22"/>
  <c r="B11" i="22"/>
  <c r="E10" i="22"/>
  <c r="B9" i="22"/>
  <c r="E8" i="22"/>
  <c r="B7" i="22"/>
  <c r="E6" i="22"/>
  <c r="E9" i="22"/>
  <c r="B8" i="22"/>
  <c r="B52" i="22"/>
  <c r="M15" i="19" l="1"/>
  <c r="O15" i="19"/>
  <c r="P15" i="19"/>
  <c r="O11" i="48" l="1"/>
  <c r="O29" i="48" s="1"/>
  <c r="P9" i="14"/>
  <c r="P11" i="48"/>
  <c r="P29" i="48" s="1"/>
  <c r="Q9" i="14"/>
  <c r="M14" i="15"/>
  <c r="M16" i="15" s="1"/>
  <c r="N9" i="14"/>
  <c r="M11" i="48"/>
  <c r="B28" i="17"/>
  <c r="B27" i="17"/>
  <c r="B26" i="17"/>
  <c r="N10" i="14" l="1"/>
  <c r="M5" i="48"/>
  <c r="B31" i="19"/>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52" i="13" l="1"/>
  <c r="B35" i="19" l="1"/>
  <c r="B26" i="19"/>
  <c r="B27" i="19" s="1"/>
  <c r="B6" i="13" l="1"/>
  <c r="B17" i="17" l="1"/>
  <c r="B34" i="17" l="1"/>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60" i="13"/>
  <c r="B54" i="13"/>
  <c r="B27" i="13"/>
  <c r="B31" i="13" s="1"/>
  <c r="B26" i="13"/>
  <c r="N10" i="13"/>
  <c r="N17" i="48" s="1"/>
  <c r="M10" i="13"/>
  <c r="L10" i="13"/>
  <c r="L17" i="48" s="1"/>
  <c r="K10" i="13"/>
  <c r="K17" i="48" s="1"/>
  <c r="J10" i="13"/>
  <c r="J17" i="48" s="1"/>
  <c r="I10" i="13"/>
  <c r="I17" i="48" s="1"/>
  <c r="H10" i="13"/>
  <c r="H17" i="48" s="1"/>
  <c r="G10" i="13"/>
  <c r="G17" i="48" s="1"/>
  <c r="F10" i="13"/>
  <c r="F17" i="48" s="1"/>
  <c r="E10" i="13"/>
  <c r="E17" i="48" s="1"/>
  <c r="D10" i="13"/>
  <c r="D17" i="48" s="1"/>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N17" i="19"/>
  <c r="M17" i="19"/>
  <c r="M19" i="19" s="1"/>
  <c r="N39" i="14" s="1"/>
  <c r="L17" i="19"/>
  <c r="K17" i="19"/>
  <c r="J17" i="19"/>
  <c r="J19" i="19" s="1"/>
  <c r="K39" i="14" s="1"/>
  <c r="I17" i="19"/>
  <c r="F17" i="19"/>
  <c r="E17" i="19"/>
  <c r="D17" i="19"/>
  <c r="P19" i="19"/>
  <c r="Q39" i="14" s="1"/>
  <c r="O19" i="19"/>
  <c r="P39" i="14" s="1"/>
  <c r="N15" i="19"/>
  <c r="L15" i="19"/>
  <c r="K15" i="19"/>
  <c r="J15" i="19"/>
  <c r="I15" i="19"/>
  <c r="F15" i="19"/>
  <c r="E15" i="19"/>
  <c r="D15" i="19"/>
  <c r="C15" i="19"/>
  <c r="B15" i="19"/>
  <c r="A7" i="31"/>
  <c r="A6" i="31"/>
  <c r="B32" i="13" l="1"/>
  <c r="B36" i="13"/>
  <c r="B35" i="13"/>
  <c r="C35" i="13" s="1"/>
  <c r="B34" i="13"/>
  <c r="B33" i="13"/>
  <c r="C34" i="13"/>
  <c r="P5" i="13"/>
  <c r="P8" i="13" s="1"/>
  <c r="B37" i="13"/>
  <c r="C18" i="14"/>
  <c r="B13" i="48"/>
  <c r="C14" i="15"/>
  <c r="D9" i="14"/>
  <c r="C11" i="48"/>
  <c r="N14" i="15"/>
  <c r="N11" i="48"/>
  <c r="N29" i="48" s="1"/>
  <c r="O9" i="14"/>
  <c r="E13" i="48"/>
  <c r="E31" i="48" s="1"/>
  <c r="F18" i="14"/>
  <c r="C11" i="14"/>
  <c r="B4" i="48"/>
  <c r="F30" i="48"/>
  <c r="F32" i="48"/>
  <c r="F27" i="48"/>
  <c r="F24" i="48"/>
  <c r="F31" i="48"/>
  <c r="N32" i="48"/>
  <c r="N24" i="48"/>
  <c r="N27" i="48"/>
  <c r="N30" i="48"/>
  <c r="N31" i="48"/>
  <c r="K10" i="48"/>
  <c r="K28" i="48" s="1"/>
  <c r="L19" i="14"/>
  <c r="L22" i="14" s="1"/>
  <c r="L14" i="15"/>
  <c r="M9" i="14"/>
  <c r="L11" i="48"/>
  <c r="L29" i="48" s="1"/>
  <c r="E9" i="14"/>
  <c r="D11" i="48"/>
  <c r="D29" i="48" s="1"/>
  <c r="C4" i="48"/>
  <c r="D11" i="14"/>
  <c r="G29" i="48"/>
  <c r="G25" i="48"/>
  <c r="G32" i="48"/>
  <c r="G30" i="48"/>
  <c r="G22" i="48"/>
  <c r="G26" i="48"/>
  <c r="G24" i="48"/>
  <c r="G23" i="48"/>
  <c r="C10" i="48"/>
  <c r="D19" i="14"/>
  <c r="D22" i="14" s="1"/>
  <c r="L10" i="48"/>
  <c r="L28" i="48" s="1"/>
  <c r="M19" i="14"/>
  <c r="M22" i="14" s="1"/>
  <c r="I10" i="48"/>
  <c r="I28" i="48" s="1"/>
  <c r="J19" i="14"/>
  <c r="J22" i="14" s="1"/>
  <c r="E18" i="14"/>
  <c r="D13" i="48"/>
  <c r="D31" i="48" s="1"/>
  <c r="D4" i="48"/>
  <c r="D22" i="48" s="1"/>
  <c r="E11" i="14"/>
  <c r="H29" i="48"/>
  <c r="H25" i="48"/>
  <c r="H32" i="48"/>
  <c r="H26" i="48"/>
  <c r="H24" i="48"/>
  <c r="H30" i="48"/>
  <c r="H22" i="48"/>
  <c r="H23" i="48"/>
  <c r="D10" i="48"/>
  <c r="D28" i="48" s="1"/>
  <c r="E19" i="14"/>
  <c r="N10" i="48"/>
  <c r="N28" i="48" s="1"/>
  <c r="O19" i="14"/>
  <c r="O22" i="14" s="1"/>
  <c r="K14" i="15"/>
  <c r="K16" i="15" s="1"/>
  <c r="L9" i="14"/>
  <c r="K11" i="48"/>
  <c r="K29" i="48" s="1"/>
  <c r="D30" i="48"/>
  <c r="D24" i="48"/>
  <c r="D32" i="48"/>
  <c r="B14" i="15"/>
  <c r="B11" i="48"/>
  <c r="C9" i="14"/>
  <c r="E32" i="48"/>
  <c r="E30" i="48"/>
  <c r="E24" i="48"/>
  <c r="O4" i="48"/>
  <c r="O22" i="48" s="1"/>
  <c r="P11" i="14"/>
  <c r="I26" i="48"/>
  <c r="I31" i="48"/>
  <c r="I22" i="48"/>
  <c r="I27" i="48"/>
  <c r="I25" i="48"/>
  <c r="I32" i="48"/>
  <c r="I24" i="48"/>
  <c r="I30" i="48"/>
  <c r="C24" i="14"/>
  <c r="C26" i="14" s="1"/>
  <c r="B7" i="48"/>
  <c r="E10" i="48"/>
  <c r="E28" i="48" s="1"/>
  <c r="F19" i="14"/>
  <c r="O10" i="48"/>
  <c r="O28" i="48" s="1"/>
  <c r="P19" i="14"/>
  <c r="P22" i="14" s="1"/>
  <c r="L32" i="48"/>
  <c r="L27" i="48"/>
  <c r="L24" i="48"/>
  <c r="L31" i="48"/>
  <c r="L30" i="48"/>
  <c r="M12" i="13"/>
  <c r="N41" i="14" s="1"/>
  <c r="N46" i="14" s="1"/>
  <c r="M17" i="48"/>
  <c r="J10" i="48"/>
  <c r="J28" i="48" s="1"/>
  <c r="K19" i="14"/>
  <c r="K22" i="14" s="1"/>
  <c r="E14" i="15"/>
  <c r="F9" i="14"/>
  <c r="E11" i="48"/>
  <c r="E29" i="48" s="1"/>
  <c r="F14" i="15"/>
  <c r="G9" i="14"/>
  <c r="F11" i="48"/>
  <c r="F29" i="48" s="1"/>
  <c r="I14" i="15"/>
  <c r="I16" i="15" s="1"/>
  <c r="I11" i="48"/>
  <c r="I29" i="48" s="1"/>
  <c r="J9" i="14"/>
  <c r="B6" i="9"/>
  <c r="B12" i="48"/>
  <c r="Q12" i="48" s="1"/>
  <c r="C12" i="14"/>
  <c r="R12" i="14" s="1"/>
  <c r="M11" i="14"/>
  <c r="L4" i="48"/>
  <c r="L22" i="48" s="1"/>
  <c r="J30" i="48"/>
  <c r="J27" i="48"/>
  <c r="J32" i="48"/>
  <c r="J24" i="48"/>
  <c r="J31" i="48"/>
  <c r="P4" i="48"/>
  <c r="P22" i="48" s="1"/>
  <c r="Q11" i="14"/>
  <c r="F10" i="48"/>
  <c r="F28" i="48" s="1"/>
  <c r="G19" i="14"/>
  <c r="G22" i="14" s="1"/>
  <c r="Q19" i="14"/>
  <c r="Q22" i="14" s="1"/>
  <c r="P10" i="48"/>
  <c r="P28" i="48" s="1"/>
  <c r="J14" i="15"/>
  <c r="J11" i="48"/>
  <c r="J29" i="48" s="1"/>
  <c r="K9" i="14"/>
  <c r="N11" i="14"/>
  <c r="N16" i="14" s="1"/>
  <c r="M4" i="48"/>
  <c r="M22" i="48" s="1"/>
  <c r="K25" i="48"/>
  <c r="K32" i="48"/>
  <c r="K26" i="48"/>
  <c r="K31" i="48"/>
  <c r="K30" i="48"/>
  <c r="K22" i="48"/>
  <c r="K27" i="48"/>
  <c r="K24" i="48"/>
  <c r="I19" i="14"/>
  <c r="H10" i="48"/>
  <c r="H28" i="48" s="1"/>
  <c r="P5" i="48"/>
  <c r="Q10" i="14"/>
  <c r="B10" i="48"/>
  <c r="C19" i="14"/>
  <c r="D8" i="17"/>
  <c r="D12" i="17" s="1"/>
  <c r="E54" i="14" s="1"/>
  <c r="E56" i="14" s="1"/>
  <c r="K19" i="19"/>
  <c r="L39" i="14" s="1"/>
  <c r="C18" i="16"/>
  <c r="E8" i="16"/>
  <c r="J15" i="16"/>
  <c r="F11" i="15"/>
  <c r="D12" i="22"/>
  <c r="D31" i="20"/>
  <c r="E48" i="14" s="1"/>
  <c r="E12" i="22"/>
  <c r="N19" i="19"/>
  <c r="O39" i="14" s="1"/>
  <c r="B8" i="9"/>
  <c r="B6" i="48" s="1"/>
  <c r="Q6" i="48" s="1"/>
  <c r="P18" i="16"/>
  <c r="F8" i="17"/>
  <c r="F7" i="48" s="1"/>
  <c r="J8" i="17"/>
  <c r="I19" i="19"/>
  <c r="J39" i="14" s="1"/>
  <c r="B12" i="22"/>
  <c r="E31" i="20"/>
  <c r="F48" i="14" s="1"/>
  <c r="L18" i="16"/>
  <c r="N5" i="17"/>
  <c r="D14" i="15"/>
  <c r="F19" i="19"/>
  <c r="G39" i="14" s="1"/>
  <c r="L19" i="19"/>
  <c r="M39" i="14" s="1"/>
  <c r="E7" i="15"/>
  <c r="O5" i="16"/>
  <c r="L12" i="13"/>
  <c r="M41" i="14" s="1"/>
  <c r="J7" i="15"/>
  <c r="B13" i="16"/>
  <c r="C35" i="16"/>
  <c r="C16" i="15"/>
  <c r="L16" i="15"/>
  <c r="K20" i="15"/>
  <c r="L40" i="14" s="1"/>
  <c r="G9" i="22"/>
  <c r="G7" i="22"/>
  <c r="G6" i="22"/>
  <c r="G8" i="22"/>
  <c r="G10" i="22"/>
  <c r="G11" i="22"/>
  <c r="M11" i="22"/>
  <c r="H8" i="22"/>
  <c r="M10" i="22"/>
  <c r="H10" i="22"/>
  <c r="H9" i="22"/>
  <c r="H11" i="22"/>
  <c r="H6" i="22"/>
  <c r="M6" i="22"/>
  <c r="H7" i="22"/>
  <c r="M8" i="22"/>
  <c r="M7" i="22"/>
  <c r="M9" i="22"/>
  <c r="B67" i="22"/>
  <c r="H27" i="20"/>
  <c r="C78" i="22"/>
  <c r="M27" i="20"/>
  <c r="J11" i="15"/>
  <c r="B7" i="15"/>
  <c r="N7" i="15"/>
  <c r="B11" i="15"/>
  <c r="N11" i="15"/>
  <c r="B11" i="16"/>
  <c r="L58" i="22"/>
  <c r="M49" i="14" s="1"/>
  <c r="M52" i="14" s="1"/>
  <c r="E58" i="22"/>
  <c r="F49" i="14" s="1"/>
  <c r="J58" i="22"/>
  <c r="K49" i="14" s="1"/>
  <c r="K52" i="14" s="1"/>
  <c r="O58" i="22"/>
  <c r="P49" i="14" s="1"/>
  <c r="P52" i="14" s="1"/>
  <c r="K58" i="22"/>
  <c r="L49" i="14" s="1"/>
  <c r="L52" i="14" s="1"/>
  <c r="P58" i="22"/>
  <c r="Q49" i="14" s="1"/>
  <c r="Q52" i="14" s="1"/>
  <c r="I58" i="22"/>
  <c r="J49" i="14" s="1"/>
  <c r="J52" i="14" s="1"/>
  <c r="N58" i="22"/>
  <c r="O49" i="14" s="1"/>
  <c r="O52" i="14" s="1"/>
  <c r="F58" i="22"/>
  <c r="G49" i="14" s="1"/>
  <c r="G52" i="14" s="1"/>
  <c r="G27" i="20"/>
  <c r="D58" i="22"/>
  <c r="E49" i="14" s="1"/>
  <c r="H58" i="22"/>
  <c r="I49" i="14" s="1"/>
  <c r="E12" i="15"/>
  <c r="O5" i="15"/>
  <c r="O16" i="15" s="1"/>
  <c r="M20" i="15"/>
  <c r="N40" i="14" s="1"/>
  <c r="G20" i="15"/>
  <c r="H40" i="14" s="1"/>
  <c r="H46" i="14" s="1"/>
  <c r="H20" i="15"/>
  <c r="I40" i="14" s="1"/>
  <c r="I46" i="14" s="1"/>
  <c r="F8" i="16"/>
  <c r="J9" i="16"/>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F39" i="14" s="1"/>
  <c r="D19" i="19"/>
  <c r="E39" i="14" s="1"/>
  <c r="E5" i="22"/>
  <c r="D5" i="22"/>
  <c r="B5" i="22"/>
  <c r="F5" i="13"/>
  <c r="F8" i="13" s="1"/>
  <c r="P12" i="13"/>
  <c r="Q41" i="14" s="1"/>
  <c r="D12" i="13"/>
  <c r="E41" i="14" s="1"/>
  <c r="O12" i="13"/>
  <c r="P41" i="14" s="1"/>
  <c r="E5" i="17"/>
  <c r="C8" i="17"/>
  <c r="J12" i="17" l="1"/>
  <c r="K54" i="14" s="1"/>
  <c r="K56" i="14" s="1"/>
  <c r="J7" i="48"/>
  <c r="J25" i="48" s="1"/>
  <c r="K24" i="14"/>
  <c r="K26" i="14" s="1"/>
  <c r="Q11" i="48"/>
  <c r="L16" i="14"/>
  <c r="L27" i="14" s="1"/>
  <c r="J46" i="14"/>
  <c r="J61" i="14" s="1"/>
  <c r="L10" i="14"/>
  <c r="K5" i="48"/>
  <c r="P8" i="48"/>
  <c r="P26" i="48" s="1"/>
  <c r="Q13" i="14"/>
  <c r="Q16" i="14" s="1"/>
  <c r="Q27" i="14" s="1"/>
  <c r="R9" i="14"/>
  <c r="J10" i="14"/>
  <c r="J16" i="14" s="1"/>
  <c r="J27" i="14" s="1"/>
  <c r="I5" i="48"/>
  <c r="L46" i="14"/>
  <c r="L61" i="14" s="1"/>
  <c r="M32" i="48"/>
  <c r="M25" i="48"/>
  <c r="M26" i="48"/>
  <c r="M24" i="48"/>
  <c r="M30" i="48"/>
  <c r="M29" i="48"/>
  <c r="M23" i="48"/>
  <c r="P15" i="48"/>
  <c r="P23" i="48"/>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N8" i="17"/>
  <c r="G31" i="20"/>
  <c r="H48" i="14" s="1"/>
  <c r="G12" i="22"/>
  <c r="D14" i="22"/>
  <c r="D18" i="22" s="1"/>
  <c r="E50" i="14" s="1"/>
  <c r="E52" i="14" s="1"/>
  <c r="M12" i="22"/>
  <c r="N5" i="13"/>
  <c r="N8" i="13" s="1"/>
  <c r="L22" i="16"/>
  <c r="M43" i="14" s="1"/>
  <c r="E8" i="17"/>
  <c r="E12" i="17" s="1"/>
  <c r="F54" i="14" s="1"/>
  <c r="F56" i="14" s="1"/>
  <c r="E14" i="22"/>
  <c r="E5" i="13"/>
  <c r="E8" i="13" s="1"/>
  <c r="O18" i="16"/>
  <c r="M51" i="22"/>
  <c r="M50" i="22" s="1"/>
  <c r="M54" i="22" s="1"/>
  <c r="H31" i="20"/>
  <c r="I48" i="14" s="1"/>
  <c r="M31" i="20"/>
  <c r="N48" i="14" s="1"/>
  <c r="G50" i="22"/>
  <c r="G54" i="22" s="1"/>
  <c r="M5" i="22"/>
  <c r="M14" i="22" s="1"/>
  <c r="G5" i="22"/>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J5" i="13"/>
  <c r="J8" i="13" s="1"/>
  <c r="D16" i="14" l="1"/>
  <c r="L63" i="14"/>
  <c r="P33" i="48"/>
  <c r="J63" i="14"/>
  <c r="P16" i="14"/>
  <c r="P27" i="14" s="1"/>
  <c r="F24" i="14"/>
  <c r="F26" i="14" s="1"/>
  <c r="E7" i="48"/>
  <c r="E25" i="48" s="1"/>
  <c r="O8" i="48"/>
  <c r="O26" i="48" s="1"/>
  <c r="P13" i="14"/>
  <c r="K23" i="48"/>
  <c r="K33" i="48" s="1"/>
  <c r="K15" i="48"/>
  <c r="Q46" i="14"/>
  <c r="Q61" i="14" s="1"/>
  <c r="Q63" i="14" s="1"/>
  <c r="I15" i="48"/>
  <c r="I23" i="48"/>
  <c r="I33" i="48" s="1"/>
  <c r="O23" i="48"/>
  <c r="O15" i="48"/>
  <c r="O11" i="14"/>
  <c r="N4" i="48"/>
  <c r="N22" i="48" s="1"/>
  <c r="E12" i="13"/>
  <c r="F41" i="14" s="1"/>
  <c r="F11" i="14"/>
  <c r="E4" i="48"/>
  <c r="K11" i="14"/>
  <c r="J4" i="48"/>
  <c r="M10" i="48"/>
  <c r="M28" i="48" s="1"/>
  <c r="N19" i="14"/>
  <c r="G31" i="48"/>
  <c r="Q13" i="48"/>
  <c r="G10" i="48"/>
  <c r="H19" i="14"/>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F5" i="16"/>
  <c r="N12" i="13"/>
  <c r="O41" i="14" s="1"/>
  <c r="J12" i="13"/>
  <c r="K41" i="14" s="1"/>
  <c r="L20" i="15"/>
  <c r="M40" i="14" s="1"/>
  <c r="M46" i="14" s="1"/>
  <c r="P63" i="14" l="1"/>
  <c r="O33" i="48"/>
  <c r="N22" i="14"/>
  <c r="N27" i="14" s="1"/>
  <c r="N63" i="14" s="1"/>
  <c r="R19" i="14"/>
  <c r="M27" i="14"/>
  <c r="K10" i="14"/>
  <c r="J5" i="48"/>
  <c r="J23" i="48" s="1"/>
  <c r="E5" i="48"/>
  <c r="E23" i="48" s="1"/>
  <c r="F10" i="14"/>
  <c r="R11" i="14"/>
  <c r="J22" i="48"/>
  <c r="E22" i="48"/>
  <c r="Q4" i="48"/>
  <c r="H52" i="14"/>
  <c r="H61" i="14" s="1"/>
  <c r="G28" i="48"/>
  <c r="Q10" i="48"/>
  <c r="H15" i="48"/>
  <c r="H27" i="48"/>
  <c r="H33" i="48" s="1"/>
  <c r="H20" i="14"/>
  <c r="H22" i="14" s="1"/>
  <c r="H27" i="14" s="1"/>
  <c r="G9" i="48"/>
  <c r="Q9" i="48" s="1"/>
  <c r="E27" i="48"/>
  <c r="C22" i="14"/>
  <c r="M15" i="48"/>
  <c r="M27" i="48"/>
  <c r="M33" i="48" s="1"/>
  <c r="D15" i="48"/>
  <c r="E16" i="14"/>
  <c r="E27" i="14" s="1"/>
  <c r="E63" i="14" s="1"/>
  <c r="D33" i="48"/>
  <c r="M61" i="14"/>
  <c r="F23" i="48"/>
  <c r="R10" i="14"/>
  <c r="C16" i="14"/>
  <c r="Q7" i="48"/>
  <c r="B15" i="48"/>
  <c r="R24" i="14"/>
  <c r="R26" i="14" s="1"/>
  <c r="L25" i="48"/>
  <c r="L33" i="48" s="1"/>
  <c r="L15" i="48"/>
  <c r="N25" i="48"/>
  <c r="J20" i="15"/>
  <c r="K40" i="14" s="1"/>
  <c r="N18" i="16"/>
  <c r="J18" i="16"/>
  <c r="F18" i="16"/>
  <c r="F22" i="16" s="1"/>
  <c r="G43" i="14" s="1"/>
  <c r="G46" i="14" s="1"/>
  <c r="G61" i="14" s="1"/>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Q5" i="48" l="1"/>
  <c r="M63" i="14"/>
  <c r="K13" i="14"/>
  <c r="K16" i="14" s="1"/>
  <c r="K27" i="14" s="1"/>
  <c r="J8" i="48"/>
  <c r="E8" i="48"/>
  <c r="E26" i="48" s="1"/>
  <c r="E33" i="48" s="1"/>
  <c r="F13" i="14"/>
  <c r="F16" i="14" s="1"/>
  <c r="F27" i="14" s="1"/>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J22" i="16"/>
  <c r="K43" i="14" s="1"/>
  <c r="K46" i="14" s="1"/>
  <c r="K61" i="14" s="1"/>
  <c r="C12" i="13"/>
  <c r="D41" i="14" s="1"/>
  <c r="D46" i="14" s="1"/>
  <c r="D61" i="14" s="1"/>
  <c r="D63" i="14" s="1"/>
  <c r="E15" i="48" l="1"/>
  <c r="K63" i="14"/>
  <c r="F63" i="14"/>
  <c r="J26" i="48"/>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<sst xmlns="http://schemas.openxmlformats.org/spreadsheetml/2006/main" count="2601" uniqueCount="988">
  <si>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</si>
  <si>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</si>
  <si>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</si>
  <si>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</si>
  <si>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</si>
  <si>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</si>
  <si>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</si>
  <si>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</si>
  <si>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</si>
  <si>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</si>
  <si>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</si>
  <si>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</si>
  <si>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</si>
  <si>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</si>
  <si>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</si>
  <si>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</si>
  <si>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</si>
  <si>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</si>
  <si>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</si>
  <si>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</si>
  <si>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</si>
  <si>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</si>
  <si>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</si>
  <si>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</si>
  <si>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</si>
  <si>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</si>
  <si>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</si>
  <si>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</si>
  <si>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</si>
  <si>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</si>
  <si>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</si>
  <si>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</si>
  <si>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</si>
  <si>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</si>
  <si>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</si>
  <si>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</si>
  <si>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</si>
  <si>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</si>
  <si>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</si>
  <si>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</si>
  <si>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</si>
  <si>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</si>
  <si>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</si>
  <si>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</si>
  <si>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</si>
  <si>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</si>
  <si>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</si>
  <si>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</si>
  <si>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</si>
  <si>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</si>
  <si>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</si>
  <si>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</si>
  <si>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</si>
  <si>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</si>
  <si>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</si>
  <si>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</si>
  <si>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</si>
  <si>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</si>
  <si>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</si>
  <si>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</si>
  <si>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</si>
  <si>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</si>
  <si>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</si>
  <si>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</si>
  <si>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</si>
  <si>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</si>
  <si>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</si>
  <si>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</si>
  <si>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</si>
  <si>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</si>
  <si>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</si>
  <si>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</si>
  <si>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</si>
  <si>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</si>
  <si>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</si>
  <si>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</si>
  <si>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</si>
  <si>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</si>
  <si>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</si>
  <si>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</si>
  <si>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</si>
  <si>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</si>
  <si>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</si>
  <si>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</si>
  <si>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</si>
  <si>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</si>
  <si>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</si>
  <si>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</si>
  <si>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</si>
  <si>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</si>
  <si>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</si>
  <si>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</si>
  <si>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</si>
  <si>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</si>
  <si>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</si>
  <si>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</si>
  <si>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</si>
  <si>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</si>
  <si>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</si>
  <si>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</si>
  <si>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</si>
  <si>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</si>
  <si>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</si>
  <si>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</si>
  <si>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</si>
  <si>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</si>
  <si>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</si>
  <si>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</si>
  <si>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</si>
  <si>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</si>
  <si>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</si>
  <si>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</si>
  <si>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</si>
  <si>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</si>
  <si>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</si>
  <si>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</si>
  <si>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</si>
  <si>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</si>
  <si>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</si>
  <si>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</si>
  <si>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</si>
  <si>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</si>
  <si>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</si>
  <si>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</si>
  <si>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</si>
  <si>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</si>
  <si>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</si>
  <si>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</si>
  <si>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</si>
  <si>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</si>
  <si>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</si>
  <si>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</si>
  <si>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</si>
  <si>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</si>
  <si>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</si>
  <si>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</si>
  <si>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</si>
  <si>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</si>
  <si>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</si>
  <si>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</si>
  <si>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</si>
  <si>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</si>
  <si>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</si>
  <si>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</si>
  <si>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</si>
  <si>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</si>
  <si>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</si>
  <si>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</si>
  <si>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</si>
  <si>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</si>
  <si>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</si>
  <si>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</si>
  <si>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</si>
  <si>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</si>
  <si>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</si>
  <si>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</si>
  <si>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</si>
  <si>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</si>
  <si>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</si>
  <si>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</si>
  <si>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</si>
  <si>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</si>
  <si>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</si>
  <si>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</si>
  <si>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</si>
  <si>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</si>
  <si>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</si>
  <si>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</si>
  <si>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</si>
  <si>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</si>
  <si>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</si>
  <si>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</si>
  <si>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</si>
  <si>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</si>
  <si>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</si>
  <si>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</si>
  <si>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</si>
  <si>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</si>
  <si>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</si>
  <si>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</si>
  <si>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</si>
  <si>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</si>
  <si>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</si>
  <si>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</si>
  <si>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</si>
  <si>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</si>
  <si>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</si>
  <si>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</si>
  <si>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</si>
  <si>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</si>
  <si>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</si>
  <si>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</si>
  <si>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</si>
  <si>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</si>
  <si>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</si>
  <si>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</si>
  <si>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</si>
  <si>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</si>
  <si>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</si>
  <si>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</si>
  <si>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</si>
  <si>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</si>
  <si>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</si>
  <si>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</si>
  <si>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</si>
  <si>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</si>
  <si>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</si>
  <si>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</si>
  <si>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</si>
  <si>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</si>
  <si>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</si>
  <si>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</si>
  <si>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</si>
  <si>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</si>
  <si>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MWh/m2/jaar</t>
  </si>
  <si>
    <t>zie verder</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</si>
  <si>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</si>
  <si>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</si>
  <si>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</si>
  <si>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</si>
  <si>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</si>
  <si>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</si>
  <si>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</si>
  <si>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</si>
  <si>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</si>
  <si>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</si>
  <si>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</si>
  <si>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</si>
  <si>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</si>
  <si>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</si>
  <si>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</si>
  <si>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</si>
  <si>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</si>
  <si>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</si>
  <si>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</si>
  <si>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</si>
  <si>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</si>
  <si>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</si>
  <si>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</si>
  <si>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</si>
  <si>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</si>
  <si>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</si>
  <si>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</si>
  <si>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</si>
  <si>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</si>
  <si>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</si>
  <si>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</si>
  <si>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</si>
  <si>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</si>
  <si>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</si>
  <si>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</si>
  <si>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</si>
  <si>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</si>
  <si>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</si>
  <si>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</si>
  <si>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</si>
  <si>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</si>
  <si>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</si>
  <si>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</si>
  <si>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</si>
  <si>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</si>
  <si>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</si>
  <si>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</si>
  <si>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</si>
  <si>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</si>
  <si>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</si>
  <si>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</si>
  <si>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</si>
  <si>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</si>
  <si>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</si>
  <si>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</si>
  <si>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</si>
  <si>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</si>
  <si>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</si>
  <si>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</si>
  <si>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</si>
  <si>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</si>
  <si>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</si>
  <si>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</si>
  <si>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</si>
  <si>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</si>
  <si>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</si>
  <si>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</si>
  <si>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</si>
  <si>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</si>
  <si>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</si>
  <si>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</si>
  <si>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</si>
  <si>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</si>
  <si>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</si>
  <si>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</si>
  <si>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</si>
  <si>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</si>
  <si>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</si>
  <si>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</si>
  <si>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</si>
  <si>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</si>
  <si>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</si>
  <si>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</si>
  <si>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</si>
  <si>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</si>
  <si>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</si>
  <si>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</si>
  <si>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</si>
  <si>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</si>
  <si>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</si>
  <si>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</si>
  <si>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</si>
  <si>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</si>
  <si>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</si>
  <si>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</si>
  <si>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</si>
  <si>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</si>
  <si>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</si>
  <si>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</si>
  <si>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</si>
  <si>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</si>
  <si>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</si>
  <si>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</si>
  <si>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</si>
  <si>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</si>
  <si>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</si>
  <si>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</si>
  <si>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</si>
  <si>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</si>
  <si>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</si>
  <si>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</si>
  <si>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</si>
  <si>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</si>
  <si>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</si>
  <si>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</si>
  <si>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</si>
  <si>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</si>
  <si>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</si>
  <si>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</si>
  <si>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</si>
  <si>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</si>
  <si>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</si>
  <si>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</si>
  <si>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</si>
  <si>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</si>
  <si>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</si>
  <si>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</si>
  <si>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</si>
  <si>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</si>
  <si>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</si>
  <si>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</si>
  <si>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</si>
  <si>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</si>
  <si>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</si>
  <si>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</si>
  <si>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</si>
  <si>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</si>
  <si>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</si>
  <si>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</si>
  <si>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</si>
  <si>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</si>
  <si>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</si>
  <si>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</si>
  <si>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</si>
  <si>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</si>
  <si>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</si>
  <si>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</si>
  <si>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</si>
  <si>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</si>
  <si>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</si>
  <si>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</si>
  <si>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</si>
  <si>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</si>
  <si>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</si>
  <si>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</si>
  <si>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</si>
  <si>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</si>
  <si>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</si>
  <si>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</si>
  <si>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</si>
  <si>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</si>
  <si>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</si>
  <si>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</si>
  <si>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</si>
  <si>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</si>
  <si>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</si>
  <si>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</si>
  <si>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</si>
  <si>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</si>
  <si>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</si>
  <si>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</si>
  <si>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</si>
  <si>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</si>
  <si>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</si>
  <si>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</si>
  <si>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</si>
  <si>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</si>
  <si>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</si>
  <si>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</si>
  <si>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</si>
  <si>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</si>
  <si>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</si>
  <si>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</si>
  <si>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</si>
  <si>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</si>
  <si>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</si>
  <si>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</si>
  <si>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</si>
  <si>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</si>
  <si>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</si>
  <si>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</si>
  <si>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</si>
  <si>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</si>
  <si>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</si>
  <si>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</si>
  <si>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</si>
  <si>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</si>
  <si>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</si>
  <si>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</si>
  <si>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</si>
  <si>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</si>
  <si>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</si>
  <si>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</si>
  <si>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</si>
  <si>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</si>
  <si>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</si>
  <si>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</si>
  <si>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</si>
  <si>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</si>
  <si>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</si>
  <si>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</si>
  <si>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</si>
  <si>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</si>
  <si>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</si>
  <si>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</si>
  <si>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</si>
  <si>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</si>
  <si>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</si>
  <si>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</si>
  <si>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</si>
  <si>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</si>
  <si>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</si>
  <si>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</si>
  <si>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</si>
  <si>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</si>
  <si>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</si>
  <si>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</si>
  <si>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</si>
  <si>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</si>
  <si>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</si>
  <si>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</si>
  <si>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</si>
  <si>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</si>
  <si>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</si>
  <si>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</si>
  <si>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</si>
  <si>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</si>
  <si>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</si>
  <si>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</si>
  <si>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</si>
  <si>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</si>
  <si>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</si>
  <si>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</si>
  <si>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</si>
  <si>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</si>
  <si>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</si>
  <si>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</si>
  <si>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</si>
  <si>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</si>
  <si>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</si>
  <si>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</si>
  <si>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</si>
  <si>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</si>
  <si>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</si>
  <si>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</si>
  <si>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</si>
  <si>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</si>
  <si>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</si>
  <si>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</si>
  <si>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</si>
  <si>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</si>
  <si>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</si>
  <si>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</si>
  <si>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</si>
  <si>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</si>
  <si>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</si>
  <si>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</si>
  <si>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</si>
  <si>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</si>
  <si>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</si>
  <si>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</si>
  <si>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</si>
  <si>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</si>
  <si>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</si>
  <si>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</si>
  <si>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</si>
  <si>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</si>
  <si>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</si>
  <si>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</si>
  <si>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</si>
  <si>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</si>
  <si>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</si>
  <si>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</si>
  <si>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</si>
  <si>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</si>
  <si>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</si>
  <si>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</si>
  <si>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</si>
  <si>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</si>
  <si>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</si>
  <si>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</si>
  <si>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</si>
  <si>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</si>
  <si>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</si>
  <si>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</si>
  <si>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</si>
  <si>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</si>
  <si>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</si>
  <si>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</si>
  <si>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</si>
  <si>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</si>
  <si>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</si>
  <si>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</si>
  <si>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</si>
  <si>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</si>
  <si>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</si>
  <si>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</si>
  <si>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</si>
  <si>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</si>
  <si>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</si>
  <si>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</si>
  <si>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</si>
  <si>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</si>
  <si>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</si>
  <si>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</si>
  <si>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</si>
  <si>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</si>
  <si>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</si>
  <si>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</si>
  <si>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</si>
  <si>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</si>
  <si>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</si>
  <si>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</si>
  <si>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</si>
  <si>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</si>
  <si>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</si>
  <si>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</si>
  <si>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</si>
  <si>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</si>
  <si>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</si>
  <si>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</si>
  <si>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</si>
  <si>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</si>
  <si>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</si>
  <si>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</si>
  <si>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</si>
  <si>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</si>
  <si>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</si>
  <si>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</si>
  <si>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</si>
  <si>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</si>
  <si>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</si>
  <si>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</si>
  <si>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</si>
  <si>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</si>
  <si>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</si>
  <si>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</si>
  <si>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</si>
  <si>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</si>
  <si>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</si>
  <si>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</si>
  <si>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</si>
  <si>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</si>
  <si>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</si>
  <si>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</si>
  <si>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</si>
  <si>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</si>
  <si>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</si>
  <si>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</si>
  <si>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</si>
  <si>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</si>
  <si>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</si>
  <si>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</si>
  <si>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</si>
  <si>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</si>
  <si>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</si>
  <si>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</si>
  <si>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</si>
  <si>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</si>
  <si>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</si>
  <si>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</si>
  <si>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</si>
  <si>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</si>
  <si>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</si>
  <si>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</si>
  <si>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</si>
  <si>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</si>
  <si>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</si>
  <si>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</si>
  <si>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</si>
  <si>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</si>
  <si>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</si>
  <si>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</si>
  <si>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</si>
  <si>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</si>
  <si>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</si>
  <si>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</si>
  <si>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</si>
  <si>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</si>
  <si>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</si>
  <si>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</si>
  <si>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</si>
  <si>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</si>
  <si>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</si>
  <si>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</si>
  <si>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</si>
  <si>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</si>
  <si>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</si>
  <si>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</si>
  <si>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</si>
  <si>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</si>
  <si>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</si>
  <si>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</si>
  <si>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</si>
  <si>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</si>
  <si>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</si>
  <si>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</si>
  <si>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</si>
  <si>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</si>
  <si>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</si>
  <si>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</si>
  <si>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</si>
  <si>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</si>
  <si>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</si>
  <si>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</si>
  <si>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</si>
  <si>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</si>
  <si>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</si>
  <si>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</si>
  <si>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</si>
  <si>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</si>
  <si>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</si>
  <si>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</si>
  <si>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</si>
  <si>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</si>
  <si>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</si>
  <si>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</si>
  <si>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</si>
  <si>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</si>
  <si>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</si>
  <si>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</si>
  <si>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</si>
  <si>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</si>
  <si>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</si>
  <si>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</si>
  <si>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</si>
  <si>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</si>
  <si>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</si>
  <si>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</si>
  <si>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</si>
  <si>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</si>
  <si>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</si>
  <si>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</si>
  <si>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</si>
  <si>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</si>
  <si>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</si>
  <si>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</si>
  <si>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</si>
  <si>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</si>
  <si>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</si>
  <si>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</si>
  <si>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</si>
  <si>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</si>
  <si>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</si>
  <si>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</si>
  <si>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</si>
  <si>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</si>
  <si>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</si>
  <si>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</si>
  <si>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</si>
  <si>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</si>
  <si>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</si>
  <si>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</si>
  <si>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</si>
  <si>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</si>
  <si>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</si>
  <si>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</si>
  <si>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</si>
  <si>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</si>
  <si>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</si>
  <si>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</si>
  <si>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</si>
  <si>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</si>
  <si>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</si>
  <si>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</si>
  <si>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</si>
  <si>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</si>
  <si>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</si>
  <si>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</si>
  <si>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</si>
  <si>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</si>
  <si>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</si>
  <si>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</si>
  <si>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</si>
  <si>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</si>
  <si>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</si>
  <si>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</si>
  <si>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</si>
  <si>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</si>
  <si>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</si>
  <si>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</si>
  <si>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</si>
  <si>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</si>
  <si>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</si>
  <si>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</si>
  <si>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</si>
  <si>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</si>
  <si>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</si>
  <si>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</si>
  <si>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</si>
  <si>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</si>
  <si>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</si>
  <si>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</si>
  <si>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</si>
  <si>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</si>
  <si>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</si>
  <si>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</si>
  <si>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</si>
  <si>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</si>
  <si>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</si>
  <si>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</si>
  <si>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</si>
  <si>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</si>
  <si>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</si>
  <si>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</si>
  <si>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</si>
  <si>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</si>
  <si>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</si>
  <si>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</si>
  <si>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</si>
  <si>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</si>
  <si>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</si>
  <si>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</si>
  <si>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</si>
  <si>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</si>
  <si>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</si>
  <si>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</si>
  <si>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</si>
  <si>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</si>
  <si>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</si>
  <si>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</si>
  <si>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</si>
  <si>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</si>
  <si>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</si>
  <si>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</si>
  <si>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</si>
  <si>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</si>
  <si>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</si>
  <si>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</si>
  <si>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</si>
  <si>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</si>
  <si>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</si>
  <si>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</si>
  <si>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</si>
  <si>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</si>
  <si>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</si>
  <si>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</si>
  <si>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</si>
  <si>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</si>
  <si>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</si>
  <si>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</si>
  <si>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</si>
  <si>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</si>
  <si>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</si>
  <si>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</si>
  <si>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</si>
  <si>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</si>
  <si>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</si>
  <si>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</si>
  <si>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</si>
  <si>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</si>
  <si>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</si>
  <si>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</si>
  <si>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</si>
  <si>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</si>
  <si>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https://www.vlaanderen.be/nl/publicaties/detail/jaarverslag-de-lijn</t>
  </si>
  <si>
    <t>Kaat Jespers</t>
  </si>
  <si>
    <t>014 / 33 58 48</t>
  </si>
  <si>
    <t>kaat.jespers@vito.be</t>
  </si>
  <si>
    <t>15 / 33 58 48</t>
  </si>
  <si>
    <t>MOW</t>
  </si>
  <si>
    <t>november 2016</t>
  </si>
  <si>
    <t>Departement Mobiliteit en Openbare werken</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</si>
  <si>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</si>
  <si>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</si>
  <si>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</si>
  <si>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</si>
  <si>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</si>
  <si>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</si>
  <si>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</si>
  <si>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</si>
  <si>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</si>
  <si>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</si>
  <si>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</si>
  <si>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</si>
  <si>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</si>
  <si>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</si>
  <si>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</si>
  <si>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</si>
  <si>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</si>
  <si>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</si>
  <si>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</si>
  <si>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</si>
  <si>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</si>
  <si>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</si>
  <si>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</si>
  <si>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</si>
  <si>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</si>
  <si>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</si>
  <si>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</si>
  <si>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</si>
  <si>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</si>
  <si>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</si>
  <si>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</si>
  <si>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</si>
  <si>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</si>
  <si>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</si>
  <si>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</si>
  <si>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</si>
  <si>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</si>
  <si>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</si>
  <si>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</si>
  <si>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</si>
  <si>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</si>
  <si>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</si>
  <si>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</si>
  <si>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</si>
  <si>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</si>
  <si>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</si>
  <si>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</si>
  <si>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</si>
  <si>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</si>
  <si>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</si>
  <si>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</si>
  <si>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</si>
  <si>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</si>
  <si>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</si>
  <si>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</si>
  <si>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</si>
  <si>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</si>
  <si>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</si>
  <si>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</si>
  <si>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</si>
  <si>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</si>
  <si>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</si>
  <si>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</si>
  <si>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</si>
  <si>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</si>
  <si>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</si>
  <si>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</si>
  <si>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</si>
  <si>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</si>
  <si>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</si>
  <si>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</si>
  <si>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</si>
  <si>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</si>
  <si>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</si>
  <si>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</si>
  <si>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</si>
  <si>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</si>
  <si>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</si>
  <si>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</si>
  <si>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</si>
  <si>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</si>
  <si>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</si>
  <si>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</si>
  <si>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</si>
  <si>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</si>
  <si>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</si>
  <si>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</si>
  <si>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</si>
  <si>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</si>
  <si>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</si>
  <si>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</si>
  <si>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</si>
  <si>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</si>
  <si>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</si>
  <si>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</si>
  <si>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</si>
  <si>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</si>
  <si>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</si>
  <si>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</si>
  <si>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</si>
  <si>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</si>
  <si>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</si>
  <si>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</si>
  <si>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</si>
  <si>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</si>
  <si>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</si>
  <si>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</si>
  <si>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</si>
  <si>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</si>
  <si>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</si>
  <si>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</si>
  <si>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</si>
  <si>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</si>
  <si>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</si>
  <si>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</si>
  <si>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</si>
  <si>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</si>
  <si>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</si>
  <si>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</si>
  <si>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</si>
  <si>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</si>
  <si>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</si>
  <si>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</si>
  <si>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COPERT 5 standaardwaardes</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</si>
  <si>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</si>
  <si>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</si>
  <si>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</si>
  <si>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</si>
  <si>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</si>
  <si>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gemiddeld verbruik per energiedrager huishoudens (hoofdverwarming, bijverwarming)</t>
  </si>
  <si>
    <t>huishoudens!B54</t>
  </si>
  <si>
    <t>NIET RESIDENTIEEL EPN</t>
  </si>
  <si>
    <t>2012_10</t>
  </si>
  <si>
    <t>EF CH4 per dier</t>
  </si>
  <si>
    <t>Bron: CH4 vee-model  (VMM, januari 2021)</t>
  </si>
  <si>
    <t>versie: 2012_10</t>
  </si>
  <si>
    <t>Diesel hybride</t>
  </si>
  <si>
    <t>VMM 2021, COPERT 5.4</t>
  </si>
  <si>
    <t>Fuel Cell H2</t>
  </si>
  <si>
    <t>H2</t>
  </si>
  <si>
    <t>Diesel Hybrid PHEV</t>
  </si>
  <si>
    <t>Petrol Hybrid CS</t>
  </si>
  <si>
    <t>Petrol Hybrid PHEV</t>
  </si>
  <si>
    <t>Bron: VMM 2021, COPERT 5.4</t>
  </si>
  <si>
    <t>VMM 2021, COPERT 5</t>
  </si>
  <si>
    <t>voorjaar 2021</t>
  </si>
  <si>
    <t>COPERT 5.4 doorrekening voor wegtransport voor 2011-2019</t>
  </si>
  <si>
    <t>COPERT 5.4</t>
  </si>
  <si>
    <t>Jaarverslag van De Lijn 2012</t>
  </si>
  <si>
    <t>Aantal voertuigkm per gemeente en per weg voor 2012</t>
  </si>
  <si>
    <t>tabblad transport: toevoegen berekening voor licht vervoer op Fuel Cell H2</t>
  </si>
  <si>
    <t>transport!D6</t>
  </si>
  <si>
    <t>tabblad transport: toevoegen berekening voor deel elektriciteit van hybride bussen (PHEV)</t>
  </si>
  <si>
    <t>transport!B51</t>
  </si>
  <si>
    <t xml:space="preserve"> tabblad transport: update 'Verdeelsleutel voertuigkm over voertuigtechnologie' o.b.v. doorrekening COPERT 5.4 door VMM (2021) </t>
  </si>
  <si>
    <t xml:space="preserve"> tabblad ECF transport: update cijfers o.b.v. doorrekening COPERT 5.4 door VMM (2021)</t>
  </si>
  <si>
    <t>Data VMM 2020</t>
  </si>
  <si>
    <t>voorjaar 2020</t>
  </si>
  <si>
    <t>"fuel sold" - gerapporteerde brandstofverkopen voor wegtransport voor 2011-2018</t>
  </si>
  <si>
    <t>%verdeling  hoofdverwarming (excl. afnamepunten aardgas - 5% enkel koken; warmtepomp)</t>
  </si>
  <si>
    <t>%verdeling bijverwarming</t>
  </si>
  <si>
    <t>VITO Energiebalans Vlaanderen (januari 2021)</t>
  </si>
  <si>
    <t>kolen HV</t>
  </si>
  <si>
    <t>aardgas HV</t>
  </si>
  <si>
    <t>but/prop</t>
  </si>
  <si>
    <t>elektriciteit HV</t>
  </si>
  <si>
    <t>biomassa</t>
  </si>
  <si>
    <t>verdeling energiedragers Vlaanderen 2012</t>
  </si>
  <si>
    <t>aardgas (excl. 5% afnamepunten aardgas enkel koken)</t>
  </si>
  <si>
    <t xml:space="preserve">Deze tool werd ontwikkeld door VITO in opdracht van de Vlaamse Overheid. Deze tool moet steden en gemeenten in Vlaanderen ondersteunen bij de opmaak van een “baseline inventory” (BEI) en "monitoring emission inventory" (MEI) zoals gedefinieerd onder het Covenant of Mayors (CoM). Het referentiejaar in deze tool is het jaar 2012.
</t>
  </si>
  <si>
    <t>32003</t>
  </si>
  <si>
    <t>DIKSMUIDE</t>
  </si>
  <si>
    <t>Paarden&amp;pony's 200 - 600 kg</t>
  </si>
  <si>
    <t>Paarden&amp;pony's &lt; 200 kg</t>
  </si>
  <si>
    <t>Fluvius</t>
  </si>
  <si>
    <t>referentietaak LNE (2017); Jaarverslag De Lijn</t>
  </si>
  <si>
    <t>Biolectric nv</t>
  </si>
  <si>
    <t>Jan de Malschelaan 4 B, 9140 Temse</t>
  </si>
  <si>
    <t>WKK-0452 Johan Hollevoet</t>
  </si>
  <si>
    <t>interne verbrandingsmotor</t>
  </si>
  <si>
    <t>WKK interne verbrandinsgmotor (gas)</t>
  </si>
  <si>
    <t>Pervijzestraat 69 , 8600 Diksmuide</t>
  </si>
  <si>
    <t>Infrax West</t>
  </si>
  <si>
    <t>Pascal Mattheeuws</t>
  </si>
  <si>
    <t>Diepenbeek 2 , 9931 Oostwinkel</t>
  </si>
  <si>
    <t>WKK-0458 Pascal Mattheeuws</t>
  </si>
  <si>
    <t>IMEWO</t>
  </si>
  <si>
    <t>Ijzer Energie nv in faling</t>
  </si>
  <si>
    <t>Zandvoortstraat C47/11, 8790 Waregem</t>
  </si>
  <si>
    <t>BGS-0060 Ijzer Energie -agr.verg</t>
  </si>
  <si>
    <t>biogas - hoofdzakelijk agrarische stromen</t>
  </si>
  <si>
    <t>niet WKK interne verbrandingsmotor (gas)</t>
  </si>
  <si>
    <t>Jagersstraat 4 A, 8600 Diksmuide</t>
  </si>
  <si>
    <t>Stuwekinswal – Beuselinck LV</t>
  </si>
  <si>
    <t>Viconiastraat 27 , 8600 Diksmuide</t>
  </si>
  <si>
    <t>BMS-0070 Beuselinck</t>
  </si>
  <si>
    <t>biomassa uit land- of bosbouw</t>
  </si>
  <si>
    <t>niet WKK interne verbrandingsmotor (vloeibaar)</t>
  </si>
  <si>
    <t>eilandwerking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</si>
</sst>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u/>
      <sz val="11"/>
      <color rgb="FF0000FF"/>
      <name val="Calibri"/>
      <family val="2"/>
    </font>
    <font>
      <b/>
      <sz val="11"/>
      <color rgb="FFFFFFFF"/>
      <name val="Calibri"/>
      <family val="2"/>
    </font>
    <font>
      <sz val="11"/>
      <color rgb="FF000000"/>
      <name val="Calibri"/>
      <family val="2"/>
    </font>
    <font>
      <sz val="11"/>
      <name val="Calibri"/>
    </font>
    <font>
      <u/>
      <sz val="11"/>
      <color rgb="FF0000FF"/>
      <name val="Calibri"/>
    </font>
    <font>
      <b/>
      <sz val="11"/>
      <color rgb="FFFFFFFF"/>
      <name val="Calibri"/>
    </font>
    <font>
      <sz val="11"/>
      <color rgb="FF000000"/>
      <name val="Calibri"/>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rgb="FFDADCDD"/>
      </left>
      <right style="thin">
        <color rgb="FFDADCDD"/>
      </right>
      <top style="thin">
        <color rgb="FFDADCDD"/>
      </top>
      <bottom style="thin">
        <color rgb="FFDADCDD"/>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1835">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3" fillId="0" borderId="176" applyNumberFormat="0" applyFill="0" applyAlignment="0" applyProtection="0"/>
    <xf numFmtId="0" fontId="104" fillId="26" borderId="0" applyNumberFormat="0" applyBorder="0" applyAlignment="0" applyProtection="0"/>
    <xf numFmtId="0" fontId="105" fillId="27" borderId="0" applyNumberFormat="0" applyBorder="0" applyAlignment="0" applyProtection="0"/>
    <xf numFmtId="0" fontId="106" fillId="28" borderId="0" applyNumberFormat="0" applyBorder="0" applyAlignment="0" applyProtection="0"/>
    <xf numFmtId="0" fontId="107" fillId="29" borderId="177" applyNumberFormat="0" applyAlignment="0" applyProtection="0"/>
    <xf numFmtId="0" fontId="108" fillId="30" borderId="178" applyNumberFormat="0" applyAlignment="0" applyProtection="0"/>
    <xf numFmtId="0" fontId="109" fillId="30" borderId="177" applyNumberFormat="0" applyAlignment="0" applyProtection="0"/>
    <xf numFmtId="0" fontId="110"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1"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2" fillId="0" borderId="0"/>
    <xf numFmtId="0" fontId="1" fillId="0" borderId="0" applyNumberFormat="0" applyFill="0" applyBorder="0" applyAlignment="0" applyProtection="0"/>
    <xf numFmtId="0" fontId="113" fillId="0" borderId="176" applyNumberFormat="0" applyFill="0" applyAlignment="0" applyProtection="0"/>
    <xf numFmtId="0" fontId="114" fillId="28" borderId="0" applyNumberFormat="0" applyBorder="0" applyAlignment="0" applyProtection="0"/>
    <xf numFmtId="0" fontId="112" fillId="34" borderId="0" applyNumberFormat="0" applyBorder="0" applyAlignment="0" applyProtection="0"/>
    <xf numFmtId="9" fontId="112"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5" fillId="0" borderId="13" applyFill="0" applyBorder="0" applyProtection="0">
      <alignment horizontal="right" vertical="center"/>
    </xf>
    <xf numFmtId="0" fontId="116"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5" fillId="0" borderId="183" applyNumberFormat="0" applyFill="0" applyBorder="0" applyProtection="0">
      <alignment horizontal="left" vertical="center"/>
    </xf>
    <xf numFmtId="0" fontId="26" fillId="0" borderId="183" applyNumberFormat="0" applyFill="0" applyAlignment="0" applyProtection="0"/>
    <xf numFmtId="0" fontId="117"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2"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6"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5"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5"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5"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5"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5"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5"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5"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5"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5"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5"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5"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5"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5"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0" fontId="4" fillId="0" borderId="0"/>
    <xf numFmtId="43" fontId="4" fillId="0" borderId="0" applyFont="0" applyFill="0" applyBorder="0" applyAlignment="0" applyProtection="0"/>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5">
      <alignment vertical="center"/>
    </xf>
    <xf numFmtId="168" fontId="16" fillId="0" borderId="215">
      <alignment vertical="center"/>
    </xf>
    <xf numFmtId="168" fontId="16" fillId="0" borderId="215">
      <alignmen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 fontId="26" fillId="0" borderId="215" applyFill="0" applyBorder="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7">
      <alignment vertical="center"/>
    </xf>
    <xf numFmtId="168" fontId="16" fillId="0" borderId="217">
      <alignment vertical="center"/>
    </xf>
    <xf numFmtId="168" fontId="16" fillId="0" borderId="217">
      <alignment vertical="center"/>
    </xf>
    <xf numFmtId="49" fontId="26" fillId="0" borderId="217" applyNumberFormat="0" applyFont="0" applyFill="0" applyBorder="0" applyProtection="0">
      <alignment horizontal="left" vertical="center" indent="2"/>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3" fontId="4" fillId="0" borderId="0" applyFont="0" applyFill="0" applyBorder="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0" fontId="26" fillId="0" borderId="217" applyNumberFormat="0" applyFill="0" applyAlignment="0" applyProtection="0"/>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5" fontId="26" fillId="59" borderId="217" applyNumberFormat="0" applyFont="0" applyBorder="0" applyAlignment="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43" fontId="4" fillId="0" borderId="0" applyFont="0" applyFill="0" applyBorder="0" applyAlignment="0" applyProtection="0"/>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68" fontId="16" fillId="0" borderId="217">
      <alignmen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0" fontId="131" fillId="0" borderId="0"/>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68" fontId="16" fillId="0" borderId="217">
      <alignmen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68" fontId="16" fillId="0" borderId="217">
      <alignmen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0" fontId="4" fillId="0" borderId="0"/>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0" fontId="26" fillId="0" borderId="217" applyNumberFormat="0" applyFill="0" applyAlignment="0" applyProtection="0"/>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171" fontId="31" fillId="9" borderId="217">
      <alignment horizontal="right" vertical="center"/>
    </xf>
    <xf numFmtId="0" fontId="133" fillId="64" borderId="216"/>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0" fontId="130" fillId="0" borderId="0"/>
    <xf numFmtId="49" fontId="26" fillId="0" borderId="217" applyNumberFormat="0" applyFont="0" applyFill="0" applyBorder="0" applyProtection="0">
      <alignment horizontal="left" vertical="center" indent="2"/>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68" fontId="16" fillId="0" borderId="217">
      <alignmen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0" fontId="132" fillId="63" borderId="216">
      <alignment horizont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49" fontId="26" fillId="0" borderId="217" applyNumberFormat="0" applyFont="0" applyFill="0" applyBorder="0" applyProtection="0">
      <alignment horizontal="left" vertical="center" indent="2"/>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0" fontId="26" fillId="0" borderId="217" applyNumberFormat="0" applyFill="0" applyAlignment="0" applyProtection="0"/>
    <xf numFmtId="171" fontId="23" fillId="8"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0" fontId="26" fillId="0" borderId="217" applyNumberFormat="0" applyFill="0" applyAlignment="0" applyProtection="0"/>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0" fontId="26" fillId="0" borderId="217" applyNumberFormat="0" applyFill="0" applyAlignment="0" applyProtection="0"/>
    <xf numFmtId="168" fontId="16" fillId="0" borderId="217">
      <alignment vertical="center"/>
    </xf>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5" fontId="26" fillId="59" borderId="217" applyNumberFormat="0" applyFont="0" applyBorder="0" applyAlignment="0" applyProtection="0">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31" fillId="9" borderId="217">
      <alignment horizontal="righ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23" fillId="8" borderId="217">
      <alignment horizontal="right" vertical="center"/>
    </xf>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0" fontId="133" fillId="65" borderId="216"/>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0" fontId="26" fillId="0" borderId="217" applyNumberFormat="0" applyFill="0" applyAlignment="0" applyProtection="0"/>
    <xf numFmtId="171" fontId="23" fillId="8"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0" fontId="26" fillId="0" borderId="217" applyNumberFormat="0" applyFill="0" applyAlignment="0" applyProtection="0"/>
    <xf numFmtId="168" fontId="16" fillId="0" borderId="217">
      <alignment vertical="center"/>
    </xf>
    <xf numFmtId="171" fontId="31" fillId="9" borderId="217">
      <alignment horizontal="right" vertical="center"/>
    </xf>
    <xf numFmtId="0" fontId="26" fillId="0" borderId="217" applyNumberFormat="0" applyFill="0" applyAlignment="0" applyProtection="0"/>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0" fontId="26" fillId="0" borderId="217" applyNumberFormat="0" applyFill="0" applyAlignment="0" applyProtection="0"/>
    <xf numFmtId="171" fontId="23" fillId="8" borderId="217">
      <alignment horizontal="right" vertical="center"/>
    </xf>
    <xf numFmtId="0" fontId="26" fillId="0" borderId="217" applyNumberFormat="0" applyFill="0" applyAlignment="0" applyProtection="0"/>
    <xf numFmtId="0" fontId="26" fillId="0" borderId="217" applyNumberFormat="0" applyFill="0" applyAlignment="0" applyProtection="0"/>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7">
      <alignmen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4" fontId="26" fillId="0" borderId="215" applyFill="0" applyBorder="0" applyProtection="0">
      <alignment horizontal="right" vertical="center"/>
    </xf>
    <xf numFmtId="171" fontId="31" fillId="9" borderId="214">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4"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4">
      <alignment horizontal="right" vertical="center"/>
    </xf>
    <xf numFmtId="168" fontId="16" fillId="0" borderId="214">
      <alignment vertical="center"/>
    </xf>
    <xf numFmtId="43" fontId="4" fillId="0" borderId="0" applyFont="0" applyFill="0" applyBorder="0" applyAlignment="0" applyProtection="0"/>
    <xf numFmtId="171" fontId="31" fillId="9" borderId="215">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5">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5">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5">
      <alignmen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0" fontId="26" fillId="0" borderId="214" applyNumberFormat="0" applyFill="0" applyAlignment="0" applyProtection="0"/>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5">
      <alignment vertical="center"/>
    </xf>
    <xf numFmtId="171" fontId="23" fillId="8"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5" fontId="26" fillId="59" borderId="214" applyNumberFormat="0" applyFont="0" applyBorder="0" applyAlignment="0" applyProtection="0">
      <alignment horizontal="righ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0" fontId="26" fillId="0" borderId="214" applyNumberFormat="0" applyFill="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7">
      <alignment horizontal="right" vertical="center"/>
    </xf>
    <xf numFmtId="175" fontId="26" fillId="59" borderId="214" applyNumberFormat="0" applyFont="0" applyBorder="0" applyAlignment="0" applyProtection="0">
      <alignment horizontal="right" vertical="center"/>
    </xf>
    <xf numFmtId="170" fontId="34" fillId="1" borderId="213" applyNumberFormat="0" applyProtection="0">
      <alignment horizontal="left" vertical="top"/>
    </xf>
    <xf numFmtId="49" fontId="115"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7">
      <alignment horizontal="righ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7">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43" fontId="4" fillId="0" borderId="0" applyFont="0" applyFill="0" applyBorder="0" applyAlignment="0" applyProtection="0"/>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68" fontId="16" fillId="0" borderId="214">
      <alignment vertical="center"/>
    </xf>
    <xf numFmtId="168" fontId="16" fillId="0" borderId="214">
      <alignmen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5"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5"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5"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5"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5"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5"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7">
      <alignment horizontal="right" vertical="center"/>
    </xf>
    <xf numFmtId="0" fontId="31" fillId="0" borderId="0"/>
    <xf numFmtId="0" fontId="127" fillId="0" borderId="0"/>
    <xf numFmtId="0" fontId="128" fillId="63" borderId="216">
      <alignment horizontal="center"/>
    </xf>
    <xf numFmtId="0" fontId="129" fillId="64" borderId="216"/>
    <xf numFmtId="0" fontId="129" fillId="65" borderId="216"/>
    <xf numFmtId="0" fontId="112" fillId="0" borderId="0"/>
    <xf numFmtId="0" fontId="128" fillId="63" borderId="216">
      <alignment horizontal="center"/>
    </xf>
    <xf numFmtId="0" fontId="129" fillId="64" borderId="216"/>
    <xf numFmtId="0" fontId="129" fillId="65" borderId="216"/>
    <xf numFmtId="0" fontId="4" fillId="0" borderId="0"/>
    <xf numFmtId="0" fontId="112" fillId="0" borderId="0"/>
    <xf numFmtId="9" fontId="112" fillId="0" borderId="0" applyFont="0" applyFill="0" applyBorder="0" applyAlignment="0" applyProtection="0"/>
    <xf numFmtId="0" fontId="4" fillId="0" borderId="0"/>
    <xf numFmtId="0" fontId="4" fillId="0" borderId="0"/>
    <xf numFmtId="0" fontId="127" fillId="0" borderId="0"/>
    <xf numFmtId="0" fontId="127" fillId="0" borderId="0"/>
    <xf numFmtId="0" fontId="127" fillId="0" borderId="0"/>
    <xf numFmtId="0" fontId="4" fillId="0" borderId="0"/>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0" fontId="26" fillId="0" borderId="217" applyNumberFormat="0" applyFill="0" applyAlignment="0" applyProtection="0"/>
    <xf numFmtId="0" fontId="26" fillId="0" borderId="217" applyNumberFormat="0" applyFill="0" applyAlignment="0" applyProtection="0"/>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5" fontId="26" fillId="59" borderId="217"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0" fontId="26" fillId="0" borderId="217" applyNumberFormat="0" applyFill="0" applyAlignment="0" applyProtection="0"/>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5" fontId="26" fillId="59" borderId="217" applyNumberFormat="0" applyFont="0" applyBorder="0" applyAlignment="0" applyProtection="0">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68" fontId="16" fillId="0" borderId="217">
      <alignmen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71" fontId="23" fillId="8" borderId="217">
      <alignment horizontal="right" vertical="center"/>
    </xf>
    <xf numFmtId="168" fontId="16" fillId="0" borderId="217">
      <alignmen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1" fontId="23" fillId="8" borderId="217">
      <alignment horizontal="right" vertical="center"/>
    </xf>
    <xf numFmtId="171" fontId="23" fillId="8"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71" fontId="31" fillId="9" borderId="217">
      <alignment horizontal="right" vertical="center"/>
    </xf>
    <xf numFmtId="168" fontId="16" fillId="0" borderId="217">
      <alignment vertical="center"/>
    </xf>
    <xf numFmtId="168" fontId="16" fillId="0" borderId="217">
      <alignmen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0" fontId="26" fillId="0" borderId="217" applyNumberFormat="0" applyFill="0" applyAlignment="0" applyProtection="0"/>
    <xf numFmtId="171" fontId="31" fillId="9"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26" fillId="0" borderId="217" applyNumberFormat="0" applyFont="0" applyFill="0" applyBorder="0" applyProtection="0">
      <alignment horizontal="left" vertical="center" indent="2"/>
    </xf>
    <xf numFmtId="171" fontId="31" fillId="9"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0" fontId="26" fillId="0" borderId="217" applyNumberFormat="0" applyFill="0" applyAlignment="0" applyProtection="0"/>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0" fontId="26" fillId="0" borderId="217" applyNumberFormat="0" applyFill="0" applyAlignment="0" applyProtection="0"/>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68" fontId="16" fillId="0" borderId="217">
      <alignmen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68" fontId="16" fillId="0" borderId="217">
      <alignmen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171" fontId="23" fillId="8" borderId="217">
      <alignment horizontal="right" vertical="center"/>
    </xf>
    <xf numFmtId="0" fontId="26" fillId="0" borderId="217" applyNumberFormat="0" applyFill="0" applyAlignment="0" applyProtection="0"/>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71" fontId="31" fillId="9" borderId="217">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31" fillId="9" borderId="217">
      <alignment horizontal="right" vertical="center"/>
    </xf>
    <xf numFmtId="0" fontId="26" fillId="0" borderId="217" applyNumberFormat="0" applyFill="0" applyAlignment="0" applyProtection="0"/>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 fontId="26" fillId="0" borderId="217" applyFill="0" applyBorder="0" applyProtection="0">
      <alignment horizontal="right" vertical="center"/>
    </xf>
    <xf numFmtId="170" fontId="34" fillId="1" borderId="23" applyNumberFormat="0" applyProtection="0">
      <alignment horizontal="left" vertical="top"/>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115" fillId="0" borderId="217" applyNumberFormat="0" applyFill="0" applyBorder="0" applyProtection="0">
      <alignment horizontal="left" vertical="center"/>
    </xf>
    <xf numFmtId="170" fontId="34" fillId="1" borderId="23" applyNumberFormat="0" applyProtection="0">
      <alignment horizontal="left" vertical="top"/>
    </xf>
    <xf numFmtId="171" fontId="31" fillId="9" borderId="217">
      <alignment horizontal="right" vertical="center"/>
    </xf>
    <xf numFmtId="171" fontId="31" fillId="9" borderId="217">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0" fontId="34" fillId="1" borderId="23" applyNumberFormat="0" applyProtection="0">
      <alignment horizontal="left" vertical="top"/>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0" fontId="26" fillId="0" borderId="217" applyNumberFormat="0" applyFill="0" applyAlignment="0" applyProtection="0"/>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168" fontId="16" fillId="0" borderId="217">
      <alignment vertical="center"/>
    </xf>
    <xf numFmtId="0" fontId="26" fillId="0" borderId="217"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9" fontId="26" fillId="0" borderId="217" applyNumberFormat="0" applyFont="0" applyFill="0" applyBorder="0" applyProtection="0">
      <alignment horizontal="left" vertical="center" indent="2"/>
    </xf>
    <xf numFmtId="168" fontId="16" fillId="0" borderId="217">
      <alignmen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23" fillId="8" borderId="217">
      <alignment horizontal="right" vertical="center"/>
    </xf>
    <xf numFmtId="168" fontId="16" fillId="0" borderId="217">
      <alignment vertical="center"/>
    </xf>
    <xf numFmtId="0" fontId="26" fillId="0" borderId="217" applyNumberFormat="0" applyFill="0" applyAlignment="0" applyProtection="0"/>
    <xf numFmtId="171" fontId="31" fillId="9" borderId="217">
      <alignment horizontal="right" vertical="center"/>
    </xf>
    <xf numFmtId="171" fontId="31" fillId="9" borderId="217">
      <alignment horizontal="right" vertical="center"/>
    </xf>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68" fontId="16" fillId="0" borderId="217">
      <alignment vertical="center"/>
    </xf>
    <xf numFmtId="171" fontId="23" fillId="8" borderId="217">
      <alignment horizontal="right" vertical="center"/>
    </xf>
    <xf numFmtId="171" fontId="23" fillId="8" borderId="217">
      <alignment horizontal="right" vertical="center"/>
    </xf>
    <xf numFmtId="49" fontId="115" fillId="0" borderId="217" applyNumberFormat="0" applyFill="0" applyBorder="0" applyProtection="0">
      <alignment horizontal="left" vertical="center"/>
    </xf>
    <xf numFmtId="175" fontId="26" fillId="59" borderId="217" applyNumberFormat="0" applyFont="0" applyBorder="0" applyAlignment="0" applyProtection="0">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49" fontId="115" fillId="0" borderId="217" applyNumberFormat="0" applyFill="0" applyBorder="0" applyProtection="0">
      <alignment horizontal="left" vertical="center"/>
    </xf>
    <xf numFmtId="168" fontId="16" fillId="0" borderId="217">
      <alignment vertical="center"/>
    </xf>
    <xf numFmtId="4" fontId="26" fillId="0" borderId="217" applyFill="0" applyBorder="0" applyProtection="0">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70" fontId="34" fillId="1" borderId="23" applyNumberFormat="0" applyProtection="0">
      <alignment horizontal="left" vertical="top"/>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0" fontId="26" fillId="0" borderId="217" applyNumberFormat="0" applyFill="0" applyAlignment="0" applyProtection="0"/>
    <xf numFmtId="171" fontId="31" fillId="9" borderId="217">
      <alignment horizontal="right" vertical="center"/>
    </xf>
    <xf numFmtId="49" fontId="115" fillId="0" borderId="217" applyNumberFormat="0" applyFill="0" applyBorder="0" applyProtection="0">
      <alignment horizontal="left" vertical="center"/>
    </xf>
    <xf numFmtId="171" fontId="23" fillId="8" borderId="217">
      <alignment horizontal="right" vertical="center"/>
    </xf>
    <xf numFmtId="4" fontId="26" fillId="0" borderId="217" applyFill="0" applyBorder="0" applyProtection="0">
      <alignment horizontal="right" vertical="center"/>
    </xf>
    <xf numFmtId="171" fontId="23" fillId="8" borderId="217">
      <alignment horizontal="right" vertical="center"/>
    </xf>
    <xf numFmtId="168" fontId="16" fillId="0" borderId="217">
      <alignment vertical="center"/>
    </xf>
    <xf numFmtId="175" fontId="26" fillId="59" borderId="217" applyNumberFormat="0" applyFont="0" applyBorder="0" applyAlignment="0" applyProtection="0">
      <alignment horizontal="right" vertical="center"/>
    </xf>
    <xf numFmtId="168" fontId="16" fillId="0" borderId="217">
      <alignmen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0" fontId="34" fillId="1" borderId="23" applyNumberFormat="0" applyProtection="0">
      <alignment horizontal="left" vertical="top"/>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168" fontId="16" fillId="0" borderId="217">
      <alignmen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5">
      <alignment horizontal="right" vertical="center"/>
    </xf>
    <xf numFmtId="0" fontId="127" fillId="0" borderId="0"/>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0" fontId="26" fillId="0" borderId="215" applyNumberFormat="0" applyFill="0" applyAlignment="0" applyProtection="0"/>
    <xf numFmtId="49" fontId="115" fillId="0" borderId="215" applyNumberFormat="0" applyFill="0" applyBorder="0" applyProtection="0">
      <alignment horizontal="lef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43" fontId="4" fillId="0" borderId="0" applyFont="0" applyFill="0" applyBorder="0" applyAlignment="0" applyProtection="0"/>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23" fillId="8" borderId="217">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7">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7">
      <alignment horizontal="right" vertical="center"/>
    </xf>
    <xf numFmtId="168" fontId="16" fillId="0" borderId="215">
      <alignment vertical="center"/>
    </xf>
    <xf numFmtId="168" fontId="16" fillId="0" borderId="215">
      <alignment vertical="center"/>
    </xf>
    <xf numFmtId="4" fontId="26" fillId="0" borderId="217" applyFill="0" applyBorder="0" applyProtection="0">
      <alignment horizontal="right" vertical="center"/>
    </xf>
    <xf numFmtId="168" fontId="16" fillId="0" borderId="217">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7">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7">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168" fontId="16" fillId="0" borderId="217">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7">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7">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7">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7">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7">
      <alignment horizontal="right" vertical="center"/>
    </xf>
    <xf numFmtId="170" fontId="34" fillId="1" borderId="23" applyNumberFormat="0" applyProtection="0">
      <alignment horizontal="left" vertical="top"/>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0" fontId="112" fillId="0" borderId="0"/>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0" fontId="4" fillId="0" borderId="0"/>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0" fontId="26" fillId="0" borderId="215" applyNumberFormat="0" applyFill="0" applyAlignment="0" applyProtection="0"/>
    <xf numFmtId="4" fontId="26" fillId="0" borderId="215" applyFill="0" applyBorder="0" applyProtection="0">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4" fontId="26" fillId="0" borderId="215" applyFill="0" applyBorder="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23" fillId="8" borderId="215">
      <alignment horizontal="right" vertical="center"/>
    </xf>
    <xf numFmtId="0" fontId="26" fillId="0" borderId="215" applyNumberFormat="0" applyFill="0" applyAlignment="0" applyProtection="0"/>
    <xf numFmtId="0" fontId="26" fillId="0" borderId="215" applyNumberFormat="0" applyFill="0" applyAlignment="0" applyProtection="0"/>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1" fontId="23" fillId="8"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3" fontId="4" fillId="0" borderId="0" applyFont="0" applyFill="0" applyBorder="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68" fontId="16" fillId="0" borderId="215">
      <alignmen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0" fontId="26" fillId="0" borderId="215" applyNumberFormat="0" applyFill="0" applyAlignment="0" applyProtection="0"/>
    <xf numFmtId="168" fontId="16" fillId="0" borderId="215">
      <alignmen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23" fillId="8" borderId="215">
      <alignment horizontal="right" vertical="center"/>
    </xf>
    <xf numFmtId="43" fontId="4" fillId="0" borderId="0" applyFont="0" applyFill="0" applyBorder="0" applyAlignment="0" applyProtection="0"/>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5">
      <alignment horizontal="right" vertical="center"/>
    </xf>
    <xf numFmtId="0" fontId="129" fillId="65" borderId="216"/>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0" fontId="26" fillId="0" borderId="217" applyNumberFormat="0" applyFill="0" applyAlignment="0" applyProtection="0"/>
    <xf numFmtId="49" fontId="115" fillId="0" borderId="217" applyNumberFormat="0" applyFill="0" applyBorder="0" applyProtection="0">
      <alignment horizontal="left" vertical="center"/>
    </xf>
    <xf numFmtId="4" fontId="26" fillId="0" borderId="217" applyFill="0" applyBorder="0" applyProtection="0">
      <alignment horizontal="right" vertical="center"/>
    </xf>
    <xf numFmtId="175" fontId="26" fillId="59" borderId="217" applyNumberFormat="0" applyFont="0" applyBorder="0" applyAlignment="0" applyProtection="0">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31" fillId="9" borderId="217">
      <alignment horizontal="right" vertical="center"/>
    </xf>
    <xf numFmtId="49" fontId="26" fillId="0" borderId="217" applyNumberFormat="0" applyFont="0" applyFill="0" applyBorder="0" applyProtection="0">
      <alignment horizontal="left" vertical="center" indent="2"/>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0" fontId="26" fillId="0" borderId="217" applyNumberFormat="0" applyFill="0" applyAlignment="0" applyProtection="0"/>
    <xf numFmtId="168" fontId="16" fillId="0" borderId="217">
      <alignment vertical="center"/>
    </xf>
    <xf numFmtId="175" fontId="26" fillId="59" borderId="217" applyNumberFormat="0" applyFont="0" applyBorder="0" applyAlignment="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49" fontId="115" fillId="0" borderId="217" applyNumberFormat="0" applyFill="0" applyBorder="0" applyProtection="0">
      <alignment horizontal="left" vertical="center"/>
    </xf>
    <xf numFmtId="168" fontId="16" fillId="0" borderId="217">
      <alignment vertical="center"/>
    </xf>
    <xf numFmtId="171" fontId="23" fillId="8"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68" fontId="16" fillId="0" borderId="217">
      <alignmen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68" fontId="16" fillId="0" borderId="217">
      <alignmen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0" fontId="129" fillId="64" borderId="216"/>
    <xf numFmtId="0" fontId="31" fillId="0" borderId="0"/>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68" fontId="16" fillId="0" borderId="217">
      <alignmen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23" fillId="8" borderId="217">
      <alignment horizontal="right" vertical="center"/>
    </xf>
    <xf numFmtId="171" fontId="23" fillId="8" borderId="217">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68" fontId="16" fillId="0" borderId="217">
      <alignmen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71" fontId="31" fillId="9" borderId="217">
      <alignment horizontal="right" vertical="center"/>
    </xf>
    <xf numFmtId="4" fontId="26" fillId="0" borderId="217" applyFill="0" applyBorder="0" applyProtection="0">
      <alignment horizontal="right" vertical="center"/>
    </xf>
    <xf numFmtId="171" fontId="31" fillId="9" borderId="217">
      <alignment horizontal="right" vertical="center"/>
    </xf>
    <xf numFmtId="171" fontId="31" fillId="9" borderId="217">
      <alignment horizontal="right" vertical="center"/>
    </xf>
    <xf numFmtId="168" fontId="16" fillId="0" borderId="217">
      <alignment vertical="center"/>
    </xf>
    <xf numFmtId="171" fontId="31" fillId="9" borderId="217">
      <alignment horizontal="right" vertical="center"/>
    </xf>
    <xf numFmtId="43" fontId="4" fillId="0" borderId="0" applyFont="0" applyFill="0" applyBorder="0" applyAlignment="0" applyProtection="0"/>
    <xf numFmtId="171" fontId="31" fillId="9" borderId="217">
      <alignment horizontal="right" vertical="center"/>
    </xf>
    <xf numFmtId="171" fontId="23" fillId="8" borderId="217">
      <alignment horizontal="right" vertical="center"/>
    </xf>
    <xf numFmtId="168" fontId="16" fillId="0" borderId="217">
      <alignmen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68" fontId="16" fillId="0" borderId="217">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7">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23" fillId="8"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9" fontId="115" fillId="0" borderId="215" applyNumberFormat="0" applyFill="0" applyBorder="0" applyProtection="0">
      <alignment horizontal="lef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171" fontId="23" fillId="8" borderId="215">
      <alignment horizontal="righ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0" fontId="26" fillId="0" borderId="215" applyNumberFormat="0" applyFill="0" applyAlignment="0" applyProtection="0"/>
    <xf numFmtId="0" fontId="26" fillId="0" borderId="215" applyNumberFormat="0" applyFill="0" applyAlignment="0" applyProtection="0"/>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43" fontId="4" fillId="0" borderId="0" applyFont="0" applyFill="0" applyBorder="0" applyAlignment="0" applyProtection="0"/>
    <xf numFmtId="171" fontId="23" fillId="8"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0" fontId="128" fillId="63" borderId="216">
      <alignment horizontal="center"/>
    </xf>
    <xf numFmtId="171" fontId="31" fillId="9" borderId="215">
      <alignment horizontal="right" vertical="center"/>
    </xf>
    <xf numFmtId="0" fontId="31" fillId="0" borderId="0"/>
    <xf numFmtId="171" fontId="31" fillId="9" borderId="215">
      <alignment horizontal="right" vertical="center"/>
    </xf>
    <xf numFmtId="0" fontId="112" fillId="0" borderId="0"/>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0" fontId="26" fillId="0" borderId="215" applyNumberFormat="0" applyFill="0" applyAlignment="0" applyProtection="0"/>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0" fontId="26" fillId="0" borderId="215" applyNumberFormat="0" applyFill="0" applyAlignment="0" applyProtection="0"/>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5">
      <alignment horizontal="right" vertical="center"/>
    </xf>
    <xf numFmtId="175" fontId="26" fillId="59" borderId="215" applyNumberFormat="0" applyFont="0" applyBorder="0" applyAlignment="0" applyProtection="0">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70" fontId="34" fillId="1" borderId="23" applyNumberFormat="0" applyProtection="0">
      <alignment horizontal="left" vertical="top"/>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0" fontId="34" fillId="1" borderId="23" applyNumberFormat="0" applyProtection="0">
      <alignment horizontal="left" vertical="top"/>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0" fontId="34" fillId="1" borderId="23" applyNumberFormat="0" applyProtection="0">
      <alignment horizontal="left" vertical="top"/>
    </xf>
    <xf numFmtId="170" fontId="34" fillId="1" borderId="23" applyNumberFormat="0" applyProtection="0">
      <alignment horizontal="left" vertical="top"/>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0" fontId="34" fillId="1" borderId="23" applyNumberFormat="0" applyProtection="0">
      <alignment horizontal="left" vertical="top"/>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0" fontId="34" fillId="1" borderId="23" applyNumberFormat="0" applyProtection="0">
      <alignment horizontal="left" vertical="top"/>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0" fontId="34" fillId="1" borderId="23" applyNumberFormat="0" applyProtection="0">
      <alignment horizontal="left" vertical="top"/>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23" fillId="8" borderId="215">
      <alignment horizontal="right" vertical="center"/>
    </xf>
    <xf numFmtId="168" fontId="16" fillId="0" borderId="215">
      <alignmen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171" fontId="23" fillId="8"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68" fontId="16" fillId="0" borderId="215">
      <alignmen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0" fontId="26" fillId="0" borderId="215" applyNumberFormat="0" applyFill="0" applyAlignment="0" applyProtection="0"/>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68" fontId="16" fillId="0" borderId="215">
      <alignment vertical="center"/>
    </xf>
    <xf numFmtId="170" fontId="34" fillId="1" borderId="23" applyNumberFormat="0" applyProtection="0">
      <alignment horizontal="left" vertical="top"/>
    </xf>
    <xf numFmtId="171" fontId="31" fillId="9" borderId="215">
      <alignment horizontal="right" vertical="center"/>
    </xf>
    <xf numFmtId="171" fontId="31" fillId="9"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0" fontId="26" fillId="0" borderId="215" applyNumberFormat="0" applyFill="0" applyAlignment="0" applyProtection="0"/>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23" fillId="8"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171" fontId="23" fillId="8" borderId="215">
      <alignment horizontal="right" vertical="center"/>
    </xf>
    <xf numFmtId="0" fontId="26" fillId="0" borderId="215" applyNumberFormat="0" applyFill="0" applyAlignment="0" applyProtection="0"/>
    <xf numFmtId="171" fontId="23" fillId="8"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68" fontId="16" fillId="0" borderId="215">
      <alignmen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0" fontId="26" fillId="0" borderId="215" applyNumberFormat="0" applyFill="0" applyAlignment="0" applyProtection="0"/>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49" fontId="115" fillId="0" borderId="215" applyNumberFormat="0" applyFill="0" applyBorder="0" applyProtection="0">
      <alignment horizontal="left" vertical="center"/>
    </xf>
    <xf numFmtId="4" fontId="26" fillId="0" borderId="215" applyFill="0" applyBorder="0" applyProtection="0">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0" fontId="34" fillId="1" borderId="23" applyNumberFormat="0" applyProtection="0">
      <alignment horizontal="left" vertical="top"/>
    </xf>
    <xf numFmtId="171" fontId="31" fillId="9" borderId="215">
      <alignment horizontal="right" vertical="center"/>
    </xf>
    <xf numFmtId="0" fontId="26" fillId="0" borderId="215" applyNumberFormat="0" applyFill="0" applyAlignment="0" applyProtection="0"/>
    <xf numFmtId="49" fontId="26" fillId="0" borderId="215" applyNumberFormat="0" applyFont="0" applyFill="0" applyBorder="0" applyProtection="0">
      <alignment horizontal="left" vertical="center" indent="2"/>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23" fillId="8"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0" fontId="34" fillId="1" borderId="23" applyNumberFormat="0" applyProtection="0">
      <alignment horizontal="left" vertical="top"/>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0" fontId="34" fillId="1" borderId="23" applyNumberFormat="0" applyProtection="0">
      <alignment horizontal="left" vertical="top"/>
    </xf>
    <xf numFmtId="171" fontId="23" fillId="8"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115" fillId="0" borderId="215" applyNumberFormat="0" applyFill="0" applyBorder="0" applyProtection="0">
      <alignment horizontal="lef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49" fontId="26" fillId="0" borderId="215" applyNumberFormat="0" applyFont="0" applyFill="0" applyBorder="0" applyProtection="0">
      <alignment horizontal="left" vertical="center" indent="2"/>
    </xf>
    <xf numFmtId="168" fontId="16" fillId="0" borderId="215">
      <alignment vertical="center"/>
    </xf>
    <xf numFmtId="0" fontId="26" fillId="0" borderId="215" applyNumberFormat="0" applyFill="0" applyAlignment="0" applyProtection="0"/>
    <xf numFmtId="175" fontId="26" fillId="59" borderId="215" applyNumberFormat="0" applyFont="0" applyBorder="0" applyAlignment="0" applyProtection="0">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9" fontId="26" fillId="0" borderId="215" applyNumberFormat="0" applyFont="0" applyFill="0" applyBorder="0" applyProtection="0">
      <alignment horizontal="left" vertical="center" indent="2"/>
    </xf>
    <xf numFmtId="168" fontId="16" fillId="0" borderId="215">
      <alignmen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171" fontId="23" fillId="8" borderId="215">
      <alignment horizontal="right" vertical="center"/>
    </xf>
    <xf numFmtId="168" fontId="16" fillId="0" borderId="215">
      <alignment vertical="center"/>
    </xf>
    <xf numFmtId="0" fontId="26" fillId="0" borderId="215" applyNumberFormat="0" applyFill="0" applyAlignment="0" applyProtection="0"/>
    <xf numFmtId="171" fontId="31" fillId="9"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68" fontId="16" fillId="0" borderId="215">
      <alignment vertical="center"/>
    </xf>
    <xf numFmtId="171" fontId="23" fillId="8" borderId="215">
      <alignment horizontal="right" vertical="center"/>
    </xf>
    <xf numFmtId="171" fontId="23" fillId="8" borderId="215">
      <alignment horizontal="right" vertical="center"/>
    </xf>
    <xf numFmtId="49" fontId="115" fillId="0" borderId="215" applyNumberFormat="0" applyFill="0" applyBorder="0" applyProtection="0">
      <alignment horizontal="left" vertical="center"/>
    </xf>
    <xf numFmtId="175" fontId="26" fillId="59" borderId="215" applyNumberFormat="0" applyFont="0" applyBorder="0" applyAlignment="0" applyProtection="0">
      <alignment horizontal="right" vertical="center"/>
    </xf>
    <xf numFmtId="0" fontId="26" fillId="0" borderId="215" applyNumberFormat="0" applyFill="0" applyAlignment="0" applyProtection="0"/>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68" fontId="16" fillId="0" borderId="215">
      <alignmen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49" fontId="115" fillId="0" borderId="215" applyNumberFormat="0" applyFill="0" applyBorder="0" applyProtection="0">
      <alignment horizontal="left" vertical="center"/>
    </xf>
    <xf numFmtId="168" fontId="16" fillId="0" borderId="215">
      <alignment vertical="center"/>
    </xf>
    <xf numFmtId="4" fontId="26" fillId="0" borderId="215" applyFill="0" applyBorder="0" applyProtection="0">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9" fontId="26" fillId="0" borderId="215" applyNumberFormat="0" applyFont="0" applyFill="0" applyBorder="0" applyProtection="0">
      <alignment horizontal="left" vertical="center" indent="2"/>
    </xf>
    <xf numFmtId="0" fontId="26" fillId="0" borderId="215" applyNumberFormat="0" applyFill="0" applyAlignment="0" applyProtection="0"/>
    <xf numFmtId="171" fontId="31" fillId="9" borderId="215">
      <alignment horizontal="right" vertical="center"/>
    </xf>
    <xf numFmtId="49" fontId="115" fillId="0" borderId="215" applyNumberFormat="0" applyFill="0" applyBorder="0" applyProtection="0">
      <alignment horizontal="left" vertical="center"/>
    </xf>
    <xf numFmtId="171" fontId="23" fillId="8" borderId="215">
      <alignment horizontal="right" vertical="center"/>
    </xf>
    <xf numFmtId="4" fontId="26" fillId="0" borderId="215" applyFill="0" applyBorder="0" applyProtection="0">
      <alignment horizontal="right" vertical="center"/>
    </xf>
    <xf numFmtId="171" fontId="23" fillId="8" borderId="215">
      <alignment horizontal="right" vertical="center"/>
    </xf>
    <xf numFmtId="168" fontId="16" fillId="0" borderId="215">
      <alignment vertical="center"/>
    </xf>
    <xf numFmtId="175" fontId="26" fillId="59" borderId="215" applyNumberFormat="0" applyFont="0" applyBorder="0" applyAlignment="0" applyProtection="0">
      <alignment horizontal="right" vertical="center"/>
    </xf>
    <xf numFmtId="168" fontId="16" fillId="0" borderId="215">
      <alignment vertical="center"/>
    </xf>
    <xf numFmtId="168" fontId="16" fillId="0" borderId="215">
      <alignmen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4" fontId="26" fillId="0" borderId="215" applyFill="0" applyBorder="0" applyProtection="0">
      <alignment horizontal="right" vertical="center"/>
    </xf>
    <xf numFmtId="171" fontId="31" fillId="9" borderId="215">
      <alignment horizontal="right" vertical="center"/>
    </xf>
    <xf numFmtId="171" fontId="31" fillId="9" borderId="215">
      <alignment horizontal="right" vertical="center"/>
    </xf>
    <xf numFmtId="171" fontId="23" fillId="8" borderId="215">
      <alignment horizontal="right" vertical="center"/>
    </xf>
    <xf numFmtId="168" fontId="16" fillId="0" borderId="215">
      <alignment vertical="center"/>
    </xf>
    <xf numFmtId="171" fontId="23" fillId="8" borderId="215">
      <alignment horizontal="right" vertical="center"/>
    </xf>
    <xf numFmtId="171" fontId="31" fillId="9" borderId="215">
      <alignment horizontal="right" vertical="center"/>
    </xf>
    <xf numFmtId="4" fontId="26" fillId="0" borderId="215" applyFill="0" applyBorder="0" applyProtection="0">
      <alignment horizontal="right" vertical="center"/>
    </xf>
    <xf numFmtId="175" fontId="26" fillId="59" borderId="215" applyNumberFormat="0" applyFont="0" applyBorder="0" applyAlignment="0" applyProtection="0">
      <alignment horizontal="right" vertical="center"/>
    </xf>
    <xf numFmtId="49" fontId="26" fillId="0" borderId="215" applyNumberFormat="0" applyFont="0" applyFill="0" applyBorder="0" applyProtection="0">
      <alignment horizontal="left" vertical="center" indent="2"/>
    </xf>
    <xf numFmtId="171" fontId="31" fillId="9" borderId="215">
      <alignment horizontal="right" vertical="center"/>
    </xf>
    <xf numFmtId="171" fontId="31" fillId="9" borderId="215">
      <alignment horizontal="right" vertical="center"/>
    </xf>
    <xf numFmtId="171" fontId="31" fillId="9" borderId="215">
      <alignment horizontal="right" vertical="center"/>
    </xf>
    <xf numFmtId="0" fontId="26" fillId="0" borderId="215" applyNumberFormat="0" applyFill="0" applyAlignment="0" applyProtection="0"/>
    <xf numFmtId="168" fontId="16" fillId="0" borderId="215">
      <alignment vertical="center"/>
    </xf>
    <xf numFmtId="168" fontId="16" fillId="0" borderId="215">
      <alignment vertical="center"/>
    </xf>
    <xf numFmtId="49" fontId="115" fillId="0" borderId="215" applyNumberFormat="0" applyFill="0" applyBorder="0" applyProtection="0">
      <alignment horizontal="left" vertical="center"/>
    </xf>
    <xf numFmtId="168" fontId="16" fillId="0" borderId="215">
      <alignment vertical="center"/>
    </xf>
    <xf numFmtId="168" fontId="16" fillId="0" borderId="215">
      <alignment vertical="center"/>
    </xf>
    <xf numFmtId="168" fontId="16" fillId="0" borderId="215">
      <alignment vertical="center"/>
    </xf>
    <xf numFmtId="171" fontId="23" fillId="8" borderId="215">
      <alignment horizontal="right" vertical="center"/>
    </xf>
    <xf numFmtId="171" fontId="23" fillId="8" borderId="215">
      <alignment horizontal="right" vertical="center"/>
    </xf>
    <xf numFmtId="171" fontId="23" fillId="8"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171" fontId="31" fillId="9" borderId="215">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0">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2"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8" fillId="12" borderId="28" xfId="0" applyNumberFormat="1" applyFont="1" applyFill="1" applyBorder="1" applyAlignment="1">
      <alignment horizontal="center" vertical="center" wrapText="1"/>
    </xf>
    <xf numFmtId="3" fontId="22" fillId="0" borderId="0" xfId="0" applyNumberFormat="1" applyFont="1"/>
    <xf numFmtId="3" fontId="118"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9"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0"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0" fillId="0" borderId="0" xfId="0" applyNumberFormat="1" applyFont="1" applyAlignment="1">
      <alignment vertical="top"/>
    </xf>
    <xf numFmtId="3" fontId="0" fillId="61" borderId="0" xfId="0" applyNumberFormat="1" applyFont="1" applyFill="1" applyAlignment="1">
      <alignment horizontal="left" vertical="top" wrapText="1"/>
    </xf>
    <xf numFmtId="3" fontId="121"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3" fillId="0" borderId="183" xfId="0" applyNumberFormat="1" applyFont="1" applyFill="1" applyBorder="1" applyAlignment="1">
      <alignment horizontal="left"/>
    </xf>
    <xf numFmtId="1" fontId="124"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3"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3" fillId="0" borderId="183" xfId="0" applyNumberFormat="1" applyFont="1" applyFill="1" applyBorder="1" applyAlignment="1">
      <alignment horizontal="left" vertical="top"/>
    </xf>
    <xf numFmtId="1" fontId="124" fillId="15" borderId="183" xfId="0" applyNumberFormat="1" applyFont="1" applyFill="1" applyBorder="1" applyAlignment="1">
      <alignment horizontal="left" vertical="top" wrapText="1"/>
    </xf>
    <xf numFmtId="1" fontId="124"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2" fontId="0" fillId="0" borderId="0" xfId="0" applyNumberFormat="1" applyBorder="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10" fontId="23" fillId="3" borderId="0" xfId="0" applyNumberFormat="1" applyFont="1" applyFill="1" applyBorder="1"/>
    <xf numFmtId="178" fontId="0" fillId="0" borderId="0" xfId="52" applyNumberFormat="1" applyFont="1"/>
    <xf numFmtId="0" fontId="0" fillId="0" borderId="0" xfId="0" applyNumberFormat="1" applyFill="1"/>
    <xf numFmtId="0" fontId="23" fillId="0" borderId="0" xfId="0" applyNumberFormat="1" applyFont="1" applyFill="1" applyBorder="1" applyAlignment="1">
      <alignment vertical="top"/>
    </xf>
    <xf numFmtId="0" fontId="0" fillId="24" borderId="0" xfId="196" applyNumberFormat="1" applyFont="1" applyFill="1"/>
    <xf numFmtId="0" fontId="23" fillId="2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23" fillId="24" borderId="0" xfId="196" applyNumberFormat="1" applyFont="1" applyFill="1"/>
    <xf numFmtId="0" fontId="23" fillId="24" borderId="0" xfId="196" quotePrefix="1" applyNumberFormat="1" applyFont="1" applyFill="1"/>
    <xf numFmtId="170" fontId="0" fillId="0" borderId="0" xfId="0"/>
    <xf numFmtId="14" fontId="0" fillId="0" borderId="0" xfId="0" applyNumberFormat="1" applyFill="1"/>
    <xf numFmtId="170" fontId="71" fillId="0" borderId="0" xfId="148" applyAlignment="1" applyProtection="1"/>
    <xf numFmtId="170" fontId="71" fillId="0" borderId="0" xfId="148" quotePrefix="1" applyAlignment="1" applyProtection="1"/>
    <xf numFmtId="170" fontId="0" fillId="0" borderId="0" xfId="0" applyFill="1" applyAlignment="1">
      <alignment horizontal="left" vertical="top"/>
    </xf>
    <xf numFmtId="9" fontId="0" fillId="2" borderId="0" xfId="52" applyFont="1" applyFill="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8" fillId="12" borderId="183" xfId="0" applyNumberFormat="1" applyFont="1" applyFill="1" applyBorder="1" applyAlignment="1">
      <alignment horizontal="center" vertical="center" wrapText="1"/>
    </xf>
    <xf numFmtId="3" fontId="118" fillId="12" borderId="14" xfId="0" applyNumberFormat="1" applyFont="1" applyFill="1" applyBorder="1" applyAlignment="1">
      <alignment horizontal="center" vertical="top" wrapText="1"/>
    </xf>
    <xf numFmtId="3" fontId="118" fillId="12" borderId="28" xfId="0" applyNumberFormat="1" applyFont="1" applyFill="1" applyBorder="1" applyAlignment="1">
      <alignment horizontal="center" vertical="top" wrapText="1"/>
    </xf>
    <xf numFmtId="3" fontId="118" fillId="12" borderId="8" xfId="0" applyNumberFormat="1" applyFont="1" applyFill="1" applyBorder="1" applyAlignment="1">
      <alignment horizontal="center" vertical="center" wrapText="1"/>
    </xf>
    <xf numFmtId="3" fontId="118" fillId="12" borderId="11" xfId="0" applyNumberFormat="1" applyFont="1" applyFill="1" applyBorder="1" applyAlignment="1">
      <alignment horizontal="center" vertical="center" wrapText="1"/>
    </xf>
    <xf numFmtId="3" fontId="118" fillId="12" borderId="9" xfId="0" applyNumberFormat="1" applyFont="1" applyFill="1" applyBorder="1" applyAlignment="1">
      <alignment horizontal="center" vertical="center" wrapText="1"/>
    </xf>
    <xf numFmtId="3" fontId="118" fillId="12" borderId="13" xfId="0" applyNumberFormat="1" applyFont="1" applyFill="1" applyBorder="1" applyAlignment="1">
      <alignment horizontal="center" vertical="center" wrapText="1"/>
    </xf>
    <xf numFmtId="3" fontId="118" fillId="12" borderId="10" xfId="0" applyNumberFormat="1" applyFont="1" applyFill="1" applyBorder="1" applyAlignment="1">
      <alignment horizontal="center" vertical="center" wrapText="1"/>
    </xf>
    <xf numFmtId="3" fontId="118"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2"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6"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8" fillId="0" borderId="0" xfId="0"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21833"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21833" applyNumberFormat="1" applyFont="1"/>
    <xf numFmtId="0" fontId="23" fillId="0" borderId="0" xfId="222" applyFont="1" applyBorder="1"/>
    <xf numFmtId="179" fontId="23" fillId="0" borderId="0" xfId="21833" applyNumberFormat="1" applyFont="1" applyBorder="1"/>
    <xf numFmtId="179" fontId="23" fillId="0" borderId="111" xfId="21833"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1834"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21833" applyNumberFormat="1" applyFont="1" applyFill="1"/>
    <xf numFmtId="179" fontId="23" fillId="0" borderId="111" xfId="21833"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8" xfId="222" applyFont="1" applyBorder="1"/>
    <xf numFmtId="179" fontId="0" fillId="0" borderId="218" xfId="21833" applyNumberFormat="1" applyFont="1" applyBorder="1"/>
    <xf numFmtId="179" fontId="0" fillId="0" borderId="0" xfId="21833" applyNumberFormat="1" applyFont="1" applyBorder="1"/>
    <xf numFmtId="0" fontId="0" fillId="0" borderId="218" xfId="0" applyNumberFormat="1" applyBorder="1"/>
  </cellXfs>
  <cellStyles count="21835">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10" xfId="3457"/>
    <cellStyle name="2x indented GHG Textfiels 10 2" xfId="7677"/>
    <cellStyle name="2x indented GHG Textfiels 10 2 2" xfId="17959"/>
    <cellStyle name="2x indented GHG Textfiels 10 3" xfId="13399"/>
    <cellStyle name="2x indented GHG Textfiels 11" xfId="3218"/>
    <cellStyle name="2x indented GHG Textfiels 11 2" xfId="7453"/>
    <cellStyle name="2x indented GHG Textfiels 11 2 2" xfId="17723"/>
    <cellStyle name="2x indented GHG Textfiels 11 3" xfId="13265"/>
    <cellStyle name="2x indented GHG Textfiels 12" xfId="2402"/>
    <cellStyle name="2x indented GHG Textfiels 12 2" xfId="13182"/>
    <cellStyle name="2x indented GHG Textfiels 13" xfId="12582"/>
    <cellStyle name="2x indented GHG Textfiels 2" xfId="350"/>
    <cellStyle name="2x indented GHG Textfiels 2 10" xfId="3315"/>
    <cellStyle name="2x indented GHG Textfiels 2 10 2" xfId="7536"/>
    <cellStyle name="2x indented GHG Textfiels 2 10 2 2" xfId="17819"/>
    <cellStyle name="2x indented GHG Textfiels 2 10 3" xfId="16349"/>
    <cellStyle name="2x indented GHG Textfiels 2 11" xfId="6077"/>
    <cellStyle name="2x indented GHG Textfiels 2 11 2" xfId="10296"/>
    <cellStyle name="2x indented GHG Textfiels 2 11 2 2" xfId="20576"/>
    <cellStyle name="2x indented GHG Textfiels 2 12" xfId="1960"/>
    <cellStyle name="2x indented GHG Textfiels 2 12 2" xfId="16667"/>
    <cellStyle name="2x indented GHG Textfiels 2 13" xfId="16227"/>
    <cellStyle name="2x indented GHG Textfiels 2 2" xfId="374"/>
    <cellStyle name="2x indented GHG Textfiels 2 2 10" xfId="13240"/>
    <cellStyle name="2x indented GHG Textfiels 2 2 2" xfId="997"/>
    <cellStyle name="2x indented GHG Textfiels 2 2 2 2" xfId="1317"/>
    <cellStyle name="2x indented GHG Textfiels 2 2 2 2 2" xfId="5780"/>
    <cellStyle name="2x indented GHG Textfiels 2 2 2 2 2 2" xfId="10000"/>
    <cellStyle name="2x indented GHG Textfiels 2 2 2 2 2 2 2" xfId="20282"/>
    <cellStyle name="2x indented GHG Textfiels 2 2 2 2 2 3" xfId="14244"/>
    <cellStyle name="2x indented GHG Textfiels 2 2 2 2 3" xfId="7192"/>
    <cellStyle name="2x indented GHG Textfiels 2 2 2 2 3 2" xfId="11411"/>
    <cellStyle name="2x indented GHG Textfiels 2 2 2 2 3 2 2" xfId="21636"/>
    <cellStyle name="2x indented GHG Textfiels 2 2 2 2 3 3" xfId="14359"/>
    <cellStyle name="2x indented GHG Textfiels 2 2 2 2 4" xfId="4551"/>
    <cellStyle name="2x indented GHG Textfiels 2 2 2 2 4 2" xfId="8771"/>
    <cellStyle name="2x indented GHG Textfiels 2 2 2 2 4 2 2" xfId="19053"/>
    <cellStyle name="2x indented GHG Textfiels 2 2 2 2 5" xfId="2993"/>
    <cellStyle name="2x indented GHG Textfiels 2 2 2 2 5 2" xfId="17487"/>
    <cellStyle name="2x indented GHG Textfiels 2 2 2 2 6" xfId="16622"/>
    <cellStyle name="2x indented GHG Textfiels 2 2 2 3" xfId="4261"/>
    <cellStyle name="2x indented GHG Textfiels 2 2 2 3 2" xfId="8481"/>
    <cellStyle name="2x indented GHG Textfiels 2 2 2 3 2 2" xfId="18763"/>
    <cellStyle name="2x indented GHG Textfiels 2 2 2 3 3" xfId="12713"/>
    <cellStyle name="2x indented GHG Textfiels 2 2 2 4" xfId="5461"/>
    <cellStyle name="2x indented GHG Textfiels 2 2 2 4 2" xfId="9681"/>
    <cellStyle name="2x indented GHG Textfiels 2 2 2 4 2 2" xfId="19963"/>
    <cellStyle name="2x indented GHG Textfiels 2 2 2 4 3" xfId="13753"/>
    <cellStyle name="2x indented GHG Textfiels 2 2 2 5" xfId="6875"/>
    <cellStyle name="2x indented GHG Textfiels 2 2 2 5 2" xfId="11094"/>
    <cellStyle name="2x indented GHG Textfiels 2 2 2 5 2 2" xfId="21337"/>
    <cellStyle name="2x indented GHG Textfiels 2 2 2 5 3" xfId="12662"/>
    <cellStyle name="2x indented GHG Textfiels 2 2 2 6" xfId="3424"/>
    <cellStyle name="2x indented GHG Textfiels 2 2 2 6 2" xfId="7644"/>
    <cellStyle name="2x indented GHG Textfiels 2 2 2 6 2 2" xfId="17926"/>
    <cellStyle name="2x indented GHG Textfiels 2 2 2 6 3" xfId="15273"/>
    <cellStyle name="2x indented GHG Textfiels 2 2 2 7" xfId="2714"/>
    <cellStyle name="2x indented GHG Textfiels 2 2 2 7 2" xfId="14836"/>
    <cellStyle name="2x indented GHG Textfiels 2 2 2 8" xfId="14434"/>
    <cellStyle name="2x indented GHG Textfiels 2 2 3" xfId="914"/>
    <cellStyle name="2x indented GHG Textfiels 2 2 3 2" xfId="5378"/>
    <cellStyle name="2x indented GHG Textfiels 2 2 3 2 2" xfId="9598"/>
    <cellStyle name="2x indented GHG Textfiels 2 2 3 2 2 2" xfId="19880"/>
    <cellStyle name="2x indented GHG Textfiels 2 2 3 2 3" xfId="13229"/>
    <cellStyle name="2x indented GHG Textfiels 2 2 3 3" xfId="6794"/>
    <cellStyle name="2x indented GHG Textfiels 2 2 3 3 2" xfId="11013"/>
    <cellStyle name="2x indented GHG Textfiels 2 2 3 3 2 2" xfId="21262"/>
    <cellStyle name="2x indented GHG Textfiels 2 2 3 3 3" xfId="13612"/>
    <cellStyle name="2x indented GHG Textfiels 2 2 3 4" xfId="4193"/>
    <cellStyle name="2x indented GHG Textfiels 2 2 3 4 2" xfId="8413"/>
    <cellStyle name="2x indented GHG Textfiels 2 2 3 4 2 2" xfId="18695"/>
    <cellStyle name="2x indented GHG Textfiels 2 2 3 5" xfId="2299"/>
    <cellStyle name="2x indented GHG Textfiels 2 2 3 5 2" xfId="15695"/>
    <cellStyle name="2x indented GHG Textfiels 2 2 3 6" xfId="12752"/>
    <cellStyle name="2x indented GHG Textfiels 2 2 4" xfId="699"/>
    <cellStyle name="2x indented GHG Textfiels 2 2 4 2" xfId="5164"/>
    <cellStyle name="2x indented GHG Textfiels 2 2 4 2 2" xfId="9384"/>
    <cellStyle name="2x indented GHG Textfiels 2 2 4 2 2 2" xfId="19666"/>
    <cellStyle name="2x indented GHG Textfiels 2 2 4 2 3" xfId="15624"/>
    <cellStyle name="2x indented GHG Textfiels 2 2 4 3" xfId="6587"/>
    <cellStyle name="2x indented GHG Textfiels 2 2 4 3 2" xfId="10806"/>
    <cellStyle name="2x indented GHG Textfiels 2 2 4 3 2 2" xfId="21071"/>
    <cellStyle name="2x indented GHG Textfiels 2 2 4 3 3" xfId="12093"/>
    <cellStyle name="2x indented GHG Textfiels 2 2 4 4" xfId="4000"/>
    <cellStyle name="2x indented GHG Textfiels 2 2 4 4 2" xfId="8220"/>
    <cellStyle name="2x indented GHG Textfiels 2 2 4 4 2 2" xfId="18502"/>
    <cellStyle name="2x indented GHG Textfiels 2 2 4 5" xfId="2004"/>
    <cellStyle name="2x indented GHG Textfiels 2 2 4 5 2" xfId="16020"/>
    <cellStyle name="2x indented GHG Textfiels 2 2 4 6" xfId="11888"/>
    <cellStyle name="2x indented GHG Textfiels 2 2 5" xfId="736"/>
    <cellStyle name="2x indented GHG Textfiels 2 2 5 2" xfId="5201"/>
    <cellStyle name="2x indented GHG Textfiels 2 2 5 2 2" xfId="9421"/>
    <cellStyle name="2x indented GHG Textfiels 2 2 5 2 2 2" xfId="19703"/>
    <cellStyle name="2x indented GHG Textfiels 2 2 5 2 3" xfId="13728"/>
    <cellStyle name="2x indented GHG Textfiels 2 2 5 3" xfId="6621"/>
    <cellStyle name="2x indented GHG Textfiels 2 2 5 3 2" xfId="10840"/>
    <cellStyle name="2x indented GHG Textfiels 2 2 5 3 2 2" xfId="21101"/>
    <cellStyle name="2x indented GHG Textfiels 2 2 5 3 3" xfId="14400"/>
    <cellStyle name="2x indented GHG Textfiels 2 2 5 4" xfId="4033"/>
    <cellStyle name="2x indented GHG Textfiels 2 2 5 4 2" xfId="8253"/>
    <cellStyle name="2x indented GHG Textfiels 2 2 5 4 2 2" xfId="18535"/>
    <cellStyle name="2x indented GHG Textfiels 2 2 5 5" xfId="2304"/>
    <cellStyle name="2x indented GHG Textfiels 2 2 5 5 2" xfId="12352"/>
    <cellStyle name="2x indented GHG Textfiels 2 2 5 6" xfId="15208"/>
    <cellStyle name="2x indented GHG Textfiels 2 2 6" xfId="1614"/>
    <cellStyle name="2x indented GHG Textfiels 2 2 6 2" xfId="6268"/>
    <cellStyle name="2x indented GHG Textfiels 2 2 6 2 2" xfId="10487"/>
    <cellStyle name="2x indented GHG Textfiels 2 2 6 2 2 2" xfId="20763"/>
    <cellStyle name="2x indented GHG Textfiels 2 2 6 2 3" xfId="13812"/>
    <cellStyle name="2x indented GHG Textfiels 2 2 6 3" xfId="3690"/>
    <cellStyle name="2x indented GHG Textfiels 2 2 6 3 2" xfId="7910"/>
    <cellStyle name="2x indented GHG Textfiels 2 2 6 3 2 2" xfId="18192"/>
    <cellStyle name="2x indented GHG Textfiels 2 2 6 4" xfId="2351"/>
    <cellStyle name="2x indented GHG Textfiels 2 2 6 4 2" xfId="15465"/>
    <cellStyle name="2x indented GHG Textfiels 2 2 6 5" xfId="12058"/>
    <cellStyle name="2x indented GHG Textfiels 2 2 7" xfId="4843"/>
    <cellStyle name="2x indented GHG Textfiels 2 2 7 2" xfId="9063"/>
    <cellStyle name="2x indented GHG Textfiels 2 2 7 2 2" xfId="19345"/>
    <cellStyle name="2x indented GHG Textfiels 2 2 7 3" xfId="12701"/>
    <cellStyle name="2x indented GHG Textfiels 2 2 8" xfId="6153"/>
    <cellStyle name="2x indented GHG Textfiels 2 2 8 2" xfId="10372"/>
    <cellStyle name="2x indented GHG Textfiels 2 2 8 2 2" xfId="20650"/>
    <cellStyle name="2x indented GHG Textfiels 2 2 8 3" xfId="12712"/>
    <cellStyle name="2x indented GHG Textfiels 2 2 9" xfId="1779"/>
    <cellStyle name="2x indented GHG Textfiels 2 2 9 2" xfId="13402"/>
    <cellStyle name="2x indented GHG Textfiels 2 3" xfId="424"/>
    <cellStyle name="2x indented GHG Textfiels 2 3 2" xfId="1350"/>
    <cellStyle name="2x indented GHG Textfiels 2 3 2 2" xfId="5813"/>
    <cellStyle name="2x indented GHG Textfiels 2 3 2 2 2" xfId="10033"/>
    <cellStyle name="2x indented GHG Textfiels 2 3 2 2 2 2" xfId="20315"/>
    <cellStyle name="2x indented GHG Textfiels 2 3 2 2 3" xfId="15111"/>
    <cellStyle name="2x indented GHG Textfiels 2 3 2 3" xfId="7225"/>
    <cellStyle name="2x indented GHG Textfiels 2 3 2 3 2" xfId="11444"/>
    <cellStyle name="2x indented GHG Textfiels 2 3 2 3 2 2" xfId="21667"/>
    <cellStyle name="2x indented GHG Textfiels 2 3 2 3 3" xfId="12102"/>
    <cellStyle name="2x indented GHG Textfiels 2 3 2 4" xfId="4582"/>
    <cellStyle name="2x indented GHG Textfiels 2 3 2 4 2" xfId="8802"/>
    <cellStyle name="2x indented GHG Textfiels 2 3 2 4 2 2" xfId="19084"/>
    <cellStyle name="2x indented GHG Textfiels 2 3 2 5" xfId="2490"/>
    <cellStyle name="2x indented GHG Textfiels 2 3 2 5 2" xfId="17518"/>
    <cellStyle name="2x indented GHG Textfiels 2 3 2 6" xfId="13290"/>
    <cellStyle name="2x indented GHG Textfiels 2 3 3" xfId="798"/>
    <cellStyle name="2x indented GHG Textfiels 2 3 3 2" xfId="5263"/>
    <cellStyle name="2x indented GHG Textfiels 2 3 3 2 2" xfId="9483"/>
    <cellStyle name="2x indented GHG Textfiels 2 3 3 2 2 2" xfId="19765"/>
    <cellStyle name="2x indented GHG Textfiels 2 3 3 2 3" xfId="16440"/>
    <cellStyle name="2x indented GHG Textfiels 2 3 3 3" xfId="6683"/>
    <cellStyle name="2x indented GHG Textfiels 2 3 3 3 2" xfId="10902"/>
    <cellStyle name="2x indented GHG Textfiels 2 3 3 3 2 2" xfId="21158"/>
    <cellStyle name="2x indented GHG Textfiels 2 3 3 3 3" xfId="13287"/>
    <cellStyle name="2x indented GHG Textfiels 2 3 3 4" xfId="4089"/>
    <cellStyle name="2x indented GHG Textfiels 2 3 3 4 2" xfId="8309"/>
    <cellStyle name="2x indented GHG Textfiels 2 3 3 4 2 2" xfId="18591"/>
    <cellStyle name="2x indented GHG Textfiels 2 3 3 5" xfId="2900"/>
    <cellStyle name="2x indented GHG Textfiels 2 3 3 5 2" xfId="11788"/>
    <cellStyle name="2x indented GHG Textfiels 2 3 3 6" xfId="14099"/>
    <cellStyle name="2x indented GHG Textfiels 2 3 4" xfId="3738"/>
    <cellStyle name="2x indented GHG Textfiels 2 3 4 2" xfId="7958"/>
    <cellStyle name="2x indented GHG Textfiels 2 3 4 2 2" xfId="18240"/>
    <cellStyle name="2x indented GHG Textfiels 2 3 4 3" xfId="13325"/>
    <cellStyle name="2x indented GHG Textfiels 2 3 5" xfId="4891"/>
    <cellStyle name="2x indented GHG Textfiels 2 3 5 2" xfId="9111"/>
    <cellStyle name="2x indented GHG Textfiels 2 3 5 2 2" xfId="19393"/>
    <cellStyle name="2x indented GHG Textfiels 2 3 5 3" xfId="17004"/>
    <cellStyle name="2x indented GHG Textfiels 2 3 6" xfId="6316"/>
    <cellStyle name="2x indented GHG Textfiels 2 3 6 2" xfId="10535"/>
    <cellStyle name="2x indented GHG Textfiels 2 3 6 2 2" xfId="20811"/>
    <cellStyle name="2x indented GHG Textfiels 2 3 6 3" xfId="15809"/>
    <cellStyle name="2x indented GHG Textfiels 2 3 7" xfId="3472"/>
    <cellStyle name="2x indented GHG Textfiels 2 3 7 2" xfId="7692"/>
    <cellStyle name="2x indented GHG Textfiels 2 3 7 2 2" xfId="17974"/>
    <cellStyle name="2x indented GHG Textfiels 2 3 7 3" xfId="13100"/>
    <cellStyle name="2x indented GHG Textfiels 2 3 8" xfId="3134"/>
    <cellStyle name="2x indented GHG Textfiels 2 3 8 2" xfId="14212"/>
    <cellStyle name="2x indented GHG Textfiels 2 3 9" xfId="11736"/>
    <cellStyle name="2x indented GHG Textfiels 2 4" xfId="488"/>
    <cellStyle name="2x indented GHG Textfiels 2 4 2" xfId="1414"/>
    <cellStyle name="2x indented GHG Textfiels 2 4 2 2" xfId="5877"/>
    <cellStyle name="2x indented GHG Textfiels 2 4 2 2 2" xfId="10097"/>
    <cellStyle name="2x indented GHG Textfiels 2 4 2 2 2 2" xfId="20379"/>
    <cellStyle name="2x indented GHG Textfiels 2 4 2 2 3" xfId="13434"/>
    <cellStyle name="2x indented GHG Textfiels 2 4 2 3" xfId="7289"/>
    <cellStyle name="2x indented GHG Textfiels 2 4 2 3 2" xfId="11508"/>
    <cellStyle name="2x indented GHG Textfiels 2 4 2 3 2 2" xfId="21727"/>
    <cellStyle name="2x indented GHG Textfiels 2 4 2 3 3" xfId="13688"/>
    <cellStyle name="2x indented GHG Textfiels 2 4 2 4" xfId="4642"/>
    <cellStyle name="2x indented GHG Textfiels 2 4 2 4 2" xfId="8862"/>
    <cellStyle name="2x indented GHG Textfiels 2 4 2 4 2 2" xfId="19144"/>
    <cellStyle name="2x indented GHG Textfiels 2 4 2 5" xfId="1878"/>
    <cellStyle name="2x indented GHG Textfiels 2 4 2 5 2" xfId="17578"/>
    <cellStyle name="2x indented GHG Textfiels 2 4 2 6" xfId="12452"/>
    <cellStyle name="2x indented GHG Textfiels 2 4 3" xfId="1096"/>
    <cellStyle name="2x indented GHG Textfiels 2 4 3 2" xfId="5560"/>
    <cellStyle name="2x indented GHG Textfiels 2 4 3 2 2" xfId="9780"/>
    <cellStyle name="2x indented GHG Textfiels 2 4 3 2 2 2" xfId="20062"/>
    <cellStyle name="2x indented GHG Textfiels 2 4 3 2 3" xfId="12491"/>
    <cellStyle name="2x indented GHG Textfiels 2 4 3 3" xfId="6973"/>
    <cellStyle name="2x indented GHG Textfiels 2 4 3 3 2" xfId="11192"/>
    <cellStyle name="2x indented GHG Textfiels 2 4 3 3 2 2" xfId="21431"/>
    <cellStyle name="2x indented GHG Textfiels 2 4 3 3 3" xfId="13423"/>
    <cellStyle name="2x indented GHG Textfiels 2 4 3 4" xfId="4358"/>
    <cellStyle name="2x indented GHG Textfiels 2 4 3 4 2" xfId="8578"/>
    <cellStyle name="2x indented GHG Textfiels 2 4 3 4 2 2" xfId="18860"/>
    <cellStyle name="2x indented GHG Textfiels 2 4 3 5" xfId="2507"/>
    <cellStyle name="2x indented GHG Textfiels 2 4 3 5 2" xfId="17282"/>
    <cellStyle name="2x indented GHG Textfiels 2 4 3 6" xfId="14810"/>
    <cellStyle name="2x indented GHG Textfiels 2 4 4" xfId="3799"/>
    <cellStyle name="2x indented GHG Textfiels 2 4 4 2" xfId="8019"/>
    <cellStyle name="2x indented GHG Textfiels 2 4 4 2 2" xfId="18301"/>
    <cellStyle name="2x indented GHG Textfiels 2 4 4 3" xfId="14615"/>
    <cellStyle name="2x indented GHG Textfiels 2 4 5" xfId="4955"/>
    <cellStyle name="2x indented GHG Textfiels 2 4 5 2" xfId="9175"/>
    <cellStyle name="2x indented GHG Textfiels 2 4 5 2 2" xfId="19457"/>
    <cellStyle name="2x indented GHG Textfiels 2 4 5 3" xfId="13872"/>
    <cellStyle name="2x indented GHG Textfiels 2 4 6" xfId="6380"/>
    <cellStyle name="2x indented GHG Textfiels 2 4 6 2" xfId="10599"/>
    <cellStyle name="2x indented GHG Textfiels 2 4 6 2 2" xfId="20872"/>
    <cellStyle name="2x indented GHG Textfiels 2 4 6 3" xfId="12820"/>
    <cellStyle name="2x indented GHG Textfiels 2 4 7" xfId="3506"/>
    <cellStyle name="2x indented GHG Textfiels 2 4 7 2" xfId="7726"/>
    <cellStyle name="2x indented GHG Textfiels 2 4 7 2 2" xfId="18008"/>
    <cellStyle name="2x indented GHG Textfiels 2 4 7 3" xfId="14976"/>
    <cellStyle name="2x indented GHG Textfiels 2 4 8" xfId="2970"/>
    <cellStyle name="2x indented GHG Textfiels 2 4 8 2" xfId="16425"/>
    <cellStyle name="2x indented GHG Textfiels 2 4 9" xfId="13604"/>
    <cellStyle name="2x indented GHG Textfiels 2 5" xfId="550"/>
    <cellStyle name="2x indented GHG Textfiels 2 5 2" xfId="1476"/>
    <cellStyle name="2x indented GHG Textfiels 2 5 2 2" xfId="5939"/>
    <cellStyle name="2x indented GHG Textfiels 2 5 2 2 2" xfId="10159"/>
    <cellStyle name="2x indented GHG Textfiels 2 5 2 2 2 2" xfId="20441"/>
    <cellStyle name="2x indented GHG Textfiels 2 5 2 2 3" xfId="11909"/>
    <cellStyle name="2x indented GHG Textfiels 2 5 2 3" xfId="7351"/>
    <cellStyle name="2x indented GHG Textfiels 2 5 2 3 2" xfId="11570"/>
    <cellStyle name="2x indented GHG Textfiels 2 5 2 3 2 2" xfId="21786"/>
    <cellStyle name="2x indented GHG Textfiels 2 5 2 3 3" xfId="12883"/>
    <cellStyle name="2x indented GHG Textfiels 2 5 2 4" xfId="4701"/>
    <cellStyle name="2x indented GHG Textfiels 2 5 2 4 2" xfId="8921"/>
    <cellStyle name="2x indented GHG Textfiels 2 5 2 4 2 2" xfId="19203"/>
    <cellStyle name="2x indented GHG Textfiels 2 5 2 5" xfId="2474"/>
    <cellStyle name="2x indented GHG Textfiels 2 5 2 5 2" xfId="17637"/>
    <cellStyle name="2x indented GHG Textfiels 2 5 2 6" xfId="15303"/>
    <cellStyle name="2x indented GHG Textfiels 2 5 3" xfId="1154"/>
    <cellStyle name="2x indented GHG Textfiels 2 5 3 2" xfId="5617"/>
    <cellStyle name="2x indented GHG Textfiels 2 5 3 2 2" xfId="9837"/>
    <cellStyle name="2x indented GHG Textfiels 2 5 3 2 2 2" xfId="20119"/>
    <cellStyle name="2x indented GHG Textfiels 2 5 3 2 3" xfId="15834"/>
    <cellStyle name="2x indented GHG Textfiels 2 5 3 3" xfId="7029"/>
    <cellStyle name="2x indented GHG Textfiels 2 5 3 3 2" xfId="11248"/>
    <cellStyle name="2x indented GHG Textfiels 2 5 3 3 2 2" xfId="21484"/>
    <cellStyle name="2x indented GHG Textfiels 2 5 3 3 3" xfId="13571"/>
    <cellStyle name="2x indented GHG Textfiels 2 5 3 4" xfId="4412"/>
    <cellStyle name="2x indented GHG Textfiels 2 5 3 4 2" xfId="8632"/>
    <cellStyle name="2x indented GHG Textfiels 2 5 3 4 2 2" xfId="18914"/>
    <cellStyle name="2x indented GHG Textfiels 2 5 3 5" xfId="2370"/>
    <cellStyle name="2x indented GHG Textfiels 2 5 3 5 2" xfId="17335"/>
    <cellStyle name="2x indented GHG Textfiels 2 5 3 6" xfId="15123"/>
    <cellStyle name="2x indented GHG Textfiels 2 5 4" xfId="3861"/>
    <cellStyle name="2x indented GHG Textfiels 2 5 4 2" xfId="8081"/>
    <cellStyle name="2x indented GHG Textfiels 2 5 4 2 2" xfId="18363"/>
    <cellStyle name="2x indented GHG Textfiels 2 5 4 3" xfId="13601"/>
    <cellStyle name="2x indented GHG Textfiels 2 5 5" xfId="5017"/>
    <cellStyle name="2x indented GHG Textfiels 2 5 5 2" xfId="9237"/>
    <cellStyle name="2x indented GHG Textfiels 2 5 5 2 2" xfId="19519"/>
    <cellStyle name="2x indented GHG Textfiels 2 5 5 3" xfId="14471"/>
    <cellStyle name="2x indented GHG Textfiels 2 5 6" xfId="6442"/>
    <cellStyle name="2x indented GHG Textfiels 2 5 6 2" xfId="10661"/>
    <cellStyle name="2x indented GHG Textfiels 2 5 6 2 2" xfId="20934"/>
    <cellStyle name="2x indented GHG Textfiels 2 5 6 3" xfId="16684"/>
    <cellStyle name="2x indented GHG Textfiels 2 5 7" xfId="3565"/>
    <cellStyle name="2x indented GHG Textfiels 2 5 7 2" xfId="7785"/>
    <cellStyle name="2x indented GHG Textfiels 2 5 7 2 2" xfId="18067"/>
    <cellStyle name="2x indented GHG Textfiels 2 5 7 3" xfId="15635"/>
    <cellStyle name="2x indented GHG Textfiels 2 5 8" xfId="2870"/>
    <cellStyle name="2x indented GHG Textfiels 2 5 8 2" xfId="17039"/>
    <cellStyle name="2x indented GHG Textfiels 2 5 9" xfId="12669"/>
    <cellStyle name="2x indented GHG Textfiels 2 6" xfId="978"/>
    <cellStyle name="2x indented GHG Textfiels 2 6 2" xfId="4242"/>
    <cellStyle name="2x indented GHG Textfiels 2 6 2 2" xfId="8462"/>
    <cellStyle name="2x indented GHG Textfiels 2 6 2 2 2" xfId="18744"/>
    <cellStyle name="2x indented GHG Textfiels 2 6 2 3" xfId="13892"/>
    <cellStyle name="2x indented GHG Textfiels 2 6 3" xfId="5442"/>
    <cellStyle name="2x indented GHG Textfiels 2 6 3 2" xfId="9662"/>
    <cellStyle name="2x indented GHG Textfiels 2 6 3 2 2" xfId="19944"/>
    <cellStyle name="2x indented GHG Textfiels 2 6 3 3" xfId="15285"/>
    <cellStyle name="2x indented GHG Textfiels 2 6 4" xfId="6856"/>
    <cellStyle name="2x indented GHG Textfiels 2 6 4 2" xfId="11075"/>
    <cellStyle name="2x indented GHG Textfiels 2 6 4 2 2" xfId="21318"/>
    <cellStyle name="2x indented GHG Textfiels 2 6 4 3" xfId="13505"/>
    <cellStyle name="2x indented GHG Textfiels 2 6 5" xfId="3405"/>
    <cellStyle name="2x indented GHG Textfiels 2 6 5 2" xfId="7625"/>
    <cellStyle name="2x indented GHG Textfiels 2 6 5 2 2" xfId="17907"/>
    <cellStyle name="2x indented GHG Textfiels 2 6 6" xfId="2895"/>
    <cellStyle name="2x indented GHG Textfiels 2 6 6 2" xfId="16491"/>
    <cellStyle name="2x indented GHG Textfiels 2 6 7" xfId="16474"/>
    <cellStyle name="2x indented GHG Textfiels 2 7" xfId="657"/>
    <cellStyle name="2x indented GHG Textfiels 2 7 2" xfId="5123"/>
    <cellStyle name="2x indented GHG Textfiels 2 7 2 2" xfId="9343"/>
    <cellStyle name="2x indented GHG Textfiels 2 7 2 2 2" xfId="19625"/>
    <cellStyle name="2x indented GHG Textfiels 2 7 2 3" xfId="12860"/>
    <cellStyle name="2x indented GHG Textfiels 2 7 3" xfId="6547"/>
    <cellStyle name="2x indented GHG Textfiels 2 7 3 2" xfId="10766"/>
    <cellStyle name="2x indented GHG Textfiels 2 7 3 2 2" xfId="21036"/>
    <cellStyle name="2x indented GHG Textfiels 2 7 3 3" xfId="14589"/>
    <cellStyle name="2x indented GHG Textfiels 2 7 4" xfId="3964"/>
    <cellStyle name="2x indented GHG Textfiels 2 7 4 2" xfId="8184"/>
    <cellStyle name="2x indented GHG Textfiels 2 7 4 2 2" xfId="18466"/>
    <cellStyle name="2x indented GHG Textfiels 2 7 5" xfId="2394"/>
    <cellStyle name="2x indented GHG Textfiels 2 7 5 2" xfId="15797"/>
    <cellStyle name="2x indented GHG Textfiels 2 7 6" xfId="11864"/>
    <cellStyle name="2x indented GHG Textfiels 2 8" xfId="1573"/>
    <cellStyle name="2x indented GHG Textfiels 2 8 2" xfId="6069"/>
    <cellStyle name="2x indented GHG Textfiels 2 8 2 2" xfId="10288"/>
    <cellStyle name="2x indented GHG Textfiels 2 8 2 2 2" xfId="20568"/>
    <cellStyle name="2x indented GHG Textfiels 2 8 2 3" xfId="15292"/>
    <cellStyle name="2x indented GHG Textfiels 2 8 3" xfId="3667"/>
    <cellStyle name="2x indented GHG Textfiels 2 8 3 2" xfId="7887"/>
    <cellStyle name="2x indented GHG Textfiels 2 8 3 2 2" xfId="18169"/>
    <cellStyle name="2x indented GHG Textfiels 2 8 4" xfId="2416"/>
    <cellStyle name="2x indented GHG Textfiels 2 8 4 2" xfId="16697"/>
    <cellStyle name="2x indented GHG Textfiels 2 8 5" xfId="14076"/>
    <cellStyle name="2x indented GHG Textfiels 2 9" xfId="4820"/>
    <cellStyle name="2x indented GHG Textfiels 2 9 2" xfId="9040"/>
    <cellStyle name="2x indented GHG Textfiels 2 9 2 2" xfId="19322"/>
    <cellStyle name="2x indented GHG Textfiels 2 9 3" xfId="14223"/>
    <cellStyle name="2x indented GHG Textfiels 3" xfId="307"/>
    <cellStyle name="2x indented GHG Textfiels 3 10" xfId="4782"/>
    <cellStyle name="2x indented GHG Textfiels 3 10 2" xfId="9002"/>
    <cellStyle name="2x indented GHG Textfiels 3 10 2 2" xfId="19284"/>
    <cellStyle name="2x indented GHG Textfiels 3 10 3" xfId="12214"/>
    <cellStyle name="2x indented GHG Textfiels 3 11" xfId="3280"/>
    <cellStyle name="2x indented GHG Textfiels 3 11 2" xfId="7502"/>
    <cellStyle name="2x indented GHG Textfiels 3 11 2 2" xfId="17784"/>
    <cellStyle name="2x indented GHG Textfiels 3 11 3" xfId="15984"/>
    <cellStyle name="2x indented GHG Textfiels 3 12" xfId="6117"/>
    <cellStyle name="2x indented GHG Textfiels 3 12 2" xfId="10336"/>
    <cellStyle name="2x indented GHG Textfiels 3 12 2 2" xfId="20614"/>
    <cellStyle name="2x indented GHG Textfiels 3 13" xfId="1772"/>
    <cellStyle name="2x indented GHG Textfiels 3 13 2" xfId="14677"/>
    <cellStyle name="2x indented GHG Textfiels 3 14" xfId="11658"/>
    <cellStyle name="2x indented GHG Textfiels 3 2" xfId="402"/>
    <cellStyle name="2x indented GHG Textfiels 3 2 2" xfId="1025"/>
    <cellStyle name="2x indented GHG Textfiels 3 2 2 2" xfId="4289"/>
    <cellStyle name="2x indented GHG Textfiels 3 2 2 2 2" xfId="8509"/>
    <cellStyle name="2x indented GHG Textfiels 3 2 2 2 2 2" xfId="18791"/>
    <cellStyle name="2x indented GHG Textfiels 3 2 2 2 3" xfId="13789"/>
    <cellStyle name="2x indented GHG Textfiels 3 2 2 3" xfId="5489"/>
    <cellStyle name="2x indented GHG Textfiels 3 2 2 3 2" xfId="9709"/>
    <cellStyle name="2x indented GHG Textfiels 3 2 2 3 2 2" xfId="19991"/>
    <cellStyle name="2x indented GHG Textfiels 3 2 2 3 3" xfId="15653"/>
    <cellStyle name="2x indented GHG Textfiels 3 2 2 4" xfId="6903"/>
    <cellStyle name="2x indented GHG Textfiels 3 2 2 4 2" xfId="11122"/>
    <cellStyle name="2x indented GHG Textfiels 3 2 2 4 2 2" xfId="21364"/>
    <cellStyle name="2x indented GHG Textfiels 3 2 2 4 3" xfId="13404"/>
    <cellStyle name="2x indented GHG Textfiels 3 2 2 5" xfId="3451"/>
    <cellStyle name="2x indented GHG Textfiels 3 2 2 5 2" xfId="7671"/>
    <cellStyle name="2x indented GHG Textfiels 3 2 2 5 2 2" xfId="17953"/>
    <cellStyle name="2x indented GHG Textfiels 3 2 2 6" xfId="2207"/>
    <cellStyle name="2x indented GHG Textfiels 3 2 2 6 2" xfId="13596"/>
    <cellStyle name="2x indented GHG Textfiels 3 2 2 7" xfId="12569"/>
    <cellStyle name="2x indented GHG Textfiels 3 2 3" xfId="1229"/>
    <cellStyle name="2x indented GHG Textfiels 3 2 3 2" xfId="5692"/>
    <cellStyle name="2x indented GHG Textfiels 3 2 3 2 2" xfId="9912"/>
    <cellStyle name="2x indented GHG Textfiels 3 2 3 2 2 2" xfId="20194"/>
    <cellStyle name="2x indented GHG Textfiels 3 2 3 2 3" xfId="15804"/>
    <cellStyle name="2x indented GHG Textfiels 3 2 3 3" xfId="7104"/>
    <cellStyle name="2x indented GHG Textfiels 3 2 3 3 2" xfId="11323"/>
    <cellStyle name="2x indented GHG Textfiels 3 2 3 3 2 2" xfId="21556"/>
    <cellStyle name="2x indented GHG Textfiels 3 2 3 3 3" xfId="14975"/>
    <cellStyle name="2x indented GHG Textfiels 3 2 3 4" xfId="4484"/>
    <cellStyle name="2x indented GHG Textfiels 3 2 3 4 2" xfId="8704"/>
    <cellStyle name="2x indented GHG Textfiels 3 2 3 4 2 2" xfId="18986"/>
    <cellStyle name="2x indented GHG Textfiels 3 2 3 5" xfId="2620"/>
    <cellStyle name="2x indented GHG Textfiels 3 2 3 5 2" xfId="17407"/>
    <cellStyle name="2x indented GHG Textfiels 3 2 3 6" xfId="12157"/>
    <cellStyle name="2x indented GHG Textfiels 3 2 4" xfId="778"/>
    <cellStyle name="2x indented GHG Textfiels 3 2 4 2" xfId="5243"/>
    <cellStyle name="2x indented GHG Textfiels 3 2 4 2 2" xfId="9463"/>
    <cellStyle name="2x indented GHG Textfiels 3 2 4 2 2 2" xfId="19745"/>
    <cellStyle name="2x indented GHG Textfiels 3 2 4 2 3" xfId="15788"/>
    <cellStyle name="2x indented GHG Textfiels 3 2 4 3" xfId="6663"/>
    <cellStyle name="2x indented GHG Textfiels 3 2 4 3 2" xfId="10882"/>
    <cellStyle name="2x indented GHG Textfiels 3 2 4 3 2 2" xfId="21139"/>
    <cellStyle name="2x indented GHG Textfiels 3 2 4 3 3" xfId="12354"/>
    <cellStyle name="2x indented GHG Textfiels 3 2 4 4" xfId="4070"/>
    <cellStyle name="2x indented GHG Textfiels 3 2 4 4 2" xfId="8290"/>
    <cellStyle name="2x indented GHG Textfiels 3 2 4 4 2 2" xfId="18572"/>
    <cellStyle name="2x indented GHG Textfiels 3 2 4 5" xfId="2907"/>
    <cellStyle name="2x indented GHG Textfiels 3 2 4 5 2" xfId="11772"/>
    <cellStyle name="2x indented GHG Textfiels 3 2 4 6" xfId="17015"/>
    <cellStyle name="2x indented GHG Textfiels 3 2 5" xfId="1641"/>
    <cellStyle name="2x indented GHG Textfiels 3 2 5 2" xfId="6296"/>
    <cellStyle name="2x indented GHG Textfiels 3 2 5 2 2" xfId="10515"/>
    <cellStyle name="2x indented GHG Textfiels 3 2 5 2 2 2" xfId="20791"/>
    <cellStyle name="2x indented GHG Textfiels 3 2 5 2 3" xfId="15132"/>
    <cellStyle name="2x indented GHG Textfiels 3 2 5 3" xfId="3718"/>
    <cellStyle name="2x indented GHG Textfiels 3 2 5 3 2" xfId="7938"/>
    <cellStyle name="2x indented GHG Textfiels 3 2 5 3 2 2" xfId="18220"/>
    <cellStyle name="2x indented GHG Textfiels 3 2 5 4" xfId="2429"/>
    <cellStyle name="2x indented GHG Textfiels 3 2 5 4 2" xfId="15313"/>
    <cellStyle name="2x indented GHG Textfiels 3 2 5 5" xfId="14984"/>
    <cellStyle name="2x indented GHG Textfiels 3 2 6" xfId="4871"/>
    <cellStyle name="2x indented GHG Textfiels 3 2 6 2" xfId="9091"/>
    <cellStyle name="2x indented GHG Textfiels 3 2 6 2 2" xfId="19373"/>
    <cellStyle name="2x indented GHG Textfiels 3 2 6 3" xfId="15681"/>
    <cellStyle name="2x indented GHG Textfiels 3 2 7" xfId="6206"/>
    <cellStyle name="2x indented GHG Textfiels 3 2 7 2" xfId="10425"/>
    <cellStyle name="2x indented GHG Textfiels 3 2 7 2 2" xfId="20703"/>
    <cellStyle name="2x indented GHG Textfiels 3 2 7 3" xfId="14781"/>
    <cellStyle name="2x indented GHG Textfiels 3 2 8" xfId="2009"/>
    <cellStyle name="2x indented GHG Textfiels 3 2 8 2" xfId="12696"/>
    <cellStyle name="2x indented GHG Textfiels 3 2 9" xfId="11724"/>
    <cellStyle name="2x indented GHG Textfiels 3 3" xfId="452"/>
    <cellStyle name="2x indented GHG Textfiels 3 3 10" xfId="15727"/>
    <cellStyle name="2x indented GHG Textfiels 3 3 2" xfId="1063"/>
    <cellStyle name="2x indented GHG Textfiels 3 3 2 2" xfId="1378"/>
    <cellStyle name="2x indented GHG Textfiels 3 3 2 2 2" xfId="5841"/>
    <cellStyle name="2x indented GHG Textfiels 3 3 2 2 2 2" xfId="10061"/>
    <cellStyle name="2x indented GHG Textfiels 3 3 2 2 2 2 2" xfId="20343"/>
    <cellStyle name="2x indented GHG Textfiels 3 3 2 2 2 3" xfId="14646"/>
    <cellStyle name="2x indented GHG Textfiels 3 3 2 2 3" xfId="7253"/>
    <cellStyle name="2x indented GHG Textfiels 3 3 2 2 3 2" xfId="11472"/>
    <cellStyle name="2x indented GHG Textfiels 3 3 2 2 3 2 2" xfId="21694"/>
    <cellStyle name="2x indented GHG Textfiels 3 3 2 2 3 3" xfId="15242"/>
    <cellStyle name="2x indented GHG Textfiels 3 3 2 2 4" xfId="4609"/>
    <cellStyle name="2x indented GHG Textfiels 3 3 2 2 4 2" xfId="8829"/>
    <cellStyle name="2x indented GHG Textfiels 3 3 2 2 4 2 2" xfId="19111"/>
    <cellStyle name="2x indented GHG Textfiels 3 3 2 2 5" xfId="2624"/>
    <cellStyle name="2x indented GHG Textfiels 3 3 2 2 5 2" xfId="17545"/>
    <cellStyle name="2x indented GHG Textfiels 3 3 2 2 6" xfId="12082"/>
    <cellStyle name="2x indented GHG Textfiels 3 3 2 3" xfId="5527"/>
    <cellStyle name="2x indented GHG Textfiels 3 3 2 3 2" xfId="9747"/>
    <cellStyle name="2x indented GHG Textfiels 3 3 2 3 2 2" xfId="20029"/>
    <cellStyle name="2x indented GHG Textfiels 3 3 2 3 3" xfId="12948"/>
    <cellStyle name="2x indented GHG Textfiels 3 3 2 4" xfId="6940"/>
    <cellStyle name="2x indented GHG Textfiels 3 3 2 4 2" xfId="11159"/>
    <cellStyle name="2x indented GHG Textfiels 3 3 2 4 2 2" xfId="21399"/>
    <cellStyle name="2x indented GHG Textfiels 3 3 2 4 3" xfId="15800"/>
    <cellStyle name="2x indented GHG Textfiels 3 3 2 5" xfId="4325"/>
    <cellStyle name="2x indented GHG Textfiels 3 3 2 5 2" xfId="8545"/>
    <cellStyle name="2x indented GHG Textfiels 3 3 2 5 2 2" xfId="18827"/>
    <cellStyle name="2x indented GHG Textfiels 3 3 2 6" xfId="2407"/>
    <cellStyle name="2x indented GHG Textfiels 3 3 2 6 2" xfId="11796"/>
    <cellStyle name="2x indented GHG Textfiels 3 3 2 7" xfId="12959"/>
    <cellStyle name="2x indented GHG Textfiels 3 3 3" xfId="715"/>
    <cellStyle name="2x indented GHG Textfiels 3 3 3 2" xfId="5180"/>
    <cellStyle name="2x indented GHG Textfiels 3 3 3 2 2" xfId="9400"/>
    <cellStyle name="2x indented GHG Textfiels 3 3 3 2 2 2" xfId="19682"/>
    <cellStyle name="2x indented GHG Textfiels 3 3 3 2 3" xfId="12704"/>
    <cellStyle name="2x indented GHG Textfiels 3 3 3 3" xfId="6601"/>
    <cellStyle name="2x indented GHG Textfiels 3 3 3 3 2" xfId="10820"/>
    <cellStyle name="2x indented GHG Textfiels 3 3 3 3 2 2" xfId="21084"/>
    <cellStyle name="2x indented GHG Textfiels 3 3 3 3 3" xfId="16299"/>
    <cellStyle name="2x indented GHG Textfiels 3 3 3 4" xfId="4015"/>
    <cellStyle name="2x indented GHG Textfiels 3 3 3 4 2" xfId="8235"/>
    <cellStyle name="2x indented GHG Textfiels 3 3 3 4 2 2" xfId="18517"/>
    <cellStyle name="2x indented GHG Textfiels 3 3 3 5" xfId="2332"/>
    <cellStyle name="2x indented GHG Textfiels 3 3 3 5 2" xfId="15962"/>
    <cellStyle name="2x indented GHG Textfiels 3 3 3 6" xfId="13868"/>
    <cellStyle name="2x indented GHG Textfiels 3 3 4" xfId="836"/>
    <cellStyle name="2x indented GHG Textfiels 3 3 4 2" xfId="5301"/>
    <cellStyle name="2x indented GHG Textfiels 3 3 4 2 2" xfId="9521"/>
    <cellStyle name="2x indented GHG Textfiels 3 3 4 2 2 2" xfId="19803"/>
    <cellStyle name="2x indented GHG Textfiels 3 3 4 2 3" xfId="12731"/>
    <cellStyle name="2x indented GHG Textfiels 3 3 4 3" xfId="6721"/>
    <cellStyle name="2x indented GHG Textfiels 3 3 4 3 2" xfId="10940"/>
    <cellStyle name="2x indented GHG Textfiels 3 3 4 3 2 2" xfId="21194"/>
    <cellStyle name="2x indented GHG Textfiels 3 3 4 3 3" xfId="13160"/>
    <cellStyle name="2x indented GHG Textfiels 3 3 4 4" xfId="4125"/>
    <cellStyle name="2x indented GHG Textfiels 3 3 4 4 2" xfId="8345"/>
    <cellStyle name="2x indented GHG Textfiels 3 3 4 4 2 2" xfId="18627"/>
    <cellStyle name="2x indented GHG Textfiels 3 3 4 5" xfId="2415"/>
    <cellStyle name="2x indented GHG Textfiels 3 3 4 5 2" xfId="12272"/>
    <cellStyle name="2x indented GHG Textfiels 3 3 4 6" xfId="12393"/>
    <cellStyle name="2x indented GHG Textfiels 3 3 5" xfId="3766"/>
    <cellStyle name="2x indented GHG Textfiels 3 3 5 2" xfId="7986"/>
    <cellStyle name="2x indented GHG Textfiels 3 3 5 2 2" xfId="18268"/>
    <cellStyle name="2x indented GHG Textfiels 3 3 5 3" xfId="15978"/>
    <cellStyle name="2x indented GHG Textfiels 3 3 6" xfId="4919"/>
    <cellStyle name="2x indented GHG Textfiels 3 3 6 2" xfId="9139"/>
    <cellStyle name="2x indented GHG Textfiels 3 3 6 2 2" xfId="19421"/>
    <cellStyle name="2x indented GHG Textfiels 3 3 6 3" xfId="17211"/>
    <cellStyle name="2x indented GHG Textfiels 3 3 7" xfId="6344"/>
    <cellStyle name="2x indented GHG Textfiels 3 3 7 2" xfId="10563"/>
    <cellStyle name="2x indented GHG Textfiels 3 3 7 2 2" xfId="20839"/>
    <cellStyle name="2x indented GHG Textfiels 3 3 7 3" xfId="13310"/>
    <cellStyle name="2x indented GHG Textfiels 3 3 8" xfId="3491"/>
    <cellStyle name="2x indented GHG Textfiels 3 3 8 2" xfId="7711"/>
    <cellStyle name="2x indented GHG Textfiels 3 3 8 2 2" xfId="17993"/>
    <cellStyle name="2x indented GHG Textfiels 3 3 8 3" xfId="15871"/>
    <cellStyle name="2x indented GHG Textfiels 3 3 9" xfId="2554"/>
    <cellStyle name="2x indented GHG Textfiels 3 3 9 2" xfId="16985"/>
    <cellStyle name="2x indented GHG Textfiels 3 4" xfId="516"/>
    <cellStyle name="2x indented GHG Textfiels 3 4 2" xfId="1442"/>
    <cellStyle name="2x indented GHG Textfiels 3 4 2 2" xfId="5905"/>
    <cellStyle name="2x indented GHG Textfiels 3 4 2 2 2" xfId="10125"/>
    <cellStyle name="2x indented GHG Textfiels 3 4 2 2 2 2" xfId="20407"/>
    <cellStyle name="2x indented GHG Textfiels 3 4 2 2 3" xfId="15380"/>
    <cellStyle name="2x indented GHG Textfiels 3 4 2 3" xfId="7317"/>
    <cellStyle name="2x indented GHG Textfiels 3 4 2 3 2" xfId="11536"/>
    <cellStyle name="2x indented GHG Textfiels 3 4 2 3 2 2" xfId="21754"/>
    <cellStyle name="2x indented GHG Textfiels 3 4 2 3 3" xfId="16596"/>
    <cellStyle name="2x indented GHG Textfiels 3 4 2 4" xfId="4669"/>
    <cellStyle name="2x indented GHG Textfiels 3 4 2 4 2" xfId="8889"/>
    <cellStyle name="2x indented GHG Textfiels 3 4 2 4 2 2" xfId="19171"/>
    <cellStyle name="2x indented GHG Textfiels 3 4 2 5" xfId="2399"/>
    <cellStyle name="2x indented GHG Textfiels 3 4 2 5 2" xfId="17605"/>
    <cellStyle name="2x indented GHG Textfiels 3 4 2 6" xfId="13909"/>
    <cellStyle name="2x indented GHG Textfiels 3 4 3" xfId="1124"/>
    <cellStyle name="2x indented GHG Textfiels 3 4 3 2" xfId="5588"/>
    <cellStyle name="2x indented GHG Textfiels 3 4 3 2 2" xfId="9808"/>
    <cellStyle name="2x indented GHG Textfiels 3 4 3 2 2 2" xfId="20090"/>
    <cellStyle name="2x indented GHG Textfiels 3 4 3 2 3" xfId="13483"/>
    <cellStyle name="2x indented GHG Textfiels 3 4 3 3" xfId="7001"/>
    <cellStyle name="2x indented GHG Textfiels 3 4 3 3 2" xfId="11220"/>
    <cellStyle name="2x indented GHG Textfiels 3 4 3 3 2 2" xfId="21458"/>
    <cellStyle name="2x indented GHG Textfiels 3 4 3 3 3" xfId="15900"/>
    <cellStyle name="2x indented GHG Textfiels 3 4 3 4" xfId="4385"/>
    <cellStyle name="2x indented GHG Textfiels 3 4 3 4 2" xfId="8605"/>
    <cellStyle name="2x indented GHG Textfiels 3 4 3 4 2 2" xfId="18887"/>
    <cellStyle name="2x indented GHG Textfiels 3 4 3 5" xfId="1840"/>
    <cellStyle name="2x indented GHG Textfiels 3 4 3 5 2" xfId="17309"/>
    <cellStyle name="2x indented GHG Textfiels 3 4 3 6" xfId="11823"/>
    <cellStyle name="2x indented GHG Textfiels 3 4 4" xfId="3827"/>
    <cellStyle name="2x indented GHG Textfiels 3 4 4 2" xfId="8047"/>
    <cellStyle name="2x indented GHG Textfiels 3 4 4 2 2" xfId="18329"/>
    <cellStyle name="2x indented GHG Textfiels 3 4 4 3" xfId="12878"/>
    <cellStyle name="2x indented GHG Textfiels 3 4 5" xfId="4983"/>
    <cellStyle name="2x indented GHG Textfiels 3 4 5 2" xfId="9203"/>
    <cellStyle name="2x indented GHG Textfiels 3 4 5 2 2" xfId="19485"/>
    <cellStyle name="2x indented GHG Textfiels 3 4 5 3" xfId="13447"/>
    <cellStyle name="2x indented GHG Textfiels 3 4 6" xfId="6408"/>
    <cellStyle name="2x indented GHG Textfiels 3 4 6 2" xfId="10627"/>
    <cellStyle name="2x indented GHG Textfiels 3 4 6 2 2" xfId="20900"/>
    <cellStyle name="2x indented GHG Textfiels 3 4 6 3" xfId="16556"/>
    <cellStyle name="2x indented GHG Textfiels 3 4 7" xfId="3533"/>
    <cellStyle name="2x indented GHG Textfiels 3 4 7 2" xfId="7753"/>
    <cellStyle name="2x indented GHG Textfiels 3 4 7 2 2" xfId="18035"/>
    <cellStyle name="2x indented GHG Textfiels 3 4 7 3" xfId="13583"/>
    <cellStyle name="2x indented GHG Textfiels 3 4 8" xfId="2497"/>
    <cellStyle name="2x indented GHG Textfiels 3 4 8 2" xfId="13360"/>
    <cellStyle name="2x indented GHG Textfiels 3 4 9" xfId="11995"/>
    <cellStyle name="2x indented GHG Textfiels 3 5" xfId="578"/>
    <cellStyle name="2x indented GHG Textfiels 3 5 2" xfId="1504"/>
    <cellStyle name="2x indented GHG Textfiels 3 5 2 2" xfId="5967"/>
    <cellStyle name="2x indented GHG Textfiels 3 5 2 2 2" xfId="10187"/>
    <cellStyle name="2x indented GHG Textfiels 3 5 2 2 2 2" xfId="20469"/>
    <cellStyle name="2x indented GHG Textfiels 3 5 2 2 3" xfId="14104"/>
    <cellStyle name="2x indented GHG Textfiels 3 5 2 3" xfId="7379"/>
    <cellStyle name="2x indented GHG Textfiels 3 5 2 3 2" xfId="11598"/>
    <cellStyle name="2x indented GHG Textfiels 3 5 2 3 2 2" xfId="21813"/>
    <cellStyle name="2x indented GHG Textfiels 3 5 2 3 3" xfId="15412"/>
    <cellStyle name="2x indented GHG Textfiels 3 5 2 4" xfId="4728"/>
    <cellStyle name="2x indented GHG Textfiels 3 5 2 4 2" xfId="8948"/>
    <cellStyle name="2x indented GHG Textfiels 3 5 2 4 2 2" xfId="19230"/>
    <cellStyle name="2x indented GHG Textfiels 3 5 2 5" xfId="7432"/>
    <cellStyle name="2x indented GHG Textfiels 3 5 2 5 2" xfId="17664"/>
    <cellStyle name="2x indented GHG Textfiels 3 5 2 6" xfId="14100"/>
    <cellStyle name="2x indented GHG Textfiels 3 5 3" xfId="1182"/>
    <cellStyle name="2x indented GHG Textfiels 3 5 3 2" xfId="5645"/>
    <cellStyle name="2x indented GHG Textfiels 3 5 3 2 2" xfId="9865"/>
    <cellStyle name="2x indented GHG Textfiels 3 5 3 2 2 2" xfId="20147"/>
    <cellStyle name="2x indented GHG Textfiels 3 5 3 2 3" xfId="14457"/>
    <cellStyle name="2x indented GHG Textfiels 3 5 3 3" xfId="7057"/>
    <cellStyle name="2x indented GHG Textfiels 3 5 3 3 2" xfId="11276"/>
    <cellStyle name="2x indented GHG Textfiels 3 5 3 3 2 2" xfId="21511"/>
    <cellStyle name="2x indented GHG Textfiels 3 5 3 3 3" xfId="11753"/>
    <cellStyle name="2x indented GHG Textfiels 3 5 3 4" xfId="4439"/>
    <cellStyle name="2x indented GHG Textfiels 3 5 3 4 2" xfId="8659"/>
    <cellStyle name="2x indented GHG Textfiels 3 5 3 4 2 2" xfId="18941"/>
    <cellStyle name="2x indented GHG Textfiels 3 5 3 5" xfId="1957"/>
    <cellStyle name="2x indented GHG Textfiels 3 5 3 5 2" xfId="17362"/>
    <cellStyle name="2x indented GHG Textfiels 3 5 3 6" xfId="14980"/>
    <cellStyle name="2x indented GHG Textfiels 3 5 4" xfId="3889"/>
    <cellStyle name="2x indented GHG Textfiels 3 5 4 2" xfId="8109"/>
    <cellStyle name="2x indented GHG Textfiels 3 5 4 2 2" xfId="18391"/>
    <cellStyle name="2x indented GHG Textfiels 3 5 4 3" xfId="11992"/>
    <cellStyle name="2x indented GHG Textfiels 3 5 5" xfId="5045"/>
    <cellStyle name="2x indented GHG Textfiels 3 5 5 2" xfId="9265"/>
    <cellStyle name="2x indented GHG Textfiels 3 5 5 2 2" xfId="19547"/>
    <cellStyle name="2x indented GHG Textfiels 3 5 5 3" xfId="16583"/>
    <cellStyle name="2x indented GHG Textfiels 3 5 6" xfId="6470"/>
    <cellStyle name="2x indented GHG Textfiels 3 5 6 2" xfId="10689"/>
    <cellStyle name="2x indented GHG Textfiels 3 5 6 2 2" xfId="20962"/>
    <cellStyle name="2x indented GHG Textfiels 3 5 6 3" xfId="16635"/>
    <cellStyle name="2x indented GHG Textfiels 3 5 7" xfId="3592"/>
    <cellStyle name="2x indented GHG Textfiels 3 5 7 2" xfId="7812"/>
    <cellStyle name="2x indented GHG Textfiels 3 5 7 2 2" xfId="18094"/>
    <cellStyle name="2x indented GHG Textfiels 3 5 7 3" xfId="16495"/>
    <cellStyle name="2x indented GHG Textfiels 3 5 8" xfId="2217"/>
    <cellStyle name="2x indented GHG Textfiels 3 5 8 2" xfId="11881"/>
    <cellStyle name="2x indented GHG Textfiels 3 5 9" xfId="12257"/>
    <cellStyle name="2x indented GHG Textfiels 3 6" xfId="950"/>
    <cellStyle name="2x indented GHG Textfiels 3 6 2" xfId="4225"/>
    <cellStyle name="2x indented GHG Textfiels 3 6 2 2" xfId="8445"/>
    <cellStyle name="2x indented GHG Textfiels 3 6 2 2 2" xfId="18727"/>
    <cellStyle name="2x indented GHG Textfiels 3 6 2 3" xfId="15186"/>
    <cellStyle name="2x indented GHG Textfiels 3 6 3" xfId="5414"/>
    <cellStyle name="2x indented GHG Textfiels 3 6 3 2" xfId="9634"/>
    <cellStyle name="2x indented GHG Textfiels 3 6 3 2 2" xfId="19916"/>
    <cellStyle name="2x indented GHG Textfiels 3 6 3 3" xfId="15948"/>
    <cellStyle name="2x indented GHG Textfiels 3 6 4" xfId="6828"/>
    <cellStyle name="2x indented GHG Textfiels 3 6 4 2" xfId="11047"/>
    <cellStyle name="2x indented GHG Textfiels 3 6 4 2 2" xfId="21292"/>
    <cellStyle name="2x indented GHG Textfiels 3 6 4 3" xfId="13704"/>
    <cellStyle name="2x indented GHG Textfiels 3 6 5" xfId="3374"/>
    <cellStyle name="2x indented GHG Textfiels 3 6 5 2" xfId="7594"/>
    <cellStyle name="2x indented GHG Textfiels 3 6 5 2 2" xfId="17876"/>
    <cellStyle name="2x indented GHG Textfiels 3 6 6" xfId="2258"/>
    <cellStyle name="2x indented GHG Textfiels 3 6 6 2" xfId="13871"/>
    <cellStyle name="2x indented GHG Textfiels 3 6 7" xfId="12256"/>
    <cellStyle name="2x indented GHG Textfiels 3 7" xfId="883"/>
    <cellStyle name="2x indented GHG Textfiels 3 7 2" xfId="5348"/>
    <cellStyle name="2x indented GHG Textfiels 3 7 2 2" xfId="9568"/>
    <cellStyle name="2x indented GHG Textfiels 3 7 2 2 2" xfId="19850"/>
    <cellStyle name="2x indented GHG Textfiels 3 7 2 3" xfId="15086"/>
    <cellStyle name="2x indented GHG Textfiels 3 7 3" xfId="6768"/>
    <cellStyle name="2x indented GHG Textfiels 3 7 3 2" xfId="10987"/>
    <cellStyle name="2x indented GHG Textfiels 3 7 3 2 2" xfId="21238"/>
    <cellStyle name="2x indented GHG Textfiels 3 7 3 3" xfId="12833"/>
    <cellStyle name="2x indented GHG Textfiels 3 7 4" xfId="4168"/>
    <cellStyle name="2x indented GHG Textfiels 3 7 4 2" xfId="8388"/>
    <cellStyle name="2x indented GHG Textfiels 3 7 4 2 2" xfId="18670"/>
    <cellStyle name="2x indented GHG Textfiels 3 7 5" xfId="2435"/>
    <cellStyle name="2x indented GHG Textfiels 3 7 5 2" xfId="16245"/>
    <cellStyle name="2x indented GHG Textfiels 3 7 6" xfId="12855"/>
    <cellStyle name="2x indented GHG Textfiels 3 8" xfId="605"/>
    <cellStyle name="2x indented GHG Textfiels 3 8 2" xfId="5072"/>
    <cellStyle name="2x indented GHG Textfiels 3 8 2 2" xfId="9292"/>
    <cellStyle name="2x indented GHG Textfiels 3 8 2 2 2" xfId="19574"/>
    <cellStyle name="2x indented GHG Textfiels 3 8 2 3" xfId="14779"/>
    <cellStyle name="2x indented GHG Textfiels 3 8 3" xfId="6497"/>
    <cellStyle name="2x indented GHG Textfiels 3 8 3 2" xfId="10716"/>
    <cellStyle name="2x indented GHG Textfiels 3 8 3 2 2" xfId="20988"/>
    <cellStyle name="2x indented GHG Textfiels 3 8 3 3" xfId="17043"/>
    <cellStyle name="2x indented GHG Textfiels 3 8 4" xfId="3915"/>
    <cellStyle name="2x indented GHG Textfiels 3 8 4 2" xfId="8135"/>
    <cellStyle name="2x indented GHG Textfiels 3 8 4 2 2" xfId="18417"/>
    <cellStyle name="2x indented GHG Textfiels 3 8 5" xfId="3082"/>
    <cellStyle name="2x indented GHG Textfiels 3 8 5 2" xfId="16046"/>
    <cellStyle name="2x indented GHG Textfiels 3 8 6" xfId="11693"/>
    <cellStyle name="2x indented GHG Textfiels 3 9" xfId="1596"/>
    <cellStyle name="2x indented GHG Textfiels 3 9 2" xfId="6247"/>
    <cellStyle name="2x indented GHG Textfiels 3 9 2 2" xfId="10466"/>
    <cellStyle name="2x indented GHG Textfiels 3 9 2 2 2" xfId="20742"/>
    <cellStyle name="2x indented GHG Textfiels 3 9 2 3" xfId="12334"/>
    <cellStyle name="2x indented GHG Textfiels 3 9 3" xfId="3628"/>
    <cellStyle name="2x indented GHG Textfiels 3 9 3 2" xfId="7848"/>
    <cellStyle name="2x indented GHG Textfiels 3 9 3 2 2" xfId="18130"/>
    <cellStyle name="2x indented GHG Textfiels 3 9 4" xfId="3172"/>
    <cellStyle name="2x indented GHG Textfiels 3 9 4 2" xfId="13897"/>
    <cellStyle name="2x indented GHG Textfiels 3 9 5" xfId="13965"/>
    <cellStyle name="2x indented GHG Textfiels 4" xfId="290"/>
    <cellStyle name="2x indented GHG Textfiels 4 10" xfId="15773"/>
    <cellStyle name="2x indented GHG Textfiels 4 2" xfId="903"/>
    <cellStyle name="2x indented GHG Textfiels 4 2 2" xfId="1280"/>
    <cellStyle name="2x indented GHG Textfiels 4 2 2 2" xfId="5743"/>
    <cellStyle name="2x indented GHG Textfiels 4 2 2 2 2" xfId="9963"/>
    <cellStyle name="2x indented GHG Textfiels 4 2 2 2 2 2" xfId="20245"/>
    <cellStyle name="2x indented GHG Textfiels 4 2 2 2 3" xfId="16651"/>
    <cellStyle name="2x indented GHG Textfiels 4 2 2 3" xfId="7155"/>
    <cellStyle name="2x indented GHG Textfiels 4 2 2 3 2" xfId="11374"/>
    <cellStyle name="2x indented GHG Textfiels 4 2 2 3 2 2" xfId="21601"/>
    <cellStyle name="2x indented GHG Textfiels 4 2 2 3 3" xfId="17071"/>
    <cellStyle name="2x indented GHG Textfiels 4 2 2 4" xfId="4526"/>
    <cellStyle name="2x indented GHG Textfiels 4 2 2 4 2" xfId="8746"/>
    <cellStyle name="2x indented GHG Textfiels 4 2 2 4 2 2" xfId="19028"/>
    <cellStyle name="2x indented GHG Textfiels 4 2 2 5" xfId="2946"/>
    <cellStyle name="2x indented GHG Textfiels 4 2 2 5 2" xfId="17452"/>
    <cellStyle name="2x indented GHG Textfiels 4 2 2 6" xfId="14144"/>
    <cellStyle name="2x indented GHG Textfiels 4 2 3" xfId="1704"/>
    <cellStyle name="2x indented GHG Textfiels 4 2 3 2" xfId="6785"/>
    <cellStyle name="2x indented GHG Textfiels 4 2 3 2 2" xfId="11004"/>
    <cellStyle name="2x indented GHG Textfiels 4 2 3 2 2 2" xfId="21254"/>
    <cellStyle name="2x indented GHG Textfiels 4 2 3 2 3" xfId="14460"/>
    <cellStyle name="2x indented GHG Textfiels 4 2 3 3" xfId="5368"/>
    <cellStyle name="2x indented GHG Textfiels 4 2 3 3 2" xfId="9588"/>
    <cellStyle name="2x indented GHG Textfiels 4 2 3 3 2 2" xfId="19870"/>
    <cellStyle name="2x indented GHG Textfiels 4 2 3 4" xfId="2151"/>
    <cellStyle name="2x indented GHG Textfiels 4 2 3 4 2" xfId="14863"/>
    <cellStyle name="2x indented GHG Textfiels 4 2 3 5" xfId="12366"/>
    <cellStyle name="2x indented GHG Textfiels 4 2 4" xfId="6160"/>
    <cellStyle name="2x indented GHG Textfiels 4 2 4 2" xfId="10379"/>
    <cellStyle name="2x indented GHG Textfiels 4 2 4 2 2" xfId="20657"/>
    <cellStyle name="2x indented GHG Textfiels 4 2 4 3" xfId="14096"/>
    <cellStyle name="2x indented GHG Textfiels 4 2 5" xfId="1774"/>
    <cellStyle name="2x indented GHG Textfiels 4 2 5 2" xfId="12516"/>
    <cellStyle name="2x indented GHG Textfiels 4 2 6" xfId="14762"/>
    <cellStyle name="2x indented GHG Textfiels 4 3" xfId="1211"/>
    <cellStyle name="2x indented GHG Textfiels 4 3 2" xfId="5674"/>
    <cellStyle name="2x indented GHG Textfiels 4 3 2 2" xfId="9894"/>
    <cellStyle name="2x indented GHG Textfiels 4 3 2 2 2" xfId="20176"/>
    <cellStyle name="2x indented GHG Textfiels 4 3 2 3" xfId="15697"/>
    <cellStyle name="2x indented GHG Textfiels 4 3 3" xfId="7086"/>
    <cellStyle name="2x indented GHG Textfiels 4 3 3 2" xfId="11305"/>
    <cellStyle name="2x indented GHG Textfiels 4 3 3 2 2" xfId="21539"/>
    <cellStyle name="2x indented GHG Textfiels 4 3 3 3" xfId="14885"/>
    <cellStyle name="2x indented GHG Textfiels 4 3 4" xfId="4467"/>
    <cellStyle name="2x indented GHG Textfiels 4 3 4 2" xfId="8687"/>
    <cellStyle name="2x indented GHG Textfiels 4 3 4 2 2" xfId="18969"/>
    <cellStyle name="2x indented GHG Textfiels 4 3 5" xfId="2302"/>
    <cellStyle name="2x indented GHG Textfiels 4 3 5 2" xfId="17390"/>
    <cellStyle name="2x indented GHG Textfiels 4 3 6" xfId="13463"/>
    <cellStyle name="2x indented GHG Textfiels 4 4" xfId="691"/>
    <cellStyle name="2x indented GHG Textfiels 4 4 2" xfId="5157"/>
    <cellStyle name="2x indented GHG Textfiels 4 4 2 2" xfId="9377"/>
    <cellStyle name="2x indented GHG Textfiels 4 4 2 2 2" xfId="19659"/>
    <cellStyle name="2x indented GHG Textfiels 4 4 2 3" xfId="14226"/>
    <cellStyle name="2x indented GHG Textfiels 4 4 3" xfId="6580"/>
    <cellStyle name="2x indented GHG Textfiels 4 4 3 2" xfId="10799"/>
    <cellStyle name="2x indented GHG Textfiels 4 4 3 2 2" xfId="21064"/>
    <cellStyle name="2x indented GHG Textfiels 4 4 3 3" xfId="15651"/>
    <cellStyle name="2x indented GHG Textfiels 4 4 4" xfId="3993"/>
    <cellStyle name="2x indented GHG Textfiels 4 4 4 2" xfId="8213"/>
    <cellStyle name="2x indented GHG Textfiels 4 4 4 2 2" xfId="18495"/>
    <cellStyle name="2x indented GHG Textfiels 4 4 5" xfId="3132"/>
    <cellStyle name="2x indented GHG Textfiels 4 4 5 2" xfId="14013"/>
    <cellStyle name="2x indented GHG Textfiels 4 4 6" xfId="14884"/>
    <cellStyle name="2x indented GHG Textfiels 4 5" xfId="1557"/>
    <cellStyle name="2x indented GHG Textfiels 4 5 2" xfId="6045"/>
    <cellStyle name="2x indented GHG Textfiels 4 5 2 2" xfId="10264"/>
    <cellStyle name="2x indented GHG Textfiels 4 5 2 2 2" xfId="20544"/>
    <cellStyle name="2x indented GHG Textfiels 4 5 2 3" xfId="15916"/>
    <cellStyle name="2x indented GHG Textfiels 4 5 3" xfId="3613"/>
    <cellStyle name="2x indented GHG Textfiels 4 5 3 2" xfId="7833"/>
    <cellStyle name="2x indented GHG Textfiels 4 5 3 2 2" xfId="18115"/>
    <cellStyle name="2x indented GHG Textfiels 4 5 4" xfId="1961"/>
    <cellStyle name="2x indented GHG Textfiels 4 5 4 2" xfId="15098"/>
    <cellStyle name="2x indented GHG Textfiels 4 5 5" xfId="15202"/>
    <cellStyle name="2x indented GHG Textfiels 4 6" xfId="4767"/>
    <cellStyle name="2x indented GHG Textfiels 4 6 2" xfId="8987"/>
    <cellStyle name="2x indented GHG Textfiels 4 6 2 2" xfId="19269"/>
    <cellStyle name="2x indented GHG Textfiels 4 6 3" xfId="14384"/>
    <cellStyle name="2x indented GHG Textfiels 4 7" xfId="3343"/>
    <cellStyle name="2x indented GHG Textfiels 4 7 2" xfId="7563"/>
    <cellStyle name="2x indented GHG Textfiels 4 7 2 2" xfId="17847"/>
    <cellStyle name="2x indented GHG Textfiels 4 7 3" xfId="14500"/>
    <cellStyle name="2x indented GHG Textfiels 4 8" xfId="1973"/>
    <cellStyle name="2x indented GHG Textfiels 4 8 2" xfId="12164"/>
    <cellStyle name="2x indented GHG Textfiels 4 9" xfId="16098"/>
    <cellStyle name="2x indented GHG Textfiels 4 9 2" xfId="13995"/>
    <cellStyle name="2x indented GHG Textfiels 5" xfId="280"/>
    <cellStyle name="2x indented GHG Textfiels 5 2" xfId="1272"/>
    <cellStyle name="2x indented GHG Textfiels 5 2 2" xfId="5735"/>
    <cellStyle name="2x indented GHG Textfiels 5 2 2 2" xfId="9955"/>
    <cellStyle name="2x indented GHG Textfiels 5 2 2 2 2" xfId="20237"/>
    <cellStyle name="2x indented GHG Textfiels 5 2 2 3" xfId="13947"/>
    <cellStyle name="2x indented GHG Textfiels 5 2 3" xfId="7147"/>
    <cellStyle name="2x indented GHG Textfiels 5 2 3 2" xfId="11366"/>
    <cellStyle name="2x indented GHG Textfiels 5 2 3 2 2" xfId="21595"/>
    <cellStyle name="2x indented GHG Textfiels 5 2 3 3" xfId="15147"/>
    <cellStyle name="2x indented GHG Textfiels 5 2 4" xfId="4521"/>
    <cellStyle name="2x indented GHG Textfiels 5 2 4 2" xfId="8741"/>
    <cellStyle name="2x indented GHG Textfiels 5 2 4 2 2" xfId="19023"/>
    <cellStyle name="2x indented GHG Textfiels 5 2 5" xfId="2694"/>
    <cellStyle name="2x indented GHG Textfiels 5 2 5 2" xfId="17446"/>
    <cellStyle name="2x indented GHG Textfiels 5 2 6" xfId="13818"/>
    <cellStyle name="2x indented GHG Textfiels 5 3" xfId="681"/>
    <cellStyle name="2x indented GHG Textfiels 5 3 2" xfId="5147"/>
    <cellStyle name="2x indented GHG Textfiels 5 3 2 2" xfId="9367"/>
    <cellStyle name="2x indented GHG Textfiels 5 3 2 2 2" xfId="19649"/>
    <cellStyle name="2x indented GHG Textfiels 5 3 2 3" xfId="14488"/>
    <cellStyle name="2x indented GHG Textfiels 5 3 3" xfId="6571"/>
    <cellStyle name="2x indented GHG Textfiels 5 3 3 2" xfId="10790"/>
    <cellStyle name="2x indented GHG Textfiels 5 3 3 2 2" xfId="21058"/>
    <cellStyle name="2x indented GHG Textfiels 5 3 3 3" xfId="16659"/>
    <cellStyle name="2x indented GHG Textfiels 5 3 4" xfId="3985"/>
    <cellStyle name="2x indented GHG Textfiels 5 3 4 2" xfId="8205"/>
    <cellStyle name="2x indented GHG Textfiels 5 3 4 2 2" xfId="18487"/>
    <cellStyle name="2x indented GHG Textfiels 5 3 5" xfId="2935"/>
    <cellStyle name="2x indented GHG Textfiels 5 3 5 2" xfId="15570"/>
    <cellStyle name="2x indented GHG Textfiels 5 3 6" xfId="15231"/>
    <cellStyle name="2x indented GHG Textfiels 5 4" xfId="1572"/>
    <cellStyle name="2x indented GHG Textfiels 5 4 2" xfId="6068"/>
    <cellStyle name="2x indented GHG Textfiels 5 4 2 2" xfId="10287"/>
    <cellStyle name="2x indented GHG Textfiels 5 4 2 2 2" xfId="20567"/>
    <cellStyle name="2x indented GHG Textfiels 5 4 2 3" xfId="16496"/>
    <cellStyle name="2x indented GHG Textfiels 5 4 3" xfId="3297"/>
    <cellStyle name="2x indented GHG Textfiels 5 4 3 2" xfId="7518"/>
    <cellStyle name="2x indented GHG Textfiels 5 4 3 2 2" xfId="17801"/>
    <cellStyle name="2x indented GHG Textfiels 5 4 4" xfId="2166"/>
    <cellStyle name="2x indented GHG Textfiels 5 4 4 2" xfId="12245"/>
    <cellStyle name="2x indented GHG Textfiels 5 4 5" xfId="12327"/>
    <cellStyle name="2x indented GHG Textfiels 5 5" xfId="4757"/>
    <cellStyle name="2x indented GHG Textfiels 5 5 2" xfId="8977"/>
    <cellStyle name="2x indented GHG Textfiels 5 5 2 2" xfId="19259"/>
    <cellStyle name="2x indented GHG Textfiels 5 5 3" xfId="16458"/>
    <cellStyle name="2x indented GHG Textfiels 5 6" xfId="6047"/>
    <cellStyle name="2x indented GHG Textfiels 5 6 2" xfId="10266"/>
    <cellStyle name="2x indented GHG Textfiels 5 6 2 2" xfId="20546"/>
    <cellStyle name="2x indented GHG Textfiels 5 6 3" xfId="13973"/>
    <cellStyle name="2x indented GHG Textfiels 5 7" xfId="2958"/>
    <cellStyle name="2x indented GHG Textfiels 5 7 2" xfId="13616"/>
    <cellStyle name="2x indented GHG Textfiels 5 8" xfId="16090"/>
    <cellStyle name="2x indented GHG Textfiels 5 8 2" xfId="16748"/>
    <cellStyle name="2x indented GHG Textfiels 5 9" xfId="15920"/>
    <cellStyle name="2x indented GHG Textfiels 6" xfId="278"/>
    <cellStyle name="2x indented GHG Textfiels 6 2" xfId="1270"/>
    <cellStyle name="2x indented GHG Textfiels 6 2 2" xfId="5733"/>
    <cellStyle name="2x indented GHG Textfiels 6 2 2 2" xfId="9953"/>
    <cellStyle name="2x indented GHG Textfiels 6 2 2 2 2" xfId="20235"/>
    <cellStyle name="2x indented GHG Textfiels 6 2 2 3" xfId="12171"/>
    <cellStyle name="2x indented GHG Textfiels 6 2 3" xfId="7145"/>
    <cellStyle name="2x indented GHG Textfiels 6 2 3 2" xfId="11364"/>
    <cellStyle name="2x indented GHG Textfiels 6 2 3 2 2" xfId="21594"/>
    <cellStyle name="2x indented GHG Textfiels 6 2 3 3" xfId="13734"/>
    <cellStyle name="2x indented GHG Textfiels 6 2 4" xfId="4520"/>
    <cellStyle name="2x indented GHG Textfiels 6 2 4 2" xfId="8740"/>
    <cellStyle name="2x indented GHG Textfiels 6 2 4 2 2" xfId="19022"/>
    <cellStyle name="2x indented GHG Textfiels 6 2 5" xfId="2405"/>
    <cellStyle name="2x indented GHG Textfiels 6 2 5 2" xfId="17445"/>
    <cellStyle name="2x indented GHG Textfiels 6 2 6" xfId="17241"/>
    <cellStyle name="2x indented GHG Textfiels 6 3" xfId="660"/>
    <cellStyle name="2x indented GHG Textfiels 6 3 2" xfId="5126"/>
    <cellStyle name="2x indented GHG Textfiels 6 3 2 2" xfId="9346"/>
    <cellStyle name="2x indented GHG Textfiels 6 3 2 2 2" xfId="19628"/>
    <cellStyle name="2x indented GHG Textfiels 6 3 2 3" xfId="14544"/>
    <cellStyle name="2x indented GHG Textfiels 6 3 3" xfId="6550"/>
    <cellStyle name="2x indented GHG Textfiels 6 3 3 2" xfId="10769"/>
    <cellStyle name="2x indented GHG Textfiels 6 3 3 2 2" xfId="21039"/>
    <cellStyle name="2x indented GHG Textfiels 6 3 3 3" xfId="16049"/>
    <cellStyle name="2x indented GHG Textfiels 6 3 4" xfId="3967"/>
    <cellStyle name="2x indented GHG Textfiels 6 3 4 2" xfId="8187"/>
    <cellStyle name="2x indented GHG Textfiels 6 3 4 2 2" xfId="18469"/>
    <cellStyle name="2x indented GHG Textfiels 6 3 5" xfId="1953"/>
    <cellStyle name="2x indented GHG Textfiels 6 3 5 2" xfId="16295"/>
    <cellStyle name="2x indented GHG Textfiels 6 3 6" xfId="13197"/>
    <cellStyle name="2x indented GHG Textfiels 6 4" xfId="3251"/>
    <cellStyle name="2x indented GHG Textfiels 6 4 2" xfId="7473"/>
    <cellStyle name="2x indented GHG Textfiels 6 4 2 2" xfId="17755"/>
    <cellStyle name="2x indented GHG Textfiels 6 4 3" xfId="15240"/>
    <cellStyle name="2x indented GHG Textfiels 6 5" xfId="4755"/>
    <cellStyle name="2x indented GHG Textfiels 6 5 2" xfId="8975"/>
    <cellStyle name="2x indented GHG Textfiels 6 5 2 2" xfId="19257"/>
    <cellStyle name="2x indented GHG Textfiels 6 5 3" xfId="14946"/>
    <cellStyle name="2x indented GHG Textfiels 6 6" xfId="6046"/>
    <cellStyle name="2x indented GHG Textfiels 6 6 2" xfId="10265"/>
    <cellStyle name="2x indented GHG Textfiels 6 6 2 2" xfId="20545"/>
    <cellStyle name="2x indented GHG Textfiels 6 6 3" xfId="12926"/>
    <cellStyle name="2x indented GHG Textfiels 6 7" xfId="3253"/>
    <cellStyle name="2x indented GHG Textfiels 6 7 2" xfId="7475"/>
    <cellStyle name="2x indented GHG Textfiels 6 7 2 2" xfId="17757"/>
    <cellStyle name="2x indented GHG Textfiels 6 7 3" xfId="14744"/>
    <cellStyle name="2x indented GHG Textfiels 6 8" xfId="2626"/>
    <cellStyle name="2x indented GHG Textfiels 6 8 2" xfId="12790"/>
    <cellStyle name="2x indented GHG Textfiels 6 9" xfId="14469"/>
    <cellStyle name="2x indented GHG Textfiels 7" xfId="859"/>
    <cellStyle name="2x indented GHG Textfiels 7 2" xfId="1283"/>
    <cellStyle name="2x indented GHG Textfiels 7 2 2" xfId="5746"/>
    <cellStyle name="2x indented GHG Textfiels 7 2 2 2" xfId="9966"/>
    <cellStyle name="2x indented GHG Textfiels 7 2 2 2 2" xfId="20248"/>
    <cellStyle name="2x indented GHG Textfiels 7 2 2 3" xfId="13136"/>
    <cellStyle name="2x indented GHG Textfiels 7 2 3" xfId="7158"/>
    <cellStyle name="2x indented GHG Textfiels 7 2 3 2" xfId="11377"/>
    <cellStyle name="2x indented GHG Textfiels 7 2 3 2 2" xfId="21604"/>
    <cellStyle name="2x indented GHG Textfiels 7 2 3 3" xfId="13675"/>
    <cellStyle name="2x indented GHG Textfiels 7 2 4" xfId="4528"/>
    <cellStyle name="2x indented GHG Textfiels 7 2 4 2" xfId="8748"/>
    <cellStyle name="2x indented GHG Textfiels 7 2 4 2 2" xfId="19030"/>
    <cellStyle name="2x indented GHG Textfiels 7 2 5" xfId="2270"/>
    <cellStyle name="2x indented GHG Textfiels 7 2 5 2" xfId="17455"/>
    <cellStyle name="2x indented GHG Textfiels 7 2 6" xfId="15574"/>
    <cellStyle name="2x indented GHG Textfiels 7 3" xfId="4148"/>
    <cellStyle name="2x indented GHG Textfiels 7 3 2" xfId="8368"/>
    <cellStyle name="2x indented GHG Textfiels 7 3 2 2" xfId="18650"/>
    <cellStyle name="2x indented GHG Textfiels 7 3 3" xfId="15331"/>
    <cellStyle name="2x indented GHG Textfiels 7 4" xfId="5324"/>
    <cellStyle name="2x indented GHG Textfiels 7 4 2" xfId="9544"/>
    <cellStyle name="2x indented GHG Textfiels 7 4 2 2" xfId="19826"/>
    <cellStyle name="2x indented GHG Textfiels 7 4 3" xfId="15739"/>
    <cellStyle name="2x indented GHG Textfiels 7 5" xfId="6744"/>
    <cellStyle name="2x indented GHG Textfiels 7 5 2" xfId="10963"/>
    <cellStyle name="2x indented GHG Textfiels 7 5 2 2" xfId="21217"/>
    <cellStyle name="2x indented GHG Textfiels 7 5 3" xfId="15595"/>
    <cellStyle name="2x indented GHG Textfiels 7 6" xfId="3284"/>
    <cellStyle name="2x indented GHG Textfiels 7 6 2" xfId="7506"/>
    <cellStyle name="2x indented GHG Textfiels 7 6 2 2" xfId="17788"/>
    <cellStyle name="2x indented GHG Textfiels 7 7" xfId="2800"/>
    <cellStyle name="2x indented GHG Textfiels 7 7 2" xfId="14961"/>
    <cellStyle name="2x indented GHG Textfiels 7 8" xfId="13920"/>
    <cellStyle name="2x indented GHG Textfiels 8" xfId="942"/>
    <cellStyle name="2x indented GHG Textfiels 8 2" xfId="5406"/>
    <cellStyle name="2x indented GHG Textfiels 8 2 2" xfId="9626"/>
    <cellStyle name="2x indented GHG Textfiels 8 2 2 2" xfId="19908"/>
    <cellStyle name="2x indented GHG Textfiels 8 2 3" xfId="16530"/>
    <cellStyle name="2x indented GHG Textfiels 8 3" xfId="6820"/>
    <cellStyle name="2x indented GHG Textfiels 8 3 2" xfId="11039"/>
    <cellStyle name="2x indented GHG Textfiels 8 3 2 2" xfId="21286"/>
    <cellStyle name="2x indented GHG Textfiels 8 3 3" xfId="12865"/>
    <cellStyle name="2x indented GHG Textfiels 8 4" xfId="4219"/>
    <cellStyle name="2x indented GHG Textfiels 8 4 2" xfId="8439"/>
    <cellStyle name="2x indented GHG Textfiels 8 4 2 2" xfId="18721"/>
    <cellStyle name="2x indented GHG Textfiels 8 5" xfId="3012"/>
    <cellStyle name="2x indented GHG Textfiels 8 5 2" xfId="15921"/>
    <cellStyle name="2x indented GHG Textfiels 8 6" xfId="15315"/>
    <cellStyle name="2x indented GHG Textfiels 9" xfId="1594"/>
    <cellStyle name="2x indented GHG Textfiels 9 2" xfId="6245"/>
    <cellStyle name="2x indented GHG Textfiels 9 2 2" xfId="10464"/>
    <cellStyle name="2x indented GHG Textfiels 9 2 2 2" xfId="20740"/>
    <cellStyle name="2x indented GHG Textfiels 9 2 3" xfId="13350"/>
    <cellStyle name="2x indented GHG Textfiels 9 3" xfId="3353"/>
    <cellStyle name="2x indented GHG Textfiels 9 3 2" xfId="7573"/>
    <cellStyle name="2x indented GHG Textfiels 9 3 2 2" xfId="17855"/>
    <cellStyle name="2x indented GHG Textfiels 9 4" xfId="2698"/>
    <cellStyle name="2x indented GHG Textfiels 9 4 2" xfId="15073"/>
    <cellStyle name="2x indented GHG Textfiels 9 5" xfId="13569"/>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10" xfId="3390"/>
    <cellStyle name="Calc cel 2 2 10 2" xfId="7610"/>
    <cellStyle name="Calc cel 2 2 10 2 2" xfId="17892"/>
    <cellStyle name="Calc cel 2 2 10 3" xfId="12312"/>
    <cellStyle name="Calc cel 2 2 11" xfId="3238"/>
    <cellStyle name="Calc cel 2 2 11 2" xfId="7461"/>
    <cellStyle name="Calc cel 2 2 11 2 2" xfId="17742"/>
    <cellStyle name="Calc cel 2 2 11 3" xfId="14207"/>
    <cellStyle name="Calc cel 2 2 12" xfId="3084"/>
    <cellStyle name="Calc cel 2 2 12 2" xfId="11894"/>
    <cellStyle name="Calc cel 2 2 13" xfId="12037"/>
    <cellStyle name="Calc cel 2 2 2" xfId="359"/>
    <cellStyle name="Calc cel 2 2 2 10" xfId="3324"/>
    <cellStyle name="Calc cel 2 2 2 10 2" xfId="7545"/>
    <cellStyle name="Calc cel 2 2 2 10 2 2" xfId="17828"/>
    <cellStyle name="Calc cel 2 2 2 10 3" xfId="14390"/>
    <cellStyle name="Calc cel 2 2 2 11" xfId="6094"/>
    <cellStyle name="Calc cel 2 2 2 11 2" xfId="10313"/>
    <cellStyle name="Calc cel 2 2 2 11 2 2" xfId="20592"/>
    <cellStyle name="Calc cel 2 2 2 12" xfId="2260"/>
    <cellStyle name="Calc cel 2 2 2 12 2" xfId="15116"/>
    <cellStyle name="Calc cel 2 2 2 13" xfId="16669"/>
    <cellStyle name="Calc cel 2 2 2 2" xfId="383"/>
    <cellStyle name="Calc cel 2 2 2 2 10" xfId="16472"/>
    <cellStyle name="Calc cel 2 2 2 2 2" xfId="1006"/>
    <cellStyle name="Calc cel 2 2 2 2 2 2" xfId="1325"/>
    <cellStyle name="Calc cel 2 2 2 2 2 2 2" xfId="5788"/>
    <cellStyle name="Calc cel 2 2 2 2 2 2 2 2" xfId="10008"/>
    <cellStyle name="Calc cel 2 2 2 2 2 2 2 2 2" xfId="20290"/>
    <cellStyle name="Calc cel 2 2 2 2 2 2 2 3" xfId="12636"/>
    <cellStyle name="Calc cel 2 2 2 2 2 2 3" xfId="7200"/>
    <cellStyle name="Calc cel 2 2 2 2 2 2 3 2" xfId="11419"/>
    <cellStyle name="Calc cel 2 2 2 2 2 2 3 2 2" xfId="21644"/>
    <cellStyle name="Calc cel 2 2 2 2 2 2 3 3" xfId="12583"/>
    <cellStyle name="Calc cel 2 2 2 2 2 2 4" xfId="4559"/>
    <cellStyle name="Calc cel 2 2 2 2 2 2 4 2" xfId="8779"/>
    <cellStyle name="Calc cel 2 2 2 2 2 2 4 2 2" xfId="19061"/>
    <cellStyle name="Calc cel 2 2 2 2 2 2 5" xfId="2752"/>
    <cellStyle name="Calc cel 2 2 2 2 2 2 5 2" xfId="17495"/>
    <cellStyle name="Calc cel 2 2 2 2 2 2 6" xfId="17005"/>
    <cellStyle name="Calc cel 2 2 2 2 2 3" xfId="4270"/>
    <cellStyle name="Calc cel 2 2 2 2 2 3 2" xfId="8490"/>
    <cellStyle name="Calc cel 2 2 2 2 2 3 2 2" xfId="18772"/>
    <cellStyle name="Calc cel 2 2 2 2 2 3 3" xfId="16701"/>
    <cellStyle name="Calc cel 2 2 2 2 2 4" xfId="5470"/>
    <cellStyle name="Calc cel 2 2 2 2 2 4 2" xfId="9690"/>
    <cellStyle name="Calc cel 2 2 2 2 2 4 2 2" xfId="19972"/>
    <cellStyle name="Calc cel 2 2 2 2 2 4 3" xfId="13407"/>
    <cellStyle name="Calc cel 2 2 2 2 2 5" xfId="6884"/>
    <cellStyle name="Calc cel 2 2 2 2 2 5 2" xfId="11103"/>
    <cellStyle name="Calc cel 2 2 2 2 2 5 2 2" xfId="21346"/>
    <cellStyle name="Calc cel 2 2 2 2 2 5 3" xfId="16247"/>
    <cellStyle name="Calc cel 2 2 2 2 2 6" xfId="3433"/>
    <cellStyle name="Calc cel 2 2 2 2 2 6 2" xfId="7653"/>
    <cellStyle name="Calc cel 2 2 2 2 2 6 2 2" xfId="17935"/>
    <cellStyle name="Calc cel 2 2 2 2 2 6 3" xfId="12632"/>
    <cellStyle name="Calc cel 2 2 2 2 2 7" xfId="2246"/>
    <cellStyle name="Calc cel 2 2 2 2 2 7 2" xfId="14499"/>
    <cellStyle name="Calc cel 2 2 2 2 2 8" xfId="16356"/>
    <cellStyle name="Calc cel 2 2 2 2 3" xfId="923"/>
    <cellStyle name="Calc cel 2 2 2 2 3 2" xfId="5387"/>
    <cellStyle name="Calc cel 2 2 2 2 3 2 2" xfId="9607"/>
    <cellStyle name="Calc cel 2 2 2 2 3 2 2 2" xfId="19889"/>
    <cellStyle name="Calc cel 2 2 2 2 3 2 3" xfId="12868"/>
    <cellStyle name="Calc cel 2 2 2 2 3 3" xfId="6803"/>
    <cellStyle name="Calc cel 2 2 2 2 3 3 2" xfId="11022"/>
    <cellStyle name="Calc cel 2 2 2 2 3 3 2 2" xfId="21271"/>
    <cellStyle name="Calc cel 2 2 2 2 3 3 3" xfId="12228"/>
    <cellStyle name="Calc cel 2 2 2 2 3 4" xfId="4202"/>
    <cellStyle name="Calc cel 2 2 2 2 3 4 2" xfId="8422"/>
    <cellStyle name="Calc cel 2 2 2 2 3 4 2 2" xfId="18704"/>
    <cellStyle name="Calc cel 2 2 2 2 3 5" xfId="2728"/>
    <cellStyle name="Calc cel 2 2 2 2 3 5 2" xfId="12506"/>
    <cellStyle name="Calc cel 2 2 2 2 3 6" xfId="16300"/>
    <cellStyle name="Calc cel 2 2 2 2 4" xfId="713"/>
    <cellStyle name="Calc cel 2 2 2 2 4 2" xfId="5178"/>
    <cellStyle name="Calc cel 2 2 2 2 4 2 2" xfId="9398"/>
    <cellStyle name="Calc cel 2 2 2 2 4 2 2 2" xfId="19680"/>
    <cellStyle name="Calc cel 2 2 2 2 4 2 3" xfId="16363"/>
    <cellStyle name="Calc cel 2 2 2 2 4 3" xfId="6599"/>
    <cellStyle name="Calc cel 2 2 2 2 4 3 2" xfId="10818"/>
    <cellStyle name="Calc cel 2 2 2 2 4 3 2 2" xfId="21082"/>
    <cellStyle name="Calc cel 2 2 2 2 4 3 3" xfId="14627"/>
    <cellStyle name="Calc cel 2 2 2 2 4 4" xfId="4013"/>
    <cellStyle name="Calc cel 2 2 2 2 4 4 2" xfId="8233"/>
    <cellStyle name="Calc cel 2 2 2 2 4 4 2 2" xfId="18515"/>
    <cellStyle name="Calc cel 2 2 2 2 4 5" xfId="2847"/>
    <cellStyle name="Calc cel 2 2 2 2 4 5 2" xfId="13375"/>
    <cellStyle name="Calc cel 2 2 2 2 4 6" xfId="13563"/>
    <cellStyle name="Calc cel 2 2 2 2 5" xfId="745"/>
    <cellStyle name="Calc cel 2 2 2 2 5 2" xfId="5210"/>
    <cellStyle name="Calc cel 2 2 2 2 5 2 2" xfId="9430"/>
    <cellStyle name="Calc cel 2 2 2 2 5 2 2 2" xfId="19712"/>
    <cellStyle name="Calc cel 2 2 2 2 5 2 3" xfId="13381"/>
    <cellStyle name="Calc cel 2 2 2 2 5 3" xfId="6630"/>
    <cellStyle name="Calc cel 2 2 2 2 5 3 2" xfId="10849"/>
    <cellStyle name="Calc cel 2 2 2 2 5 3 2 2" xfId="21110"/>
    <cellStyle name="Calc cel 2 2 2 2 5 3 3" xfId="14561"/>
    <cellStyle name="Calc cel 2 2 2 2 5 4" xfId="4042"/>
    <cellStyle name="Calc cel 2 2 2 2 5 4 2" xfId="8262"/>
    <cellStyle name="Calc cel 2 2 2 2 5 4 2 2" xfId="18544"/>
    <cellStyle name="Calc cel 2 2 2 2 5 5" xfId="2733"/>
    <cellStyle name="Calc cel 2 2 2 2 5 5 2" xfId="16536"/>
    <cellStyle name="Calc cel 2 2 2 2 5 6" xfId="16035"/>
    <cellStyle name="Calc cel 2 2 2 2 6" xfId="1623"/>
    <cellStyle name="Calc cel 2 2 2 2 6 2" xfId="6277"/>
    <cellStyle name="Calc cel 2 2 2 2 6 2 2" xfId="10496"/>
    <cellStyle name="Calc cel 2 2 2 2 6 2 2 2" xfId="20772"/>
    <cellStyle name="Calc cel 2 2 2 2 6 2 3" xfId="13161"/>
    <cellStyle name="Calc cel 2 2 2 2 6 3" xfId="3699"/>
    <cellStyle name="Calc cel 2 2 2 2 6 3 2" xfId="7919"/>
    <cellStyle name="Calc cel 2 2 2 2 6 3 2 2" xfId="18201"/>
    <cellStyle name="Calc cel 2 2 2 2 6 4" xfId="2505"/>
    <cellStyle name="Calc cel 2 2 2 2 6 4 2" xfId="14415"/>
    <cellStyle name="Calc cel 2 2 2 2 6 5" xfId="13012"/>
    <cellStyle name="Calc cel 2 2 2 2 7" xfId="4852"/>
    <cellStyle name="Calc cel 2 2 2 2 7 2" xfId="9072"/>
    <cellStyle name="Calc cel 2 2 2 2 7 2 2" xfId="19354"/>
    <cellStyle name="Calc cel 2 2 2 2 7 3" xfId="12427"/>
    <cellStyle name="Calc cel 2 2 2 2 8" xfId="6174"/>
    <cellStyle name="Calc cel 2 2 2 2 8 2" xfId="10393"/>
    <cellStyle name="Calc cel 2 2 2 2 8 2 2" xfId="20671"/>
    <cellStyle name="Calc cel 2 2 2 2 8 3" xfId="16700"/>
    <cellStyle name="Calc cel 2 2 2 2 9" xfId="2426"/>
    <cellStyle name="Calc cel 2 2 2 2 9 2" xfId="17027"/>
    <cellStyle name="Calc cel 2 2 2 3" xfId="433"/>
    <cellStyle name="Calc cel 2 2 2 3 2" xfId="1359"/>
    <cellStyle name="Calc cel 2 2 2 3 2 2" xfId="5822"/>
    <cellStyle name="Calc cel 2 2 2 3 2 2 2" xfId="10042"/>
    <cellStyle name="Calc cel 2 2 2 3 2 2 2 2" xfId="20324"/>
    <cellStyle name="Calc cel 2 2 2 3 2 2 3" xfId="15938"/>
    <cellStyle name="Calc cel 2 2 2 3 2 3" xfId="7234"/>
    <cellStyle name="Calc cel 2 2 2 3 2 3 2" xfId="11453"/>
    <cellStyle name="Calc cel 2 2 2 3 2 3 2 2" xfId="21676"/>
    <cellStyle name="Calc cel 2 2 2 3 2 3 3" xfId="12953"/>
    <cellStyle name="Calc cel 2 2 2 3 2 4" xfId="4591"/>
    <cellStyle name="Calc cel 2 2 2 3 2 4 2" xfId="8811"/>
    <cellStyle name="Calc cel 2 2 2 3 2 4 2 2" xfId="19093"/>
    <cellStyle name="Calc cel 2 2 2 3 2 5" xfId="2693"/>
    <cellStyle name="Calc cel 2 2 2 3 2 5 2" xfId="17527"/>
    <cellStyle name="Calc cel 2 2 2 3 2 6" xfId="16441"/>
    <cellStyle name="Calc cel 2 2 2 3 3" xfId="807"/>
    <cellStyle name="Calc cel 2 2 2 3 3 2" xfId="5272"/>
    <cellStyle name="Calc cel 2 2 2 3 3 2 2" xfId="9492"/>
    <cellStyle name="Calc cel 2 2 2 3 3 2 2 2" xfId="19774"/>
    <cellStyle name="Calc cel 2 2 2 3 3 2 3" xfId="12381"/>
    <cellStyle name="Calc cel 2 2 2 3 3 3" xfId="6692"/>
    <cellStyle name="Calc cel 2 2 2 3 3 3 2" xfId="10911"/>
    <cellStyle name="Calc cel 2 2 2 3 3 3 2 2" xfId="21167"/>
    <cellStyle name="Calc cel 2 2 2 3 3 3 3" xfId="11947"/>
    <cellStyle name="Calc cel 2 2 2 3 3 4" xfId="4098"/>
    <cellStyle name="Calc cel 2 2 2 3 3 4 2" xfId="8318"/>
    <cellStyle name="Calc cel 2 2 2 3 3 4 2 2" xfId="18600"/>
    <cellStyle name="Calc cel 2 2 2 3 3 5" xfId="2278"/>
    <cellStyle name="Calc cel 2 2 2 3 3 5 2" xfId="13225"/>
    <cellStyle name="Calc cel 2 2 2 3 3 6" xfId="14197"/>
    <cellStyle name="Calc cel 2 2 2 3 4" xfId="3747"/>
    <cellStyle name="Calc cel 2 2 2 3 4 2" xfId="7967"/>
    <cellStyle name="Calc cel 2 2 2 3 4 2 2" xfId="18249"/>
    <cellStyle name="Calc cel 2 2 2 3 4 3" xfId="12897"/>
    <cellStyle name="Calc cel 2 2 2 3 5" xfId="4900"/>
    <cellStyle name="Calc cel 2 2 2 3 5 2" xfId="9120"/>
    <cellStyle name="Calc cel 2 2 2 3 5 2 2" xfId="19402"/>
    <cellStyle name="Calc cel 2 2 2 3 5 3" xfId="12724"/>
    <cellStyle name="Calc cel 2 2 2 3 6" xfId="6325"/>
    <cellStyle name="Calc cel 2 2 2 3 6 2" xfId="10544"/>
    <cellStyle name="Calc cel 2 2 2 3 6 2 2" xfId="20820"/>
    <cellStyle name="Calc cel 2 2 2 3 6 3" xfId="13629"/>
    <cellStyle name="Calc cel 2 2 2 3 7" xfId="3481"/>
    <cellStyle name="Calc cel 2 2 2 3 7 2" xfId="7701"/>
    <cellStyle name="Calc cel 2 2 2 3 7 2 2" xfId="17983"/>
    <cellStyle name="Calc cel 2 2 2 3 7 3" xfId="15027"/>
    <cellStyle name="Calc cel 2 2 2 3 8" xfId="2902"/>
    <cellStyle name="Calc cel 2 2 2 3 8 2" xfId="15053"/>
    <cellStyle name="Calc cel 2 2 2 3 9" xfId="16949"/>
    <cellStyle name="Calc cel 2 2 2 4" xfId="497"/>
    <cellStyle name="Calc cel 2 2 2 4 2" xfId="1423"/>
    <cellStyle name="Calc cel 2 2 2 4 2 2" xfId="5886"/>
    <cellStyle name="Calc cel 2 2 2 4 2 2 2" xfId="10106"/>
    <cellStyle name="Calc cel 2 2 2 4 2 2 2 2" xfId="20388"/>
    <cellStyle name="Calc cel 2 2 2 4 2 2 3" xfId="12831"/>
    <cellStyle name="Calc cel 2 2 2 4 2 3" xfId="7298"/>
    <cellStyle name="Calc cel 2 2 2 4 2 3 2" xfId="11517"/>
    <cellStyle name="Calc cel 2 2 2 4 2 3 2 2" xfId="21736"/>
    <cellStyle name="Calc cel 2 2 2 4 2 3 3" xfId="13139"/>
    <cellStyle name="Calc cel 2 2 2 4 2 4" xfId="4651"/>
    <cellStyle name="Calc cel 2 2 2 4 2 4 2" xfId="8871"/>
    <cellStyle name="Calc cel 2 2 2 4 2 4 2 2" xfId="19153"/>
    <cellStyle name="Calc cel 2 2 2 4 2 5" xfId="2173"/>
    <cellStyle name="Calc cel 2 2 2 4 2 5 2" xfId="17587"/>
    <cellStyle name="Calc cel 2 2 2 4 2 6" xfId="17127"/>
    <cellStyle name="Calc cel 2 2 2 4 3" xfId="1105"/>
    <cellStyle name="Calc cel 2 2 2 4 3 2" xfId="5569"/>
    <cellStyle name="Calc cel 2 2 2 4 3 2 2" xfId="9789"/>
    <cellStyle name="Calc cel 2 2 2 4 3 2 2 2" xfId="20071"/>
    <cellStyle name="Calc cel 2 2 2 4 3 2 3" xfId="14312"/>
    <cellStyle name="Calc cel 2 2 2 4 3 3" xfId="6982"/>
    <cellStyle name="Calc cel 2 2 2 4 3 3 2" xfId="11201"/>
    <cellStyle name="Calc cel 2 2 2 4 3 3 2 2" xfId="21440"/>
    <cellStyle name="Calc cel 2 2 2 4 3 3 3" xfId="12821"/>
    <cellStyle name="Calc cel 2 2 2 4 3 4" xfId="4367"/>
    <cellStyle name="Calc cel 2 2 2 4 3 4 2" xfId="8587"/>
    <cellStyle name="Calc cel 2 2 2 4 3 4 2 2" xfId="18869"/>
    <cellStyle name="Calc cel 2 2 2 4 3 5" xfId="1837"/>
    <cellStyle name="Calc cel 2 2 2 4 3 5 2" xfId="17291"/>
    <cellStyle name="Calc cel 2 2 2 4 3 6" xfId="15441"/>
    <cellStyle name="Calc cel 2 2 2 4 4" xfId="3808"/>
    <cellStyle name="Calc cel 2 2 2 4 4 2" xfId="8028"/>
    <cellStyle name="Calc cel 2 2 2 4 4 2 2" xfId="18310"/>
    <cellStyle name="Calc cel 2 2 2 4 4 3" xfId="12246"/>
    <cellStyle name="Calc cel 2 2 2 4 5" xfId="4964"/>
    <cellStyle name="Calc cel 2 2 2 4 5 2" xfId="9184"/>
    <cellStyle name="Calc cel 2 2 2 4 5 2 2" xfId="19466"/>
    <cellStyle name="Calc cel 2 2 2 4 5 3" xfId="15489"/>
    <cellStyle name="Calc cel 2 2 2 4 6" xfId="6389"/>
    <cellStyle name="Calc cel 2 2 2 4 6 2" xfId="10608"/>
    <cellStyle name="Calc cel 2 2 2 4 6 2 2" xfId="20881"/>
    <cellStyle name="Calc cel 2 2 2 4 6 3" xfId="12117"/>
    <cellStyle name="Calc cel 2 2 2 4 7" xfId="3515"/>
    <cellStyle name="Calc cel 2 2 2 4 7 2" xfId="7735"/>
    <cellStyle name="Calc cel 2 2 2 4 7 2 2" xfId="18017"/>
    <cellStyle name="Calc cel 2 2 2 4 7 3" xfId="16640"/>
    <cellStyle name="Calc cel 2 2 2 4 8" xfId="3153"/>
    <cellStyle name="Calc cel 2 2 2 4 8 2" xfId="14634"/>
    <cellStyle name="Calc cel 2 2 2 4 9" xfId="14179"/>
    <cellStyle name="Calc cel 2 2 2 5" xfId="559"/>
    <cellStyle name="Calc cel 2 2 2 5 2" xfId="1485"/>
    <cellStyle name="Calc cel 2 2 2 5 2 2" xfId="5948"/>
    <cellStyle name="Calc cel 2 2 2 5 2 2 2" xfId="10168"/>
    <cellStyle name="Calc cel 2 2 2 5 2 2 2 2" xfId="20450"/>
    <cellStyle name="Calc cel 2 2 2 5 2 2 3" xfId="14074"/>
    <cellStyle name="Calc cel 2 2 2 5 2 3" xfId="7360"/>
    <cellStyle name="Calc cel 2 2 2 5 2 3 2" xfId="11579"/>
    <cellStyle name="Calc cel 2 2 2 5 2 3 2 2" xfId="21795"/>
    <cellStyle name="Calc cel 2 2 2 5 2 3 3" xfId="12183"/>
    <cellStyle name="Calc cel 2 2 2 5 2 4" xfId="4710"/>
    <cellStyle name="Calc cel 2 2 2 5 2 4 2" xfId="8930"/>
    <cellStyle name="Calc cel 2 2 2 5 2 4 2 2" xfId="19212"/>
    <cellStyle name="Calc cel 2 2 2 5 2 5" xfId="1857"/>
    <cellStyle name="Calc cel 2 2 2 5 2 5 2" xfId="17646"/>
    <cellStyle name="Calc cel 2 2 2 5 2 6" xfId="15374"/>
    <cellStyle name="Calc cel 2 2 2 5 3" xfId="1163"/>
    <cellStyle name="Calc cel 2 2 2 5 3 2" xfId="5626"/>
    <cellStyle name="Calc cel 2 2 2 5 3 2 2" xfId="9846"/>
    <cellStyle name="Calc cel 2 2 2 5 3 2 2 2" xfId="20128"/>
    <cellStyle name="Calc cel 2 2 2 5 3 2 3" xfId="15480"/>
    <cellStyle name="Calc cel 2 2 2 5 3 3" xfId="7038"/>
    <cellStyle name="Calc cel 2 2 2 5 3 3 2" xfId="11257"/>
    <cellStyle name="Calc cel 2 2 2 5 3 3 2 2" xfId="21493"/>
    <cellStyle name="Calc cel 2 2 2 5 3 3 3" xfId="11640"/>
    <cellStyle name="Calc cel 2 2 2 5 3 4" xfId="4421"/>
    <cellStyle name="Calc cel 2 2 2 5 3 4 2" xfId="8641"/>
    <cellStyle name="Calc cel 2 2 2 5 3 4 2 2" xfId="18923"/>
    <cellStyle name="Calc cel 2 2 2 5 3 5" xfId="2046"/>
    <cellStyle name="Calc cel 2 2 2 5 3 5 2" xfId="17344"/>
    <cellStyle name="Calc cel 2 2 2 5 3 6" xfId="13150"/>
    <cellStyle name="Calc cel 2 2 2 5 4" xfId="3870"/>
    <cellStyle name="Calc cel 2 2 2 5 4 2" xfId="8090"/>
    <cellStyle name="Calc cel 2 2 2 5 4 2 2" xfId="18372"/>
    <cellStyle name="Calc cel 2 2 2 5 4 3" xfId="14176"/>
    <cellStyle name="Calc cel 2 2 2 5 5" xfId="5026"/>
    <cellStyle name="Calc cel 2 2 2 5 5 2" xfId="9246"/>
    <cellStyle name="Calc cel 2 2 2 5 5 2 2" xfId="19528"/>
    <cellStyle name="Calc cel 2 2 2 5 5 3" xfId="11931"/>
    <cellStyle name="Calc cel 2 2 2 5 6" xfId="6451"/>
    <cellStyle name="Calc cel 2 2 2 5 6 2" xfId="10670"/>
    <cellStyle name="Calc cel 2 2 2 5 6 2 2" xfId="20943"/>
    <cellStyle name="Calc cel 2 2 2 5 6 3" xfId="12077"/>
    <cellStyle name="Calc cel 2 2 2 5 7" xfId="3574"/>
    <cellStyle name="Calc cel 2 2 2 5 7 2" xfId="7794"/>
    <cellStyle name="Calc cel 2 2 2 5 7 2 2" xfId="18076"/>
    <cellStyle name="Calc cel 2 2 2 5 7 3" xfId="14745"/>
    <cellStyle name="Calc cel 2 2 2 5 8" xfId="2248"/>
    <cellStyle name="Calc cel 2 2 2 5 8 2" xfId="12271"/>
    <cellStyle name="Calc cel 2 2 2 5 9" xfId="12052"/>
    <cellStyle name="Calc cel 2 2 2 6" xfId="987"/>
    <cellStyle name="Calc cel 2 2 2 6 2" xfId="4251"/>
    <cellStyle name="Calc cel 2 2 2 6 2 2" xfId="8471"/>
    <cellStyle name="Calc cel 2 2 2 6 2 2 2" xfId="18753"/>
    <cellStyle name="Calc cel 2 2 2 6 2 3" xfId="13495"/>
    <cellStyle name="Calc cel 2 2 2 6 3" xfId="5451"/>
    <cellStyle name="Calc cel 2 2 2 6 3 2" xfId="9671"/>
    <cellStyle name="Calc cel 2 2 2 6 3 2 2" xfId="19953"/>
    <cellStyle name="Calc cel 2 2 2 6 3 3" xfId="12633"/>
    <cellStyle name="Calc cel 2 2 2 6 4" xfId="6865"/>
    <cellStyle name="Calc cel 2 2 2 6 4 2" xfId="11084"/>
    <cellStyle name="Calc cel 2 2 2 6 4 2 2" xfId="21327"/>
    <cellStyle name="Calc cel 2 2 2 6 4 3" xfId="13243"/>
    <cellStyle name="Calc cel 2 2 2 6 5" xfId="3414"/>
    <cellStyle name="Calc cel 2 2 2 6 5 2" xfId="7634"/>
    <cellStyle name="Calc cel 2 2 2 6 5 2 2" xfId="17916"/>
    <cellStyle name="Calc cel 2 2 2 6 6" xfId="2792"/>
    <cellStyle name="Calc cel 2 2 2 6 6 2" xfId="15184"/>
    <cellStyle name="Calc cel 2 2 2 6 7" xfId="17168"/>
    <cellStyle name="Calc cel 2 2 2 7" xfId="873"/>
    <cellStyle name="Calc cel 2 2 2 7 2" xfId="5338"/>
    <cellStyle name="Calc cel 2 2 2 7 2 2" xfId="9558"/>
    <cellStyle name="Calc cel 2 2 2 7 2 2 2" xfId="19840"/>
    <cellStyle name="Calc cel 2 2 2 7 2 3" xfId="14519"/>
    <cellStyle name="Calc cel 2 2 2 7 3" xfId="6758"/>
    <cellStyle name="Calc cel 2 2 2 7 3 2" xfId="10977"/>
    <cellStyle name="Calc cel 2 2 2 7 3 2 2" xfId="21229"/>
    <cellStyle name="Calc cel 2 2 2 7 3 3" xfId="14567"/>
    <cellStyle name="Calc cel 2 2 2 7 4" xfId="4160"/>
    <cellStyle name="Calc cel 2 2 2 7 4 2" xfId="8380"/>
    <cellStyle name="Calc cel 2 2 2 7 4 2 2" xfId="18662"/>
    <cellStyle name="Calc cel 2 2 2 7 5" xfId="2080"/>
    <cellStyle name="Calc cel 2 2 2 7 5 2" xfId="12653"/>
    <cellStyle name="Calc cel 2 2 2 7 6" xfId="14590"/>
    <cellStyle name="Calc cel 2 2 2 8" xfId="1548"/>
    <cellStyle name="Calc cel 2 2 2 8 2" xfId="6020"/>
    <cellStyle name="Calc cel 2 2 2 8 2 2" xfId="10239"/>
    <cellStyle name="Calc cel 2 2 2 8 2 2 2" xfId="20519"/>
    <cellStyle name="Calc cel 2 2 2 8 2 3" xfId="12135"/>
    <cellStyle name="Calc cel 2 2 2 8 3" xfId="3676"/>
    <cellStyle name="Calc cel 2 2 2 8 3 2" xfId="7896"/>
    <cellStyle name="Calc cel 2 2 2 8 3 2 2" xfId="18178"/>
    <cellStyle name="Calc cel 2 2 2 8 4" xfId="1980"/>
    <cellStyle name="Calc cel 2 2 2 8 4 2" xfId="16856"/>
    <cellStyle name="Calc cel 2 2 2 8 5" xfId="13481"/>
    <cellStyle name="Calc cel 2 2 2 9" xfId="4829"/>
    <cellStyle name="Calc cel 2 2 2 9 2" xfId="9049"/>
    <cellStyle name="Calc cel 2 2 2 9 2 2" xfId="19331"/>
    <cellStyle name="Calc cel 2 2 2 9 3" xfId="13319"/>
    <cellStyle name="Calc cel 2 2 3" xfId="338"/>
    <cellStyle name="Calc cel 2 2 3 10" xfId="4808"/>
    <cellStyle name="Calc cel 2 2 3 10 2" xfId="9028"/>
    <cellStyle name="Calc cel 2 2 3 10 2 2" xfId="19310"/>
    <cellStyle name="Calc cel 2 2 3 10 3" xfId="16759"/>
    <cellStyle name="Calc cel 2 2 3 11" xfId="3303"/>
    <cellStyle name="Calc cel 2 2 3 11 2" xfId="7524"/>
    <cellStyle name="Calc cel 2 2 3 11 2 2" xfId="17807"/>
    <cellStyle name="Calc cel 2 2 3 11 3" xfId="13491"/>
    <cellStyle name="Calc cel 2 2 3 12" xfId="6126"/>
    <cellStyle name="Calc cel 2 2 3 12 2" xfId="10345"/>
    <cellStyle name="Calc cel 2 2 3 12 2 2" xfId="20623"/>
    <cellStyle name="Calc cel 2 2 3 13" xfId="1807"/>
    <cellStyle name="Calc cel 2 2 3 13 2" xfId="15425"/>
    <cellStyle name="Calc cel 2 2 3 14" xfId="12101"/>
    <cellStyle name="Calc cel 2 2 3 2" xfId="412"/>
    <cellStyle name="Calc cel 2 2 3 2 2" xfId="1034"/>
    <cellStyle name="Calc cel 2 2 3 2 2 2" xfId="4298"/>
    <cellStyle name="Calc cel 2 2 3 2 2 2 2" xfId="8518"/>
    <cellStyle name="Calc cel 2 2 3 2 2 2 2 2" xfId="18800"/>
    <cellStyle name="Calc cel 2 2 3 2 2 2 3" xfId="15840"/>
    <cellStyle name="Calc cel 2 2 3 2 2 3" xfId="5498"/>
    <cellStyle name="Calc cel 2 2 3 2 2 3 2" xfId="9718"/>
    <cellStyle name="Calc cel 2 2 3 2 2 3 2 2" xfId="20000"/>
    <cellStyle name="Calc cel 2 2 3 2 2 3 3" xfId="16603"/>
    <cellStyle name="Calc cel 2 2 3 2 2 4" xfId="6912"/>
    <cellStyle name="Calc cel 2 2 3 2 2 4 2" xfId="11131"/>
    <cellStyle name="Calc cel 2 2 3 2 2 4 2 2" xfId="21373"/>
    <cellStyle name="Calc cel 2 2 3 2 2 4 3" xfId="12797"/>
    <cellStyle name="Calc cel 2 2 3 2 2 5" xfId="3461"/>
    <cellStyle name="Calc cel 2 2 3 2 2 5 2" xfId="7681"/>
    <cellStyle name="Calc cel 2 2 3 2 2 5 2 2" xfId="17963"/>
    <cellStyle name="Calc cel 2 2 3 2 2 6" xfId="2824"/>
    <cellStyle name="Calc cel 2 2 3 2 2 6 2" xfId="14171"/>
    <cellStyle name="Calc cel 2 2 3 2 2 7" xfId="13687"/>
    <cellStyle name="Calc cel 2 2 3 2 3" xfId="1238"/>
    <cellStyle name="Calc cel 2 2 3 2 3 2" xfId="5701"/>
    <cellStyle name="Calc cel 2 2 3 2 3 2 2" xfId="9921"/>
    <cellStyle name="Calc cel 2 2 3 2 3 2 2 2" xfId="20203"/>
    <cellStyle name="Calc cel 2 2 3 2 3 2 3" xfId="13624"/>
    <cellStyle name="Calc cel 2 2 3 2 3 3" xfId="7113"/>
    <cellStyle name="Calc cel 2 2 3 2 3 3 2" xfId="11332"/>
    <cellStyle name="Calc cel 2 2 3 2 3 3 2 2" xfId="21564"/>
    <cellStyle name="Calc cel 2 2 3 2 3 3 3" xfId="16639"/>
    <cellStyle name="Calc cel 2 2 3 2 3 4" xfId="4492"/>
    <cellStyle name="Calc cel 2 2 3 2 3 4 2" xfId="8712"/>
    <cellStyle name="Calc cel 2 2 3 2 3 4 2 2" xfId="18994"/>
    <cellStyle name="Calc cel 2 2 3 2 3 5" xfId="2751"/>
    <cellStyle name="Calc cel 2 2 3 2 3 5 2" xfId="17415"/>
    <cellStyle name="Calc cel 2 2 3 2 3 6" xfId="17034"/>
    <cellStyle name="Calc cel 2 2 3 2 4" xfId="787"/>
    <cellStyle name="Calc cel 2 2 3 2 4 2" xfId="5252"/>
    <cellStyle name="Calc cel 2 2 3 2 4 2 2" xfId="9472"/>
    <cellStyle name="Calc cel 2 2 3 2 4 2 2 2" xfId="19754"/>
    <cellStyle name="Calc cel 2 2 3 2 4 2 3" xfId="14424"/>
    <cellStyle name="Calc cel 2 2 3 2 4 3" xfId="6672"/>
    <cellStyle name="Calc cel 2 2 3 2 4 3 2" xfId="10891"/>
    <cellStyle name="Calc cel 2 2 3 2 4 3 2 2" xfId="21147"/>
    <cellStyle name="Calc cel 2 2 3 2 4 3 3" xfId="16590"/>
    <cellStyle name="Calc cel 2 2 3 2 4 4" xfId="4078"/>
    <cellStyle name="Calc cel 2 2 3 2 4 4 2" xfId="8298"/>
    <cellStyle name="Calc cel 2 2 3 2 4 4 2 2" xfId="18580"/>
    <cellStyle name="Calc cel 2 2 3 2 4 5" xfId="2806"/>
    <cellStyle name="Calc cel 2 2 3 2 4 5 2" xfId="11780"/>
    <cellStyle name="Calc cel 2 2 3 2 4 6" xfId="11804"/>
    <cellStyle name="Calc cel 2 2 3 2 5" xfId="1650"/>
    <cellStyle name="Calc cel 2 2 3 2 5 2" xfId="6305"/>
    <cellStyle name="Calc cel 2 2 3 2 5 2 2" xfId="10524"/>
    <cellStyle name="Calc cel 2 2 3 2 5 2 2 2" xfId="20800"/>
    <cellStyle name="Calc cel 2 2 3 2 5 2 3" xfId="15959"/>
    <cellStyle name="Calc cel 2 2 3 2 5 3" xfId="3727"/>
    <cellStyle name="Calc cel 2 2 3 2 5 3 2" xfId="7947"/>
    <cellStyle name="Calc cel 2 2 3 2 5 3 2 2" xfId="18229"/>
    <cellStyle name="Calc cel 2 2 3 2 5 4" xfId="2264"/>
    <cellStyle name="Calc cel 2 2 3 2 5 4 2" xfId="17184"/>
    <cellStyle name="Calc cel 2 2 3 2 5 5" xfId="11892"/>
    <cellStyle name="Calc cel 2 2 3 2 6" xfId="4880"/>
    <cellStyle name="Calc cel 2 2 3 2 6 2" xfId="9100"/>
    <cellStyle name="Calc cel 2 2 3 2 6 2 2" xfId="19382"/>
    <cellStyle name="Calc cel 2 2 3 2 6 3" xfId="12492"/>
    <cellStyle name="Calc cel 2 2 3 2 7" xfId="6218"/>
    <cellStyle name="Calc cel 2 2 3 2 7 2" xfId="10437"/>
    <cellStyle name="Calc cel 2 2 3 2 7 2 2" xfId="20714"/>
    <cellStyle name="Calc cel 2 2 3 2 7 3" xfId="14228"/>
    <cellStyle name="Calc cel 2 2 3 2 8" xfId="2259"/>
    <cellStyle name="Calc cel 2 2 3 2 8 2" xfId="12602"/>
    <cellStyle name="Calc cel 2 2 3 2 9" xfId="14073"/>
    <cellStyle name="Calc cel 2 2 3 3" xfId="462"/>
    <cellStyle name="Calc cel 2 2 3 3 10" xfId="13720"/>
    <cellStyle name="Calc cel 2 2 3 3 2" xfId="1073"/>
    <cellStyle name="Calc cel 2 2 3 3 2 2" xfId="1388"/>
    <cellStyle name="Calc cel 2 2 3 3 2 2 2" xfId="5851"/>
    <cellStyle name="Calc cel 2 2 3 3 2 2 2 2" xfId="10071"/>
    <cellStyle name="Calc cel 2 2 3 3 2 2 2 2 2" xfId="20353"/>
    <cellStyle name="Calc cel 2 2 3 3 2 2 2 3" xfId="12478"/>
    <cellStyle name="Calc cel 2 2 3 3 2 2 3" xfId="7263"/>
    <cellStyle name="Calc cel 2 2 3 3 2 2 3 2" xfId="11482"/>
    <cellStyle name="Calc cel 2 2 3 3 2 2 3 2 2" xfId="21703"/>
    <cellStyle name="Calc cel 2 2 3 3 2 2 3 3" xfId="13244"/>
    <cellStyle name="Calc cel 2 2 3 3 2 2 4" xfId="4618"/>
    <cellStyle name="Calc cel 2 2 3 3 2 2 4 2" xfId="8838"/>
    <cellStyle name="Calc cel 2 2 3 3 2 2 4 2 2" xfId="19120"/>
    <cellStyle name="Calc cel 2 2 3 3 2 2 5" xfId="2244"/>
    <cellStyle name="Calc cel 2 2 3 3 2 2 5 2" xfId="17554"/>
    <cellStyle name="Calc cel 2 2 3 3 2 2 6" xfId="14955"/>
    <cellStyle name="Calc cel 2 2 3 3 2 3" xfId="5537"/>
    <cellStyle name="Calc cel 2 2 3 3 2 3 2" xfId="9757"/>
    <cellStyle name="Calc cel 2 2 3 3 2 3 2 2" xfId="20039"/>
    <cellStyle name="Calc cel 2 2 3 3 2 3 3" xfId="16836"/>
    <cellStyle name="Calc cel 2 2 3 3 2 4" xfId="6950"/>
    <cellStyle name="Calc cel 2 2 3 3 2 4 2" xfId="11169"/>
    <cellStyle name="Calc cel 2 2 3 3 2 4 2 2" xfId="21409"/>
    <cellStyle name="Calc cel 2 2 3 3 2 4 3" xfId="12286"/>
    <cellStyle name="Calc cel 2 2 3 3 2 5" xfId="4335"/>
    <cellStyle name="Calc cel 2 2 3 3 2 5 2" xfId="8555"/>
    <cellStyle name="Calc cel 2 2 3 3 2 5 2 2" xfId="18837"/>
    <cellStyle name="Calc cel 2 2 3 3 2 6" xfId="2948"/>
    <cellStyle name="Calc cel 2 2 3 3 2 6 2" xfId="17261"/>
    <cellStyle name="Calc cel 2 2 3 3 2 7" xfId="15214"/>
    <cellStyle name="Calc cel 2 2 3 3 3" xfId="1254"/>
    <cellStyle name="Calc cel 2 2 3 3 3 2" xfId="5717"/>
    <cellStyle name="Calc cel 2 2 3 3 3 2 2" xfId="9937"/>
    <cellStyle name="Calc cel 2 2 3 3 3 2 2 2" xfId="20219"/>
    <cellStyle name="Calc cel 2 2 3 3 3 2 3" xfId="15771"/>
    <cellStyle name="Calc cel 2 2 3 3 3 3" xfId="7129"/>
    <cellStyle name="Calc cel 2 2 3 3 3 3 2" xfId="11348"/>
    <cellStyle name="Calc cel 2 2 3 3 3 3 2 2" xfId="21579"/>
    <cellStyle name="Calc cel 2 2 3 3 3 3 3" xfId="16978"/>
    <cellStyle name="Calc cel 2 2 3 3 3 4" xfId="4507"/>
    <cellStyle name="Calc cel 2 2 3 3 3 4 2" xfId="8727"/>
    <cellStyle name="Calc cel 2 2 3 3 3 4 2 2" xfId="19009"/>
    <cellStyle name="Calc cel 2 2 3 3 3 5" xfId="2446"/>
    <cellStyle name="Calc cel 2 2 3 3 3 5 2" xfId="17430"/>
    <cellStyle name="Calc cel 2 2 3 3 3 6" xfId="14224"/>
    <cellStyle name="Calc cel 2 2 3 3 4" xfId="847"/>
    <cellStyle name="Calc cel 2 2 3 3 4 2" xfId="5312"/>
    <cellStyle name="Calc cel 2 2 3 3 4 2 2" xfId="9532"/>
    <cellStyle name="Calc cel 2 2 3 3 4 2 2 2" xfId="19814"/>
    <cellStyle name="Calc cel 2 2 3 3 4 2 3" xfId="14428"/>
    <cellStyle name="Calc cel 2 2 3 3 4 3" xfId="6732"/>
    <cellStyle name="Calc cel 2 2 3 3 4 3 2" xfId="10951"/>
    <cellStyle name="Calc cel 2 2 3 3 4 3 2 2" xfId="21205"/>
    <cellStyle name="Calc cel 2 2 3 3 4 3 3" xfId="15428"/>
    <cellStyle name="Calc cel 2 2 3 3 4 4" xfId="4136"/>
    <cellStyle name="Calc cel 2 2 3 3 4 4 2" xfId="8356"/>
    <cellStyle name="Calc cel 2 2 3 3 4 4 2 2" xfId="18638"/>
    <cellStyle name="Calc cel 2 2 3 3 4 5" xfId="2501"/>
    <cellStyle name="Calc cel 2 2 3 3 4 5 2" xfId="13771"/>
    <cellStyle name="Calc cel 2 2 3 3 4 6" xfId="15542"/>
    <cellStyle name="Calc cel 2 2 3 3 5" xfId="3775"/>
    <cellStyle name="Calc cel 2 2 3 3 5 2" xfId="7995"/>
    <cellStyle name="Calc cel 2 2 3 3 5 2 2" xfId="18277"/>
    <cellStyle name="Calc cel 2 2 3 3 5 3" xfId="14260"/>
    <cellStyle name="Calc cel 2 2 3 3 6" xfId="4929"/>
    <cellStyle name="Calc cel 2 2 3 3 6 2" xfId="9149"/>
    <cellStyle name="Calc cel 2 2 3 3 6 2 2" xfId="19431"/>
    <cellStyle name="Calc cel 2 2 3 3 6 3" xfId="12654"/>
    <cellStyle name="Calc cel 2 2 3 3 7" xfId="6354"/>
    <cellStyle name="Calc cel 2 2 3 3 7 2" xfId="10573"/>
    <cellStyle name="Calc cel 2 2 3 3 7 2 2" xfId="20848"/>
    <cellStyle name="Calc cel 2 2 3 3 7 3" xfId="12692"/>
    <cellStyle name="Calc cel 2 2 3 3 8" xfId="3495"/>
    <cellStyle name="Calc cel 2 2 3 3 8 2" xfId="7715"/>
    <cellStyle name="Calc cel 2 2 3 3 8 2 2" xfId="17997"/>
    <cellStyle name="Calc cel 2 2 3 3 8 3" xfId="11855"/>
    <cellStyle name="Calc cel 2 2 3 3 9" xfId="3149"/>
    <cellStyle name="Calc cel 2 2 3 3 9 2" xfId="16857"/>
    <cellStyle name="Calc cel 2 2 3 4" xfId="526"/>
    <cellStyle name="Calc cel 2 2 3 4 2" xfId="1452"/>
    <cellStyle name="Calc cel 2 2 3 4 2 2" xfId="5915"/>
    <cellStyle name="Calc cel 2 2 3 4 2 2 2" xfId="10135"/>
    <cellStyle name="Calc cel 2 2 3 4 2 2 2 2" xfId="20417"/>
    <cellStyle name="Calc cel 2 2 3 4 2 2 3" xfId="16382"/>
    <cellStyle name="Calc cel 2 2 3 4 2 3" xfId="7327"/>
    <cellStyle name="Calc cel 2 2 3 4 2 3 2" xfId="11546"/>
    <cellStyle name="Calc cel 2 2 3 4 2 3 2 2" xfId="21763"/>
    <cellStyle name="Calc cel 2 2 3 4 2 3 3" xfId="14443"/>
    <cellStyle name="Calc cel 2 2 3 4 2 4" xfId="4678"/>
    <cellStyle name="Calc cel 2 2 3 4 2 4 2" xfId="8898"/>
    <cellStyle name="Calc cel 2 2 3 4 2 4 2 2" xfId="19180"/>
    <cellStyle name="Calc cel 2 2 3 4 2 5" xfId="2485"/>
    <cellStyle name="Calc cel 2 2 3 4 2 5 2" xfId="17614"/>
    <cellStyle name="Calc cel 2 2 3 4 2 6" xfId="14454"/>
    <cellStyle name="Calc cel 2 2 3 4 3" xfId="1134"/>
    <cellStyle name="Calc cel 2 2 3 4 3 2" xfId="5598"/>
    <cellStyle name="Calc cel 2 2 3 4 3 2 2" xfId="9818"/>
    <cellStyle name="Calc cel 2 2 3 4 3 2 2 2" xfId="20100"/>
    <cellStyle name="Calc cel 2 2 3 4 3 2 3" xfId="11999"/>
    <cellStyle name="Calc cel 2 2 3 4 3 3" xfId="7011"/>
    <cellStyle name="Calc cel 2 2 3 4 3 3 2" xfId="11230"/>
    <cellStyle name="Calc cel 2 2 3 4 3 3 2 2" xfId="21467"/>
    <cellStyle name="Calc cel 2 2 3 4 3 3 3" xfId="15350"/>
    <cellStyle name="Calc cel 2 2 3 4 3 4" xfId="4394"/>
    <cellStyle name="Calc cel 2 2 3 4 3 4 2" xfId="8614"/>
    <cellStyle name="Calc cel 2 2 3 4 3 4 2 2" xfId="18896"/>
    <cellStyle name="Calc cel 2 2 3 4 3 5" xfId="1845"/>
    <cellStyle name="Calc cel 2 2 3 4 3 5 2" xfId="17318"/>
    <cellStyle name="Calc cel 2 2 3 4 3 6" xfId="15421"/>
    <cellStyle name="Calc cel 2 2 3 4 4" xfId="3837"/>
    <cellStyle name="Calc cel 2 2 3 4 4 2" xfId="8057"/>
    <cellStyle name="Calc cel 2 2 3 4 4 2 2" xfId="18339"/>
    <cellStyle name="Calc cel 2 2 3 4 4 3" xfId="15131"/>
    <cellStyle name="Calc cel 2 2 3 4 5" xfId="4993"/>
    <cellStyle name="Calc cel 2 2 3 4 5 2" xfId="9213"/>
    <cellStyle name="Calc cel 2 2 3 4 5 2 2" xfId="19495"/>
    <cellStyle name="Calc cel 2 2 3 4 5 3" xfId="16799"/>
    <cellStyle name="Calc cel 2 2 3 4 6" xfId="6418"/>
    <cellStyle name="Calc cel 2 2 3 4 6 2" xfId="10637"/>
    <cellStyle name="Calc cel 2 2 3 4 6 2 2" xfId="20910"/>
    <cellStyle name="Calc cel 2 2 3 4 6 3" xfId="14334"/>
    <cellStyle name="Calc cel 2 2 3 4 7" xfId="3542"/>
    <cellStyle name="Calc cel 2 2 3 4 7 2" xfId="7762"/>
    <cellStyle name="Calc cel 2 2 3 4 7 2 2" xfId="18044"/>
    <cellStyle name="Calc cel 2 2 3 4 7 3" xfId="17131"/>
    <cellStyle name="Calc cel 2 2 3 4 8" xfId="1999"/>
    <cellStyle name="Calc cel 2 2 3 4 8 2" xfId="12273"/>
    <cellStyle name="Calc cel 2 2 3 4 9" xfId="11653"/>
    <cellStyle name="Calc cel 2 2 3 5" xfId="587"/>
    <cellStyle name="Calc cel 2 2 3 5 2" xfId="1513"/>
    <cellStyle name="Calc cel 2 2 3 5 2 2" xfId="5976"/>
    <cellStyle name="Calc cel 2 2 3 5 2 2 2" xfId="10196"/>
    <cellStyle name="Calc cel 2 2 3 5 2 2 2 2" xfId="20478"/>
    <cellStyle name="Calc cel 2 2 3 5 2 2 3" xfId="15042"/>
    <cellStyle name="Calc cel 2 2 3 5 2 3" xfId="7388"/>
    <cellStyle name="Calc cel 2 2 3 5 2 3 2" xfId="11607"/>
    <cellStyle name="Calc cel 2 2 3 5 2 3 2 2" xfId="21822"/>
    <cellStyle name="Calc cel 2 2 3 5 2 3 3" xfId="13855"/>
    <cellStyle name="Calc cel 2 2 3 5 2 4" xfId="4737"/>
    <cellStyle name="Calc cel 2 2 3 5 2 4 2" xfId="8957"/>
    <cellStyle name="Calc cel 2 2 3 5 2 4 2 2" xfId="19239"/>
    <cellStyle name="Calc cel 2 2 3 5 2 5" xfId="7441"/>
    <cellStyle name="Calc cel 2 2 3 5 2 5 2" xfId="17673"/>
    <cellStyle name="Calc cel 2 2 3 5 2 6" xfId="13363"/>
    <cellStyle name="Calc cel 2 2 3 5 3" xfId="1191"/>
    <cellStyle name="Calc cel 2 2 3 5 3 2" xfId="5654"/>
    <cellStyle name="Calc cel 2 2 3 5 3 2 2" xfId="9874"/>
    <cellStyle name="Calc cel 2 2 3 5 3 2 2 2" xfId="20156"/>
    <cellStyle name="Calc cel 2 2 3 5 3 2 3" xfId="13586"/>
    <cellStyle name="Calc cel 2 2 3 5 3 3" xfId="7066"/>
    <cellStyle name="Calc cel 2 2 3 5 3 3 2" xfId="11285"/>
    <cellStyle name="Calc cel 2 2 3 5 3 3 2 2" xfId="21520"/>
    <cellStyle name="Calc cel 2 2 3 5 3 3 3" xfId="11927"/>
    <cellStyle name="Calc cel 2 2 3 5 3 4" xfId="4448"/>
    <cellStyle name="Calc cel 2 2 3 5 3 4 2" xfId="8668"/>
    <cellStyle name="Calc cel 2 2 3 5 3 4 2 2" xfId="18950"/>
    <cellStyle name="Calc cel 2 2 3 5 3 5" xfId="2325"/>
    <cellStyle name="Calc cel 2 2 3 5 3 5 2" xfId="17371"/>
    <cellStyle name="Calc cel 2 2 3 5 3 6" xfId="16459"/>
    <cellStyle name="Calc cel 2 2 3 5 4" xfId="3898"/>
    <cellStyle name="Calc cel 2 2 3 5 4 2" xfId="8118"/>
    <cellStyle name="Calc cel 2 2 3 5 4 2 2" xfId="18400"/>
    <cellStyle name="Calc cel 2 2 3 5 4 3" xfId="11764"/>
    <cellStyle name="Calc cel 2 2 3 5 5" xfId="5054"/>
    <cellStyle name="Calc cel 2 2 3 5 5 2" xfId="9274"/>
    <cellStyle name="Calc cel 2 2 3 5 5 2 2" xfId="19556"/>
    <cellStyle name="Calc cel 2 2 3 5 5 3" xfId="12535"/>
    <cellStyle name="Calc cel 2 2 3 5 6" xfId="6479"/>
    <cellStyle name="Calc cel 2 2 3 5 6 2" xfId="10698"/>
    <cellStyle name="Calc cel 2 2 3 5 6 2 2" xfId="20971"/>
    <cellStyle name="Calc cel 2 2 3 5 6 3" xfId="15524"/>
    <cellStyle name="Calc cel 2 2 3 5 7" xfId="3601"/>
    <cellStyle name="Calc cel 2 2 3 5 7 2" xfId="7821"/>
    <cellStyle name="Calc cel 2 2 3 5 7 2 2" xfId="18103"/>
    <cellStyle name="Calc cel 2 2 3 5 7 3" xfId="16822"/>
    <cellStyle name="Calc cel 2 2 3 5 8" xfId="3107"/>
    <cellStyle name="Calc cel 2 2 3 5 8 2" xfId="15316"/>
    <cellStyle name="Calc cel 2 2 3 5 9" xfId="14966"/>
    <cellStyle name="Calc cel 2 2 3 6" xfId="966"/>
    <cellStyle name="Calc cel 2 2 3 6 2" xfId="4231"/>
    <cellStyle name="Calc cel 2 2 3 6 2 2" xfId="8451"/>
    <cellStyle name="Calc cel 2 2 3 6 2 2 2" xfId="18733"/>
    <cellStyle name="Calc cel 2 2 3 6 2 3" xfId="12819"/>
    <cellStyle name="Calc cel 2 2 3 6 3" xfId="5430"/>
    <cellStyle name="Calc cel 2 2 3 6 3 2" xfId="9650"/>
    <cellStyle name="Calc cel 2 2 3 6 3 2 2" xfId="19932"/>
    <cellStyle name="Calc cel 2 2 3 6 3 3" xfId="15477"/>
    <cellStyle name="Calc cel 2 2 3 6 4" xfId="6844"/>
    <cellStyle name="Calc cel 2 2 3 6 4 2" xfId="11063"/>
    <cellStyle name="Calc cel 2 2 3 6 4 2 2" xfId="21306"/>
    <cellStyle name="Calc cel 2 2 3 6 4 3" xfId="12399"/>
    <cellStyle name="Calc cel 2 2 3 6 5" xfId="3393"/>
    <cellStyle name="Calc cel 2 2 3 6 5 2" xfId="7613"/>
    <cellStyle name="Calc cel 2 2 3 6 5 2 2" xfId="17895"/>
    <cellStyle name="Calc cel 2 2 3 6 6" xfId="2082"/>
    <cellStyle name="Calc cel 2 2 3 6 6 2" xfId="14435"/>
    <cellStyle name="Calc cel 2 2 3 6 7" xfId="14154"/>
    <cellStyle name="Calc cel 2 2 3 7" xfId="698"/>
    <cellStyle name="Calc cel 2 2 3 7 2" xfId="5163"/>
    <cellStyle name="Calc cel 2 2 3 7 2 2" xfId="9383"/>
    <cellStyle name="Calc cel 2 2 3 7 2 2 2" xfId="19665"/>
    <cellStyle name="Calc cel 2 2 3 7 2 3" xfId="16305"/>
    <cellStyle name="Calc cel 2 2 3 7 3" xfId="6586"/>
    <cellStyle name="Calc cel 2 2 3 7 3 2" xfId="10805"/>
    <cellStyle name="Calc cel 2 2 3 7 3 2 2" xfId="21070"/>
    <cellStyle name="Calc cel 2 2 3 7 3 3" xfId="13351"/>
    <cellStyle name="Calc cel 2 2 3 7 4" xfId="3999"/>
    <cellStyle name="Calc cel 2 2 3 7 4 2" xfId="8219"/>
    <cellStyle name="Calc cel 2 2 3 7 4 2 2" xfId="18501"/>
    <cellStyle name="Calc cel 2 2 3 7 5" xfId="2084"/>
    <cellStyle name="Calc cel 2 2 3 7 5 2" xfId="17117"/>
    <cellStyle name="Calc cel 2 2 3 7 6" xfId="14213"/>
    <cellStyle name="Calc cel 2 2 3 8" xfId="611"/>
    <cellStyle name="Calc cel 2 2 3 8 2" xfId="5078"/>
    <cellStyle name="Calc cel 2 2 3 8 2 2" xfId="9298"/>
    <cellStyle name="Calc cel 2 2 3 8 2 2 2" xfId="19580"/>
    <cellStyle name="Calc cel 2 2 3 8 2 3" xfId="16311"/>
    <cellStyle name="Calc cel 2 2 3 8 3" xfId="6503"/>
    <cellStyle name="Calc cel 2 2 3 8 3 2" xfId="10722"/>
    <cellStyle name="Calc cel 2 2 3 8 3 2 2" xfId="20994"/>
    <cellStyle name="Calc cel 2 2 3 8 3 3" xfId="13797"/>
    <cellStyle name="Calc cel 2 2 3 8 4" xfId="3921"/>
    <cellStyle name="Calc cel 2 2 3 8 4 2" xfId="8141"/>
    <cellStyle name="Calc cel 2 2 3 8 4 2 2" xfId="18423"/>
    <cellStyle name="Calc cel 2 2 3 8 5" xfId="2114"/>
    <cellStyle name="Calc cel 2 2 3 8 5 2" xfId="13983"/>
    <cellStyle name="Calc cel 2 2 3 8 6" xfId="11687"/>
    <cellStyle name="Calc cel 2 2 3 9" xfId="1551"/>
    <cellStyle name="Calc cel 2 2 3 9 2" xfId="6024"/>
    <cellStyle name="Calc cel 2 2 3 9 2 2" xfId="10243"/>
    <cellStyle name="Calc cel 2 2 3 9 2 2 2" xfId="20523"/>
    <cellStyle name="Calc cel 2 2 3 9 2 3" xfId="15087"/>
    <cellStyle name="Calc cel 2 2 3 9 3" xfId="3655"/>
    <cellStyle name="Calc cel 2 2 3 9 3 2" xfId="7875"/>
    <cellStyle name="Calc cel 2 2 3 9 3 2 2" xfId="18157"/>
    <cellStyle name="Calc cel 2 2 3 9 4" xfId="3139"/>
    <cellStyle name="Calc cel 2 2 3 9 4 2" xfId="17139"/>
    <cellStyle name="Calc cel 2 2 3 9 5" xfId="13613"/>
    <cellStyle name="Calc cel 2 2 4" xfId="281"/>
    <cellStyle name="Calc cel 2 2 4 10" xfId="11737"/>
    <cellStyle name="Calc cel 2 2 4 2" xfId="666"/>
    <cellStyle name="Calc cel 2 2 4 2 2" xfId="1273"/>
    <cellStyle name="Calc cel 2 2 4 2 2 2" xfId="5736"/>
    <cellStyle name="Calc cel 2 2 4 2 2 2 2" xfId="9956"/>
    <cellStyle name="Calc cel 2 2 4 2 2 2 2 2" xfId="20238"/>
    <cellStyle name="Calc cel 2 2 4 2 2 2 3" xfId="16437"/>
    <cellStyle name="Calc cel 2 2 4 2 2 3" xfId="7148"/>
    <cellStyle name="Calc cel 2 2 4 2 2 3 2" xfId="11367"/>
    <cellStyle name="Calc cel 2 2 4 2 2 3 2 2" xfId="21596"/>
    <cellStyle name="Calc cel 2 2 4 2 2 3 3" xfId="12557"/>
    <cellStyle name="Calc cel 2 2 4 2 2 4" xfId="4522"/>
    <cellStyle name="Calc cel 2 2 4 2 2 4 2" xfId="8742"/>
    <cellStyle name="Calc cel 2 2 4 2 2 4 2 2" xfId="19024"/>
    <cellStyle name="Calc cel 2 2 4 2 2 5" xfId="2892"/>
    <cellStyle name="Calc cel 2 2 4 2 2 5 2" xfId="17447"/>
    <cellStyle name="Calc cel 2 2 4 2 2 6" xfId="11973"/>
    <cellStyle name="Calc cel 2 2 4 2 3" xfId="1697"/>
    <cellStyle name="Calc cel 2 2 4 2 3 2" xfId="6556"/>
    <cellStyle name="Calc cel 2 2 4 2 3 2 2" xfId="10775"/>
    <cellStyle name="Calc cel 2 2 4 2 3 2 2 2" xfId="21043"/>
    <cellStyle name="Calc cel 2 2 4 2 3 2 3" xfId="13987"/>
    <cellStyle name="Calc cel 2 2 4 2 3 3" xfId="5132"/>
    <cellStyle name="Calc cel 2 2 4 2 3 3 2" xfId="9352"/>
    <cellStyle name="Calc cel 2 2 4 2 3 3 2 2" xfId="19634"/>
    <cellStyle name="Calc cel 2 2 4 2 3 4" xfId="2095"/>
    <cellStyle name="Calc cel 2 2 4 2 3 4 2" xfId="12470"/>
    <cellStyle name="Calc cel 2 2 4 2 3 5" xfId="12159"/>
    <cellStyle name="Calc cel 2 2 4 2 4" xfId="6194"/>
    <cellStyle name="Calc cel 2 2 4 2 4 2" xfId="10413"/>
    <cellStyle name="Calc cel 2 2 4 2 4 2 2" xfId="20691"/>
    <cellStyle name="Calc cel 2 2 4 2 4 3" xfId="13750"/>
    <cellStyle name="Calc cel 2 2 4 2 5" xfId="1766"/>
    <cellStyle name="Calc cel 2 2 4 2 5 2" xfId="15615"/>
    <cellStyle name="Calc cel 2 2 4 2 6" xfId="11808"/>
    <cellStyle name="Calc cel 2 2 4 3" xfId="893"/>
    <cellStyle name="Calc cel 2 2 4 3 2" xfId="5358"/>
    <cellStyle name="Calc cel 2 2 4 3 2 2" xfId="9578"/>
    <cellStyle name="Calc cel 2 2 4 3 2 2 2" xfId="19860"/>
    <cellStyle name="Calc cel 2 2 4 3 2 3" xfId="16737"/>
    <cellStyle name="Calc cel 2 2 4 3 3" xfId="6776"/>
    <cellStyle name="Calc cel 2 2 4 3 3 2" xfId="10995"/>
    <cellStyle name="Calc cel 2 2 4 3 3 2 2" xfId="21246"/>
    <cellStyle name="Calc cel 2 2 4 3 3 3" xfId="13671"/>
    <cellStyle name="Calc cel 2 2 4 3 4" xfId="4178"/>
    <cellStyle name="Calc cel 2 2 4 3 4 2" xfId="8398"/>
    <cellStyle name="Calc cel 2 2 4 3 4 2 2" xfId="18680"/>
    <cellStyle name="Calc cel 2 2 4 3 5" xfId="2604"/>
    <cellStyle name="Calc cel 2 2 4 3 5 2" xfId="12899"/>
    <cellStyle name="Calc cel 2 2 4 3 6" xfId="15107"/>
    <cellStyle name="Calc cel 2 2 4 4" xfId="722"/>
    <cellStyle name="Calc cel 2 2 4 4 2" xfId="5187"/>
    <cellStyle name="Calc cel 2 2 4 4 2 2" xfId="9407"/>
    <cellStyle name="Calc cel 2 2 4 4 2 2 2" xfId="19689"/>
    <cellStyle name="Calc cel 2 2 4 4 2 3" xfId="14405"/>
    <cellStyle name="Calc cel 2 2 4 4 3" xfId="6608"/>
    <cellStyle name="Calc cel 2 2 4 4 3 2" xfId="10827"/>
    <cellStyle name="Calc cel 2 2 4 4 3 2 2" xfId="21089"/>
    <cellStyle name="Calc cel 2 2 4 4 3 3" xfId="12287"/>
    <cellStyle name="Calc cel 2 2 4 4 4" xfId="4019"/>
    <cellStyle name="Calc cel 2 2 4 4 4 2" xfId="8239"/>
    <cellStyle name="Calc cel 2 2 4 4 4 2 2" xfId="18521"/>
    <cellStyle name="Calc cel 2 2 4 4 5" xfId="2951"/>
    <cellStyle name="Calc cel 2 2 4 4 5 2" xfId="12488"/>
    <cellStyle name="Calc cel 2 2 4 4 6" xfId="13002"/>
    <cellStyle name="Calc cel 2 2 4 5" xfId="1580"/>
    <cellStyle name="Calc cel 2 2 4 5 2" xfId="6151"/>
    <cellStyle name="Calc cel 2 2 4 5 2 2" xfId="10370"/>
    <cellStyle name="Calc cel 2 2 4 5 2 2 2" xfId="20648"/>
    <cellStyle name="Calc cel 2 2 4 5 2 3" xfId="14950"/>
    <cellStyle name="Calc cel 2 2 4 5 3" xfId="3296"/>
    <cellStyle name="Calc cel 2 2 4 5 3 2" xfId="7517"/>
    <cellStyle name="Calc cel 2 2 4 5 3 2 2" xfId="17800"/>
    <cellStyle name="Calc cel 2 2 4 5 4" xfId="1781"/>
    <cellStyle name="Calc cel 2 2 4 5 4 2" xfId="15705"/>
    <cellStyle name="Calc cel 2 2 4 5 5" xfId="12087"/>
    <cellStyle name="Calc cel 2 2 4 6" xfId="4758"/>
    <cellStyle name="Calc cel 2 2 4 6 2" xfId="8978"/>
    <cellStyle name="Calc cel 2 2 4 6 2 2" xfId="19260"/>
    <cellStyle name="Calc cel 2 2 4 6 3" xfId="15250"/>
    <cellStyle name="Calc cel 2 2 4 7" xfId="3272"/>
    <cellStyle name="Calc cel 2 2 4 7 2" xfId="7494"/>
    <cellStyle name="Calc cel 2 2 4 7 2 2" xfId="17776"/>
    <cellStyle name="Calc cel 2 2 4 7 3" xfId="13743"/>
    <cellStyle name="Calc cel 2 2 4 8" xfId="2508"/>
    <cellStyle name="Calc cel 2 2 4 8 2" xfId="16320"/>
    <cellStyle name="Calc cel 2 2 4 9" xfId="16113"/>
    <cellStyle name="Calc cel 2 2 4 9 2" xfId="14159"/>
    <cellStyle name="Calc cel 2 2 5" xfId="476"/>
    <cellStyle name="Calc cel 2 2 5 2" xfId="1402"/>
    <cellStyle name="Calc cel 2 2 5 2 2" xfId="5865"/>
    <cellStyle name="Calc cel 2 2 5 2 2 2" xfId="10085"/>
    <cellStyle name="Calc cel 2 2 5 2 2 2 2" xfId="20367"/>
    <cellStyle name="Calc cel 2 2 5 2 2 3" xfId="16275"/>
    <cellStyle name="Calc cel 2 2 5 2 3" xfId="7277"/>
    <cellStyle name="Calc cel 2 2 5 2 3 2" xfId="11496"/>
    <cellStyle name="Calc cel 2 2 5 2 3 2 2" xfId="21716"/>
    <cellStyle name="Calc cel 2 2 5 2 3 3" xfId="12207"/>
    <cellStyle name="Calc cel 2 2 5 2 4" xfId="4631"/>
    <cellStyle name="Calc cel 2 2 5 2 4 2" xfId="8851"/>
    <cellStyle name="Calc cel 2 2 5 2 4 2 2" xfId="19133"/>
    <cellStyle name="Calc cel 2 2 5 2 5" xfId="1749"/>
    <cellStyle name="Calc cel 2 2 5 2 5 2" xfId="17567"/>
    <cellStyle name="Calc cel 2 2 5 2 6" xfId="16508"/>
    <cellStyle name="Calc cel 2 2 5 3" xfId="759"/>
    <cellStyle name="Calc cel 2 2 5 3 2" xfId="5224"/>
    <cellStyle name="Calc cel 2 2 5 3 2 2" xfId="9444"/>
    <cellStyle name="Calc cel 2 2 5 3 2 2 2" xfId="19726"/>
    <cellStyle name="Calc cel 2 2 5 3 2 3" xfId="16531"/>
    <cellStyle name="Calc cel 2 2 5 3 3" xfId="6644"/>
    <cellStyle name="Calc cel 2 2 5 3 3 2" xfId="10863"/>
    <cellStyle name="Calc cel 2 2 5 3 3 2 2" xfId="21122"/>
    <cellStyle name="Calc cel 2 2 5 3 3 3" xfId="13376"/>
    <cellStyle name="Calc cel 2 2 5 3 4" xfId="4054"/>
    <cellStyle name="Calc cel 2 2 5 3 4 2" xfId="8274"/>
    <cellStyle name="Calc cel 2 2 5 3 4 2 2" xfId="18556"/>
    <cellStyle name="Calc cel 2 2 5 3 5" xfId="2218"/>
    <cellStyle name="Calc cel 2 2 5 3 5 2" xfId="16969"/>
    <cellStyle name="Calc cel 2 2 5 3 6" xfId="14804"/>
    <cellStyle name="Calc cel 2 2 5 4" xfId="1678"/>
    <cellStyle name="Calc cel 2 2 5 4 2" xfId="6368"/>
    <cellStyle name="Calc cel 2 2 5 4 2 2" xfId="10587"/>
    <cellStyle name="Calc cel 2 2 5 4 2 2 2" xfId="20861"/>
    <cellStyle name="Calc cel 2 2 5 4 2 3" xfId="15276"/>
    <cellStyle name="Calc cel 2 2 5 4 3" xfId="3788"/>
    <cellStyle name="Calc cel 2 2 5 4 3 2" xfId="8008"/>
    <cellStyle name="Calc cel 2 2 5 4 3 2 2" xfId="18290"/>
    <cellStyle name="Calc cel 2 2 5 4 4" xfId="2119"/>
    <cellStyle name="Calc cel 2 2 5 4 4 2" xfId="16804"/>
    <cellStyle name="Calc cel 2 2 5 4 5" xfId="12083"/>
    <cellStyle name="Calc cel 2 2 5 5" xfId="4943"/>
    <cellStyle name="Calc cel 2 2 5 5 2" xfId="9163"/>
    <cellStyle name="Calc cel 2 2 5 5 2 2" xfId="19445"/>
    <cellStyle name="Calc cel 2 2 5 5 3" xfId="14890"/>
    <cellStyle name="Calc cel 2 2 5 6" xfId="6140"/>
    <cellStyle name="Calc cel 2 2 5 6 2" xfId="10359"/>
    <cellStyle name="Calc cel 2 2 5 6 2 2" xfId="20637"/>
    <cellStyle name="Calc cel 2 2 5 6 3" xfId="16827"/>
    <cellStyle name="Calc cel 2 2 5 7" xfId="1792"/>
    <cellStyle name="Calc cel 2 2 5 7 2" xfId="14982"/>
    <cellStyle name="Calc cel 2 2 5 8" xfId="16122"/>
    <cellStyle name="Calc cel 2 2 5 8 2" xfId="13456"/>
    <cellStyle name="Calc cel 2 2 5 9" xfId="12122"/>
    <cellStyle name="Calc cel 2 2 6" xfId="539"/>
    <cellStyle name="Calc cel 2 2 6 2" xfId="1465"/>
    <cellStyle name="Calc cel 2 2 6 2 2" xfId="5928"/>
    <cellStyle name="Calc cel 2 2 6 2 2 2" xfId="10148"/>
    <cellStyle name="Calc cel 2 2 6 2 2 2 2" xfId="20430"/>
    <cellStyle name="Calc cel 2 2 6 2 2 3" xfId="14346"/>
    <cellStyle name="Calc cel 2 2 6 2 3" xfId="7340"/>
    <cellStyle name="Calc cel 2 2 6 2 3 2" xfId="11559"/>
    <cellStyle name="Calc cel 2 2 6 2 3 2 2" xfId="21775"/>
    <cellStyle name="Calc cel 2 2 6 2 3 3" xfId="15307"/>
    <cellStyle name="Calc cel 2 2 6 2 4" xfId="4690"/>
    <cellStyle name="Calc cel 2 2 6 2 4 2" xfId="8910"/>
    <cellStyle name="Calc cel 2 2 6 2 4 2 2" xfId="19192"/>
    <cellStyle name="Calc cel 2 2 6 2 5" xfId="2859"/>
    <cellStyle name="Calc cel 2 2 6 2 5 2" xfId="17626"/>
    <cellStyle name="Calc cel 2 2 6 2 6" xfId="11878"/>
    <cellStyle name="Calc cel 2 2 6 3" xfId="1147"/>
    <cellStyle name="Calc cel 2 2 6 3 2" xfId="5611"/>
    <cellStyle name="Calc cel 2 2 6 3 2 2" xfId="9831"/>
    <cellStyle name="Calc cel 2 2 6 3 2 2 2" xfId="20113"/>
    <cellStyle name="Calc cel 2 2 6 3 2 3" xfId="14886"/>
    <cellStyle name="Calc cel 2 2 6 3 3" xfId="7024"/>
    <cellStyle name="Calc cel 2 2 6 3 3 2" xfId="11243"/>
    <cellStyle name="Calc cel 2 2 6 3 3 2 2" xfId="21479"/>
    <cellStyle name="Calc cel 2 2 6 3 3 3" xfId="14412"/>
    <cellStyle name="Calc cel 2 2 6 3 4" xfId="4406"/>
    <cellStyle name="Calc cel 2 2 6 3 4 2" xfId="8626"/>
    <cellStyle name="Calc cel 2 2 6 3 4 2 2" xfId="18908"/>
    <cellStyle name="Calc cel 2 2 6 3 5" xfId="2623"/>
    <cellStyle name="Calc cel 2 2 6 3 5 2" xfId="17330"/>
    <cellStyle name="Calc cel 2 2 6 3 6" xfId="16008"/>
    <cellStyle name="Calc cel 2 2 6 4" xfId="3850"/>
    <cellStyle name="Calc cel 2 2 6 4 2" xfId="8070"/>
    <cellStyle name="Calc cel 2 2 6 4 2 2" xfId="18352"/>
    <cellStyle name="Calc cel 2 2 6 4 3" xfId="15071"/>
    <cellStyle name="Calc cel 2 2 6 5" xfId="5006"/>
    <cellStyle name="Calc cel 2 2 6 5 2" xfId="9226"/>
    <cellStyle name="Calc cel 2 2 6 5 2 2" xfId="19508"/>
    <cellStyle name="Calc cel 2 2 6 5 3" xfId="12786"/>
    <cellStyle name="Calc cel 2 2 6 6" xfId="6431"/>
    <cellStyle name="Calc cel 2 2 6 6 2" xfId="10650"/>
    <cellStyle name="Calc cel 2 2 6 6 2 2" xfId="20923"/>
    <cellStyle name="Calc cel 2 2 6 6 3" xfId="12296"/>
    <cellStyle name="Calc cel 2 2 6 7" xfId="3554"/>
    <cellStyle name="Calc cel 2 2 6 7 2" xfId="7774"/>
    <cellStyle name="Calc cel 2 2 6 7 2 2" xfId="18056"/>
    <cellStyle name="Calc cel 2 2 6 7 3" xfId="17072"/>
    <cellStyle name="Calc cel 2 2 6 8" xfId="2276"/>
    <cellStyle name="Calc cel 2 2 6 8 2" xfId="13701"/>
    <cellStyle name="Calc cel 2 2 6 9" xfId="15495"/>
    <cellStyle name="Calc cel 2 2 7" xfId="874"/>
    <cellStyle name="Calc cel 2 2 7 2" xfId="641"/>
    <cellStyle name="Calc cel 2 2 7 2 2" xfId="5107"/>
    <cellStyle name="Calc cel 2 2 7 2 2 2" xfId="9327"/>
    <cellStyle name="Calc cel 2 2 7 2 2 2 2" xfId="19609"/>
    <cellStyle name="Calc cel 2 2 7 2 2 3" xfId="15230"/>
    <cellStyle name="Calc cel 2 2 7 2 3" xfId="6531"/>
    <cellStyle name="Calc cel 2 2 7 2 3 2" xfId="10750"/>
    <cellStyle name="Calc cel 2 2 7 2 3 2 2" xfId="21021"/>
    <cellStyle name="Calc cel 2 2 7 2 3 3" xfId="12933"/>
    <cellStyle name="Calc cel 2 2 7 2 4" xfId="3949"/>
    <cellStyle name="Calc cel 2 2 7 2 4 2" xfId="8169"/>
    <cellStyle name="Calc cel 2 2 7 2 4 2 2" xfId="18451"/>
    <cellStyle name="Calc cel 2 2 7 2 5" xfId="2823"/>
    <cellStyle name="Calc cel 2 2 7 2 5 2" xfId="15930"/>
    <cellStyle name="Calc cel 2 2 7 2 6" xfId="11648"/>
    <cellStyle name="Calc cel 2 2 7 3" xfId="4161"/>
    <cellStyle name="Calc cel 2 2 7 3 2" xfId="8381"/>
    <cellStyle name="Calc cel 2 2 7 3 2 2" xfId="18663"/>
    <cellStyle name="Calc cel 2 2 7 3 3" xfId="13460"/>
    <cellStyle name="Calc cel 2 2 7 4" xfId="5339"/>
    <cellStyle name="Calc cel 2 2 7 4 2" xfId="9559"/>
    <cellStyle name="Calc cel 2 2 7 4 2 2" xfId="19841"/>
    <cellStyle name="Calc cel 2 2 7 4 3" xfId="13385"/>
    <cellStyle name="Calc cel 2 2 7 5" xfId="6759"/>
    <cellStyle name="Calc cel 2 2 7 5 2" xfId="10978"/>
    <cellStyle name="Calc cel 2 2 7 5 2 2" xfId="21230"/>
    <cellStyle name="Calc cel 2 2 7 5 3" xfId="13436"/>
    <cellStyle name="Calc cel 2 2 7 6" xfId="3298"/>
    <cellStyle name="Calc cel 2 2 7 6 2" xfId="7519"/>
    <cellStyle name="Calc cel 2 2 7 6 2 2" xfId="17802"/>
    <cellStyle name="Calc cel 2 2 7 7" xfId="2001"/>
    <cellStyle name="Calc cel 2 2 7 7 2" xfId="16445"/>
    <cellStyle name="Calc cel 2 2 7 8" xfId="13874"/>
    <cellStyle name="Calc cel 2 2 8" xfId="1088"/>
    <cellStyle name="Calc cel 2 2 8 2" xfId="5552"/>
    <cellStyle name="Calc cel 2 2 8 2 2" xfId="9772"/>
    <cellStyle name="Calc cel 2 2 8 2 2 2" xfId="20054"/>
    <cellStyle name="Calc cel 2 2 8 2 3" xfId="14511"/>
    <cellStyle name="Calc cel 2 2 8 3" xfId="6965"/>
    <cellStyle name="Calc cel 2 2 8 3 2" xfId="11184"/>
    <cellStyle name="Calc cel 2 2 8 3 2 2" xfId="21424"/>
    <cellStyle name="Calc cel 2 2 8 3 3" xfId="12418"/>
    <cellStyle name="Calc cel 2 2 8 4" xfId="4350"/>
    <cellStyle name="Calc cel 2 2 8 4 2" xfId="8570"/>
    <cellStyle name="Calc cel 2 2 8 4 2 2" xfId="18852"/>
    <cellStyle name="Calc cel 2 2 8 5" xfId="2353"/>
    <cellStyle name="Calc cel 2 2 8 5 2" xfId="17275"/>
    <cellStyle name="Calc cel 2 2 8 6" xfId="13977"/>
    <cellStyle name="Calc cel 2 2 9" xfId="1600"/>
    <cellStyle name="Calc cel 2 2 9 2" xfId="6251"/>
    <cellStyle name="Calc cel 2 2 9 2 2" xfId="10470"/>
    <cellStyle name="Calc cel 2 2 9 2 2 2" xfId="20746"/>
    <cellStyle name="Calc cel 2 2 9 2 3" xfId="12749"/>
    <cellStyle name="Calc cel 2 2 9 3" xfId="3289"/>
    <cellStyle name="Calc cel 2 2 9 3 2" xfId="7510"/>
    <cellStyle name="Calc cel 2 2 9 3 2 2" xfId="17793"/>
    <cellStyle name="Calc cel 2 2 9 4" xfId="2331"/>
    <cellStyle name="Calc cel 2 2 9 4 2" xfId="14234"/>
    <cellStyle name="Calc cel 2 2 9 5" xfId="14266"/>
    <cellStyle name="Calc cel 2 3" xfId="318"/>
    <cellStyle name="Calc cel 2 3 10" xfId="3193"/>
    <cellStyle name="Calc cel 2 3 10 2" xfId="16162"/>
    <cellStyle name="Calc cel 2 3 10 3" xfId="17698"/>
    <cellStyle name="Calc cel 2 3 11" xfId="1866"/>
    <cellStyle name="Calc cel 2 3 11 2" xfId="12086"/>
    <cellStyle name="Calc cel 2 3 11 3" xfId="16074"/>
    <cellStyle name="Calc cel 2 3 2" xfId="409"/>
    <cellStyle name="Calc cel 2 3 2 10" xfId="4877"/>
    <cellStyle name="Calc cel 2 3 2 10 2" xfId="9097"/>
    <cellStyle name="Calc cel 2 3 2 10 2 2" xfId="19379"/>
    <cellStyle name="Calc cel 2 3 2 10 3" xfId="13667"/>
    <cellStyle name="Calc cel 2 3 2 11" xfId="3367"/>
    <cellStyle name="Calc cel 2 3 2 11 2" xfId="7587"/>
    <cellStyle name="Calc cel 2 3 2 11 2 2" xfId="17869"/>
    <cellStyle name="Calc cel 2 3 2 11 3" xfId="16218"/>
    <cellStyle name="Calc cel 2 3 2 12" xfId="6123"/>
    <cellStyle name="Calc cel 2 3 2 12 2" xfId="10342"/>
    <cellStyle name="Calc cel 2 3 2 12 2 2" xfId="20620"/>
    <cellStyle name="Calc cel 2 3 2 13" xfId="1812"/>
    <cellStyle name="Calc cel 2 3 2 13 2" xfId="16452"/>
    <cellStyle name="Calc cel 2 3 2 14" xfId="14897"/>
    <cellStyle name="Calc cel 2 3 2 2" xfId="459"/>
    <cellStyle name="Calc cel 2 3 2 2 10" xfId="14675"/>
    <cellStyle name="Calc cel 2 3 2 2 2" xfId="1385"/>
    <cellStyle name="Calc cel 2 3 2 2 2 2" xfId="5848"/>
    <cellStyle name="Calc cel 2 3 2 2 2 2 2" xfId="10068"/>
    <cellStyle name="Calc cel 2 3 2 2 2 2 2 2" xfId="20350"/>
    <cellStyle name="Calc cel 2 3 2 2 2 2 3" xfId="15894"/>
    <cellStyle name="Calc cel 2 3 2 2 2 3" xfId="7260"/>
    <cellStyle name="Calc cel 2 3 2 2 2 3 2" xfId="11479"/>
    <cellStyle name="Calc cel 2 3 2 2 2 3 2 2" xfId="21700"/>
    <cellStyle name="Calc cel 2 3 2 2 2 3 3" xfId="16248"/>
    <cellStyle name="Calc cel 2 3 2 2 2 4" xfId="4615"/>
    <cellStyle name="Calc cel 2 3 2 2 2 4 2" xfId="8835"/>
    <cellStyle name="Calc cel 2 3 2 2 2 4 2 2" xfId="19117"/>
    <cellStyle name="Calc cel 2 3 2 2 2 5" xfId="2301"/>
    <cellStyle name="Calc cel 2 3 2 2 2 5 2" xfId="17551"/>
    <cellStyle name="Calc cel 2 3 2 2 2 6" xfId="15468"/>
    <cellStyle name="Calc cel 2 3 2 2 3" xfId="1251"/>
    <cellStyle name="Calc cel 2 3 2 2 3 2" xfId="5714"/>
    <cellStyle name="Calc cel 2 3 2 2 3 2 2" xfId="9934"/>
    <cellStyle name="Calc cel 2 3 2 2 3 2 2 2" xfId="20216"/>
    <cellStyle name="Calc cel 2 3 2 2 3 2 3" xfId="14362"/>
    <cellStyle name="Calc cel 2 3 2 2 3 3" xfId="7126"/>
    <cellStyle name="Calc cel 2 3 2 2 3 3 2" xfId="11345"/>
    <cellStyle name="Calc cel 2 3 2 2 3 3 2 2" xfId="21576"/>
    <cellStyle name="Calc cel 2 3 2 2 3 3 3" xfId="15600"/>
    <cellStyle name="Calc cel 2 3 2 2 3 4" xfId="4504"/>
    <cellStyle name="Calc cel 2 3 2 2 3 4 2" xfId="8724"/>
    <cellStyle name="Calc cel 2 3 2 2 3 4 2 2" xfId="19006"/>
    <cellStyle name="Calc cel 2 3 2 2 3 5" xfId="1955"/>
    <cellStyle name="Calc cel 2 3 2 2 3 5 2" xfId="17427"/>
    <cellStyle name="Calc cel 2 3 2 2 3 6" xfId="12755"/>
    <cellStyle name="Calc cel 2 3 2 2 4" xfId="1070"/>
    <cellStyle name="Calc cel 2 3 2 2 4 2" xfId="5534"/>
    <cellStyle name="Calc cel 2 3 2 2 4 2 2" xfId="9754"/>
    <cellStyle name="Calc cel 2 3 2 2 4 2 2 2" xfId="20036"/>
    <cellStyle name="Calc cel 2 3 2 2 4 2 3" xfId="12607"/>
    <cellStyle name="Calc cel 2 3 2 2 4 3" xfId="6947"/>
    <cellStyle name="Calc cel 2 3 2 2 4 3 2" xfId="11166"/>
    <cellStyle name="Calc cel 2 3 2 2 4 3 2 2" xfId="21406"/>
    <cellStyle name="Calc cel 2 3 2 2 4 3 3" xfId="12473"/>
    <cellStyle name="Calc cel 2 3 2 2 4 4" xfId="4332"/>
    <cellStyle name="Calc cel 2 3 2 2 4 4 2" xfId="8552"/>
    <cellStyle name="Calc cel 2 3 2 2 4 4 2 2" xfId="18834"/>
    <cellStyle name="Calc cel 2 3 2 2 4 5" xfId="3117"/>
    <cellStyle name="Calc cel 2 3 2 2 4 5 2" xfId="11781"/>
    <cellStyle name="Calc cel 2 3 2 2 4 6" xfId="14715"/>
    <cellStyle name="Calc cel 2 3 2 2 5" xfId="1674"/>
    <cellStyle name="Calc cel 2 3 2 2 5 2" xfId="6351"/>
    <cellStyle name="Calc cel 2 3 2 2 5 2 2" xfId="10570"/>
    <cellStyle name="Calc cel 2 3 2 2 5 2 2 2" xfId="20845"/>
    <cellStyle name="Calc cel 2 3 2 2 5 2 3" xfId="11945"/>
    <cellStyle name="Calc cel 2 3 2 2 5 3" xfId="3772"/>
    <cellStyle name="Calc cel 2 3 2 2 5 3 2" xfId="7992"/>
    <cellStyle name="Calc cel 2 3 2 2 5 3 2 2" xfId="18274"/>
    <cellStyle name="Calc cel 2 3 2 2 5 4" xfId="2477"/>
    <cellStyle name="Calc cel 2 3 2 2 5 4 2" xfId="12626"/>
    <cellStyle name="Calc cel 2 3 2 2 5 5" xfId="12783"/>
    <cellStyle name="Calc cel 2 3 2 2 6" xfId="4926"/>
    <cellStyle name="Calc cel 2 3 2 2 6 2" xfId="9146"/>
    <cellStyle name="Calc cel 2 3 2 2 6 2 2" xfId="19428"/>
    <cellStyle name="Calc cel 2 3 2 2 6 3" xfId="14055"/>
    <cellStyle name="Calc cel 2 3 2 2 7" xfId="6213"/>
    <cellStyle name="Calc cel 2 3 2 2 7 2" xfId="10432"/>
    <cellStyle name="Calc cel 2 3 2 2 7 2 2" xfId="20709"/>
    <cellStyle name="Calc cel 2 3 2 2 7 3" xfId="13825"/>
    <cellStyle name="Calc cel 2 3 2 2 8" xfId="3157"/>
    <cellStyle name="Calc cel 2 3 2 2 8 2" xfId="15104"/>
    <cellStyle name="Calc cel 2 3 2 2 9" xfId="16145"/>
    <cellStyle name="Calc cel 2 3 2 2 9 2" xfId="15568"/>
    <cellStyle name="Calc cel 2 3 2 3" xfId="523"/>
    <cellStyle name="Calc cel 2 3 2 3 2" xfId="1449"/>
    <cellStyle name="Calc cel 2 3 2 3 2 2" xfId="5912"/>
    <cellStyle name="Calc cel 2 3 2 3 2 2 2" xfId="10132"/>
    <cellStyle name="Calc cel 2 3 2 3 2 2 2 2" xfId="20414"/>
    <cellStyle name="Calc cel 2 3 2 3 2 2 3" xfId="12006"/>
    <cellStyle name="Calc cel 2 3 2 3 2 3" xfId="7324"/>
    <cellStyle name="Calc cel 2 3 2 3 2 3 2" xfId="11543"/>
    <cellStyle name="Calc cel 2 3 2 3 2 3 2 2" xfId="21760"/>
    <cellStyle name="Calc cel 2 3 2 3 2 3 3" xfId="13497"/>
    <cellStyle name="Calc cel 2 3 2 3 2 4" xfId="4675"/>
    <cellStyle name="Calc cel 2 3 2 3 2 4 2" xfId="8895"/>
    <cellStyle name="Calc cel 2 3 2 3 2 4 2 2" xfId="19177"/>
    <cellStyle name="Calc cel 2 3 2 3 2 5" xfId="3106"/>
    <cellStyle name="Calc cel 2 3 2 3 2 5 2" xfId="17611"/>
    <cellStyle name="Calc cel 2 3 2 3 2 6" xfId="13121"/>
    <cellStyle name="Calc cel 2 3 2 3 3" xfId="1131"/>
    <cellStyle name="Calc cel 2 3 2 3 3 2" xfId="5595"/>
    <cellStyle name="Calc cel 2 3 2 3 3 2 2" xfId="9815"/>
    <cellStyle name="Calc cel 2 3 2 3 3 2 2 2" xfId="20097"/>
    <cellStyle name="Calc cel 2 3 2 3 3 2 3" xfId="14420"/>
    <cellStyle name="Calc cel 2 3 2 3 3 3" xfId="7008"/>
    <cellStyle name="Calc cel 2 3 2 3 3 3 2" xfId="11227"/>
    <cellStyle name="Calc cel 2 3 2 3 3 3 2 2" xfId="21464"/>
    <cellStyle name="Calc cel 2 3 2 3 3 3 3" xfId="15025"/>
    <cellStyle name="Calc cel 2 3 2 3 3 4" xfId="4391"/>
    <cellStyle name="Calc cel 2 3 2 3 3 4 2" xfId="8611"/>
    <cellStyle name="Calc cel 2 3 2 3 3 4 2 2" xfId="18893"/>
    <cellStyle name="Calc cel 2 3 2 3 3 5" xfId="1826"/>
    <cellStyle name="Calc cel 2 3 2 3 3 5 2" xfId="17315"/>
    <cellStyle name="Calc cel 2 3 2 3 3 6" xfId="14092"/>
    <cellStyle name="Calc cel 2 3 2 3 4" xfId="3834"/>
    <cellStyle name="Calc cel 2 3 2 3 4 2" xfId="8054"/>
    <cellStyle name="Calc cel 2 3 2 3 4 2 2" xfId="18336"/>
    <cellStyle name="Calc cel 2 3 2 3 4 3" xfId="14841"/>
    <cellStyle name="Calc cel 2 3 2 3 5" xfId="4990"/>
    <cellStyle name="Calc cel 2 3 2 3 5 2" xfId="9210"/>
    <cellStyle name="Calc cel 2 3 2 3 5 2 2" xfId="19492"/>
    <cellStyle name="Calc cel 2 3 2 3 5 3" xfId="12563"/>
    <cellStyle name="Calc cel 2 3 2 3 6" xfId="6415"/>
    <cellStyle name="Calc cel 2 3 2 3 6 2" xfId="10634"/>
    <cellStyle name="Calc cel 2 3 2 3 6 2 2" xfId="20907"/>
    <cellStyle name="Calc cel 2 3 2 3 6 3" xfId="13070"/>
    <cellStyle name="Calc cel 2 3 2 3 7" xfId="3539"/>
    <cellStyle name="Calc cel 2 3 2 3 7 2" xfId="7759"/>
    <cellStyle name="Calc cel 2 3 2 3 7 2 2" xfId="18041"/>
    <cellStyle name="Calc cel 2 3 2 3 7 3" xfId="15742"/>
    <cellStyle name="Calc cel 2 3 2 3 8" xfId="2684"/>
    <cellStyle name="Calc cel 2 3 2 3 8 2" xfId="15269"/>
    <cellStyle name="Calc cel 2 3 2 3 9" xfId="11774"/>
    <cellStyle name="Calc cel 2 3 2 4" xfId="584"/>
    <cellStyle name="Calc cel 2 3 2 4 2" xfId="1510"/>
    <cellStyle name="Calc cel 2 3 2 4 2 2" xfId="5973"/>
    <cellStyle name="Calc cel 2 3 2 4 2 2 2" xfId="10193"/>
    <cellStyle name="Calc cel 2 3 2 4 2 2 2 2" xfId="20475"/>
    <cellStyle name="Calc cel 2 3 2 4 2 2 3" xfId="13548"/>
    <cellStyle name="Calc cel 2 3 2 4 2 3" xfId="7385"/>
    <cellStyle name="Calc cel 2 3 2 4 2 3 2" xfId="11604"/>
    <cellStyle name="Calc cel 2 3 2 4 2 3 2 2" xfId="21819"/>
    <cellStyle name="Calc cel 2 3 2 4 2 3 3" xfId="13606"/>
    <cellStyle name="Calc cel 2 3 2 4 2 4" xfId="4734"/>
    <cellStyle name="Calc cel 2 3 2 4 2 4 2" xfId="8954"/>
    <cellStyle name="Calc cel 2 3 2 4 2 4 2 2" xfId="19236"/>
    <cellStyle name="Calc cel 2 3 2 4 2 5" xfId="7438"/>
    <cellStyle name="Calc cel 2 3 2 4 2 5 2" xfId="17670"/>
    <cellStyle name="Calc cel 2 3 2 4 2 6" xfId="15949"/>
    <cellStyle name="Calc cel 2 3 2 4 3" xfId="1188"/>
    <cellStyle name="Calc cel 2 3 2 4 3 2" xfId="5651"/>
    <cellStyle name="Calc cel 2 3 2 4 3 2 2" xfId="9871"/>
    <cellStyle name="Calc cel 2 3 2 4 3 2 2 2" xfId="20153"/>
    <cellStyle name="Calc cel 2 3 2 4 3 2 3" xfId="16982"/>
    <cellStyle name="Calc cel 2 3 2 4 3 3" xfId="7063"/>
    <cellStyle name="Calc cel 2 3 2 4 3 3 2" xfId="11282"/>
    <cellStyle name="Calc cel 2 3 2 4 3 3 2 2" xfId="21517"/>
    <cellStyle name="Calc cel 2 3 2 4 3 3 3" xfId="11752"/>
    <cellStyle name="Calc cel 2 3 2 4 3 4" xfId="4445"/>
    <cellStyle name="Calc cel 2 3 2 4 3 4 2" xfId="8665"/>
    <cellStyle name="Calc cel 2 3 2 4 3 4 2 2" xfId="18947"/>
    <cellStyle name="Calc cel 2 3 2 4 3 5" xfId="2381"/>
    <cellStyle name="Calc cel 2 3 2 4 3 5 2" xfId="17368"/>
    <cellStyle name="Calc cel 2 3 2 4 3 6" xfId="16344"/>
    <cellStyle name="Calc cel 2 3 2 4 4" xfId="3895"/>
    <cellStyle name="Calc cel 2 3 2 4 4 2" xfId="8115"/>
    <cellStyle name="Calc cel 2 3 2 4 4 2 2" xfId="18397"/>
    <cellStyle name="Calc cel 2 3 2 4 4 3" xfId="11838"/>
    <cellStyle name="Calc cel 2 3 2 4 5" xfId="5051"/>
    <cellStyle name="Calc cel 2 3 2 4 5 2" xfId="9271"/>
    <cellStyle name="Calc cel 2 3 2 4 5 2 2" xfId="19553"/>
    <cellStyle name="Calc cel 2 3 2 4 5 3" xfId="14835"/>
    <cellStyle name="Calc cel 2 3 2 4 6" xfId="6476"/>
    <cellStyle name="Calc cel 2 3 2 4 6 2" xfId="10695"/>
    <cellStyle name="Calc cel 2 3 2 4 6 2 2" xfId="20968"/>
    <cellStyle name="Calc cel 2 3 2 4 6 3" xfId="14247"/>
    <cellStyle name="Calc cel 2 3 2 4 7" xfId="3598"/>
    <cellStyle name="Calc cel 2 3 2 4 7 2" xfId="7818"/>
    <cellStyle name="Calc cel 2 3 2 4 7 2 2" xfId="18100"/>
    <cellStyle name="Calc cel 2 3 2 4 7 3" xfId="12588"/>
    <cellStyle name="Calc cel 2 3 2 4 8" xfId="3160"/>
    <cellStyle name="Calc cel 2 3 2 4 8 2" xfId="14062"/>
    <cellStyle name="Calc cel 2 3 2 4 9" xfId="15467"/>
    <cellStyle name="Calc cel 2 3 2 5" xfId="1031"/>
    <cellStyle name="Calc cel 2 3 2 5 2" xfId="1343"/>
    <cellStyle name="Calc cel 2 3 2 5 2 2" xfId="5806"/>
    <cellStyle name="Calc cel 2 3 2 5 2 2 2" xfId="10026"/>
    <cellStyle name="Calc cel 2 3 2 5 2 2 2 2" xfId="20308"/>
    <cellStyle name="Calc cel 2 3 2 5 2 2 3" xfId="14543"/>
    <cellStyle name="Calc cel 2 3 2 5 2 3" xfId="7218"/>
    <cellStyle name="Calc cel 2 3 2 5 2 3 2" xfId="11437"/>
    <cellStyle name="Calc cel 2 3 2 5 2 3 2 2" xfId="21660"/>
    <cellStyle name="Calc cel 2 3 2 5 2 3 3" xfId="15366"/>
    <cellStyle name="Calc cel 2 3 2 5 2 4" xfId="4575"/>
    <cellStyle name="Calc cel 2 3 2 5 2 4 2" xfId="8795"/>
    <cellStyle name="Calc cel 2 3 2 5 2 4 2 2" xfId="19077"/>
    <cellStyle name="Calc cel 2 3 2 5 2 5" xfId="3126"/>
    <cellStyle name="Calc cel 2 3 2 5 2 5 2" xfId="17511"/>
    <cellStyle name="Calc cel 2 3 2 5 2 6" xfId="16712"/>
    <cellStyle name="Calc cel 2 3 2 5 3" xfId="4295"/>
    <cellStyle name="Calc cel 2 3 2 5 3 2" xfId="8515"/>
    <cellStyle name="Calc cel 2 3 2 5 3 2 2" xfId="18797"/>
    <cellStyle name="Calc cel 2 3 2 5 3 3" xfId="16942"/>
    <cellStyle name="Calc cel 2 3 2 5 4" xfId="5495"/>
    <cellStyle name="Calc cel 2 3 2 5 4 2" xfId="9715"/>
    <cellStyle name="Calc cel 2 3 2 5 4 2 2" xfId="19997"/>
    <cellStyle name="Calc cel 2 3 2 5 4 3" xfId="16408"/>
    <cellStyle name="Calc cel 2 3 2 5 5" xfId="6909"/>
    <cellStyle name="Calc cel 2 3 2 5 5 2" xfId="11128"/>
    <cellStyle name="Calc cel 2 3 2 5 5 2 2" xfId="21370"/>
    <cellStyle name="Calc cel 2 3 2 5 5 3" xfId="15105"/>
    <cellStyle name="Calc cel 2 3 2 5 6" xfId="3458"/>
    <cellStyle name="Calc cel 2 3 2 5 6 2" xfId="7678"/>
    <cellStyle name="Calc cel 2 3 2 5 6 2 2" xfId="17960"/>
    <cellStyle name="Calc cel 2 3 2 5 7" xfId="2874"/>
    <cellStyle name="Calc cel 2 3 2 5 7 2" xfId="12711"/>
    <cellStyle name="Calc cel 2 3 2 5 8" xfId="17083"/>
    <cellStyle name="Calc cel 2 3 2 6" xfId="946"/>
    <cellStyle name="Calc cel 2 3 2 6 2" xfId="5410"/>
    <cellStyle name="Calc cel 2 3 2 6 2 2" xfId="9630"/>
    <cellStyle name="Calc cel 2 3 2 6 2 2 2" xfId="19912"/>
    <cellStyle name="Calc cel 2 3 2 6 2 3" xfId="16768"/>
    <cellStyle name="Calc cel 2 3 2 6 3" xfId="6824"/>
    <cellStyle name="Calc cel 2 3 2 6 3 2" xfId="11043"/>
    <cellStyle name="Calc cel 2 3 2 6 3 2 2" xfId="21289"/>
    <cellStyle name="Calc cel 2 3 2 6 3 3" xfId="13416"/>
    <cellStyle name="Calc cel 2 3 2 6 4" xfId="4222"/>
    <cellStyle name="Calc cel 2 3 2 6 4 2" xfId="8442"/>
    <cellStyle name="Calc cel 2 3 2 6 4 2 2" xfId="18724"/>
    <cellStyle name="Calc cel 2 3 2 6 5" xfId="2371"/>
    <cellStyle name="Calc cel 2 3 2 6 5 2" xfId="13339"/>
    <cellStyle name="Calc cel 2 3 2 6 6" xfId="15563"/>
    <cellStyle name="Calc cel 2 3 2 7" xfId="816"/>
    <cellStyle name="Calc cel 2 3 2 7 2" xfId="5281"/>
    <cellStyle name="Calc cel 2 3 2 7 2 2" xfId="9501"/>
    <cellStyle name="Calc cel 2 3 2 7 2 2 2" xfId="19783"/>
    <cellStyle name="Calc cel 2 3 2 7 2 3" xfId="14650"/>
    <cellStyle name="Calc cel 2 3 2 7 3" xfId="6701"/>
    <cellStyle name="Calc cel 2 3 2 7 3 2" xfId="10920"/>
    <cellStyle name="Calc cel 2 3 2 7 3 2 2" xfId="21176"/>
    <cellStyle name="Calc cel 2 3 2 7 3 3" xfId="14149"/>
    <cellStyle name="Calc cel 2 3 2 7 4" xfId="4107"/>
    <cellStyle name="Calc cel 2 3 2 7 4 2" xfId="8327"/>
    <cellStyle name="Calc cel 2 3 2 7 4 2 2" xfId="18609"/>
    <cellStyle name="Calc cel 2 3 2 7 5" xfId="2468"/>
    <cellStyle name="Calc cel 2 3 2 7 5 2" xfId="12255"/>
    <cellStyle name="Calc cel 2 3 2 7 6" xfId="16433"/>
    <cellStyle name="Calc cel 2 3 2 8" xfId="844"/>
    <cellStyle name="Calc cel 2 3 2 8 2" xfId="5309"/>
    <cellStyle name="Calc cel 2 3 2 8 2 2" xfId="9529"/>
    <cellStyle name="Calc cel 2 3 2 8 2 2 2" xfId="19811"/>
    <cellStyle name="Calc cel 2 3 2 8 2 3" xfId="13193"/>
    <cellStyle name="Calc cel 2 3 2 8 3" xfId="6729"/>
    <cellStyle name="Calc cel 2 3 2 8 3 2" xfId="10948"/>
    <cellStyle name="Calc cel 2 3 2 8 3 2 2" xfId="21202"/>
    <cellStyle name="Calc cel 2 3 2 8 3 3" xfId="15038"/>
    <cellStyle name="Calc cel 2 3 2 8 4" xfId="4133"/>
    <cellStyle name="Calc cel 2 3 2 8 4 2" xfId="8353"/>
    <cellStyle name="Calc cel 2 3 2 8 4 2 2" xfId="18635"/>
    <cellStyle name="Calc cel 2 3 2 8 5" xfId="2011"/>
    <cellStyle name="Calc cel 2 3 2 8 5 2" xfId="13528"/>
    <cellStyle name="Calc cel 2 3 2 8 6" xfId="13069"/>
    <cellStyle name="Calc cel 2 3 2 9" xfId="1647"/>
    <cellStyle name="Calc cel 2 3 2 9 2" xfId="6302"/>
    <cellStyle name="Calc cel 2 3 2 9 2 2" xfId="10521"/>
    <cellStyle name="Calc cel 2 3 2 9 2 2 2" xfId="20797"/>
    <cellStyle name="Calc cel 2 3 2 9 2 3" xfId="14505"/>
    <cellStyle name="Calc cel 2 3 2 9 3" xfId="3724"/>
    <cellStyle name="Calc cel 2 3 2 9 3 2" xfId="7944"/>
    <cellStyle name="Calc cel 2 3 2 9 3 2 2" xfId="18226"/>
    <cellStyle name="Calc cel 2 3 2 9 4" xfId="2836"/>
    <cellStyle name="Calc cel 2 3 2 9 4 2" xfId="13328"/>
    <cellStyle name="Calc cel 2 3 2 9 5" xfId="14686"/>
    <cellStyle name="Calc cel 2 3 3" xfId="372"/>
    <cellStyle name="Calc cel 2 3 3 2" xfId="1315"/>
    <cellStyle name="Calc cel 2 3 3 2 2" xfId="1737"/>
    <cellStyle name="Calc cel 2 3 3 2 2 2" xfId="7190"/>
    <cellStyle name="Calc cel 2 3 3 2 2 2 2" xfId="11409"/>
    <cellStyle name="Calc cel 2 3 3 2 2 2 2 2" xfId="21634"/>
    <cellStyle name="Calc cel 2 3 3 2 2 2 3" xfId="16240"/>
    <cellStyle name="Calc cel 2 3 3 2 2 3" xfId="5778"/>
    <cellStyle name="Calc cel 2 3 3 2 2 3 2" xfId="9998"/>
    <cellStyle name="Calc cel 2 3 3 2 2 3 2 2" xfId="20280"/>
    <cellStyle name="Calc cel 2 3 3 2 2 4" xfId="2189"/>
    <cellStyle name="Calc cel 2 3 3 2 2 4 2" xfId="17485"/>
    <cellStyle name="Calc cel 2 3 3 2 2 5" xfId="16625"/>
    <cellStyle name="Calc cel 2 3 3 2 3" xfId="6231"/>
    <cellStyle name="Calc cel 2 3 3 2 3 2" xfId="10450"/>
    <cellStyle name="Calc cel 2 3 3 2 3 2 2" xfId="20727"/>
    <cellStyle name="Calc cel 2 3 3 2 3 3" xfId="15451"/>
    <cellStyle name="Calc cel 2 3 3 2 4" xfId="2286"/>
    <cellStyle name="Calc cel 2 3 3 2 4 2" xfId="12543"/>
    <cellStyle name="Calc cel 2 3 3 2 5" xfId="13904"/>
    <cellStyle name="Calc cel 2 3 3 3" xfId="783"/>
    <cellStyle name="Calc cel 2 3 3 3 2" xfId="5248"/>
    <cellStyle name="Calc cel 2 3 3 3 2 2" xfId="9468"/>
    <cellStyle name="Calc cel 2 3 3 3 2 2 2" xfId="19750"/>
    <cellStyle name="Calc cel 2 3 3 3 2 3" xfId="14347"/>
    <cellStyle name="Calc cel 2 3 3 3 3" xfId="6668"/>
    <cellStyle name="Calc cel 2 3 3 3 3 2" xfId="10887"/>
    <cellStyle name="Calc cel 2 3 3 3 3 2 2" xfId="21143"/>
    <cellStyle name="Calc cel 2 3 3 3 3 3" xfId="16564"/>
    <cellStyle name="Calc cel 2 3 3 3 4" xfId="4074"/>
    <cellStyle name="Calc cel 2 3 3 3 4 2" xfId="8294"/>
    <cellStyle name="Calc cel 2 3 3 3 4 2 2" xfId="18576"/>
    <cellStyle name="Calc cel 2 3 3 3 5" xfId="2290"/>
    <cellStyle name="Calc cel 2 3 3 3 5 2" xfId="11792"/>
    <cellStyle name="Calc cel 2 3 3 3 6" xfId="11962"/>
    <cellStyle name="Calc cel 2 3 3 4" xfId="1612"/>
    <cellStyle name="Calc cel 2 3 3 4 2" xfId="6266"/>
    <cellStyle name="Calc cel 2 3 3 4 2 2" xfId="10485"/>
    <cellStyle name="Calc cel 2 3 3 4 2 2 2" xfId="20761"/>
    <cellStyle name="Calc cel 2 3 3 4 2 3" xfId="17235"/>
    <cellStyle name="Calc cel 2 3 3 4 3" xfId="3688"/>
    <cellStyle name="Calc cel 2 3 3 4 3 2" xfId="7908"/>
    <cellStyle name="Calc cel 2 3 3 4 3 2 2" xfId="18190"/>
    <cellStyle name="Calc cel 2 3 3 4 4" xfId="2860"/>
    <cellStyle name="Calc cel 2 3 3 4 4 2" xfId="13046"/>
    <cellStyle name="Calc cel 2 3 3 4 5" xfId="14689"/>
    <cellStyle name="Calc cel 2 3 3 5" xfId="4841"/>
    <cellStyle name="Calc cel 2 3 3 5 2" xfId="9061"/>
    <cellStyle name="Calc cel 2 3 3 5 2 2" xfId="19343"/>
    <cellStyle name="Calc cel 2 3 3 5 3" xfId="16361"/>
    <cellStyle name="Calc cel 2 3 3 6" xfId="6138"/>
    <cellStyle name="Calc cel 2 3 3 6 2" xfId="10357"/>
    <cellStyle name="Calc cel 2 3 3 6 2 2" xfId="20635"/>
    <cellStyle name="Calc cel 2 3 3 6 3" xfId="11733"/>
    <cellStyle name="Calc cel 2 3 3 7" xfId="1794"/>
    <cellStyle name="Calc cel 2 3 3 7 2" xfId="15791"/>
    <cellStyle name="Calc cel 2 3 3 8" xfId="16120"/>
    <cellStyle name="Calc cel 2 3 3 8 2" xfId="15756"/>
    <cellStyle name="Calc cel 2 3 3 9" xfId="13445"/>
    <cellStyle name="Calc cel 2 3 4" xfId="1293"/>
    <cellStyle name="Calc cel 2 3 4 2" xfId="1726"/>
    <cellStyle name="Calc cel 2 3 4 2 2" xfId="7168"/>
    <cellStyle name="Calc cel 2 3 4 2 2 2" xfId="11387"/>
    <cellStyle name="Calc cel 2 3 4 2 2 2 2" xfId="21613"/>
    <cellStyle name="Calc cel 2 3 4 2 2 3" xfId="13334"/>
    <cellStyle name="Calc cel 2 3 4 2 3" xfId="5756"/>
    <cellStyle name="Calc cel 2 3 4 2 3 2" xfId="9976"/>
    <cellStyle name="Calc cel 2 3 4 2 3 2 2" xfId="20258"/>
    <cellStyle name="Calc cel 2 3 4 2 4" xfId="2865"/>
    <cellStyle name="Calc cel 2 3 4 2 4 2" xfId="17464"/>
    <cellStyle name="Calc cel 2 3 4 2 5" xfId="12316"/>
    <cellStyle name="Calc cel 2 3 4 3" xfId="6032"/>
    <cellStyle name="Calc cel 2 3 4 3 2" xfId="10251"/>
    <cellStyle name="Calc cel 2 3 4 3 2 2" xfId="20531"/>
    <cellStyle name="Calc cel 2 3 4 3 3" xfId="14564"/>
    <cellStyle name="Calc cel 2 3 4 4" xfId="4535"/>
    <cellStyle name="Calc cel 2 3 4 4 2" xfId="8755"/>
    <cellStyle name="Calc cel 2 3 4 4 2 2" xfId="19037"/>
    <cellStyle name="Calc cel 2 3 4 5" xfId="2194"/>
    <cellStyle name="Calc cel 2 3 4 5 2" xfId="12846"/>
    <cellStyle name="Calc cel 2 3 4 6" xfId="11707"/>
    <cellStyle name="Calc cel 2 3 5" xfId="1051"/>
    <cellStyle name="Calc cel 2 3 5 2" xfId="5515"/>
    <cellStyle name="Calc cel 2 3 5 2 2" xfId="9735"/>
    <cellStyle name="Calc cel 2 3 5 2 2 2" xfId="20017"/>
    <cellStyle name="Calc cel 2 3 5 2 3" xfId="12032"/>
    <cellStyle name="Calc cel 2 3 5 3" xfId="6014"/>
    <cellStyle name="Calc cel 2 3 5 3 2" xfId="10234"/>
    <cellStyle name="Calc cel 2 3 5 3 2 2" xfId="20515"/>
    <cellStyle name="Calc cel 2 3 5 3 3" xfId="14520"/>
    <cellStyle name="Calc cel 2 3 5 4" xfId="4314"/>
    <cellStyle name="Calc cel 2 3 5 4 2" xfId="8534"/>
    <cellStyle name="Calc cel 2 3 5 4 2 2" xfId="18816"/>
    <cellStyle name="Calc cel 2 3 5 5" xfId="2223"/>
    <cellStyle name="Calc cel 2 3 5 5 2" xfId="12465"/>
    <cellStyle name="Calc cel 2 3 5 6" xfId="12005"/>
    <cellStyle name="Calc cel 2 3 6" xfId="694"/>
    <cellStyle name="Calc cel 2 3 6 2" xfId="5160"/>
    <cellStyle name="Calc cel 2 3 6 2 2" xfId="9380"/>
    <cellStyle name="Calc cel 2 3 6 2 2 2" xfId="19662"/>
    <cellStyle name="Calc cel 2 3 6 2 3" xfId="15821"/>
    <cellStyle name="Calc cel 2 3 6 3" xfId="6583"/>
    <cellStyle name="Calc cel 2 3 6 3 2" xfId="10802"/>
    <cellStyle name="Calc cel 2 3 6 3 2 2" xfId="21067"/>
    <cellStyle name="Calc cel 2 3 6 3 3" xfId="15934"/>
    <cellStyle name="Calc cel 2 3 6 4" xfId="3996"/>
    <cellStyle name="Calc cel 2 3 6 4 2" xfId="8216"/>
    <cellStyle name="Calc cel 2 3 6 4 2 2" xfId="18498"/>
    <cellStyle name="Calc cel 2 3 6 5" xfId="2496"/>
    <cellStyle name="Calc cel 2 3 6 5 2" xfId="15728"/>
    <cellStyle name="Calc cel 2 3 6 6" xfId="16594"/>
    <cellStyle name="Calc cel 2 3 7" xfId="3637"/>
    <cellStyle name="Calc cel 2 3 7 2" xfId="7857"/>
    <cellStyle name="Calc cel 2 3 7 2 2" xfId="18139"/>
    <cellStyle name="Calc cel 2 3 7 3" xfId="13672"/>
    <cellStyle name="Calc cel 2 3 8" xfId="4791"/>
    <cellStyle name="Calc cel 2 3 8 2" xfId="9011"/>
    <cellStyle name="Calc cel 2 3 8 2 2" xfId="19293"/>
    <cellStyle name="Calc cel 2 3 8 3" xfId="17092"/>
    <cellStyle name="Calc cel 2 3 9" xfId="3215"/>
    <cellStyle name="Calc cel 2 3 9 2" xfId="16184"/>
    <cellStyle name="Calc cel 2 3 9 2 2" xfId="17720"/>
    <cellStyle name="Calc cel 2 3 9 3" xfId="12040"/>
    <cellStyle name="Calc cel 2 3 9 4" xfId="12955"/>
    <cellStyle name="Calc cel 2 4" xfId="3285"/>
    <cellStyle name="Calc cel 2 4 2" xfId="16217"/>
    <cellStyle name="Calc cel 2 4 3" xfId="17789"/>
    <cellStyle name="Calc cel 2 5" xfId="3179"/>
    <cellStyle name="Calc cel 2 5 2" xfId="16149"/>
    <cellStyle name="Calc cel 2 5 3" xfId="17685"/>
    <cellStyle name="Calc cel 2 6" xfId="1753"/>
    <cellStyle name="Calc cel 2 6 2" xfId="14341"/>
    <cellStyle name="Calc cel 2 6 3" xfId="16059"/>
    <cellStyle name="Calc cel 3" xfId="12"/>
    <cellStyle name="Calc cel 3 2" xfId="251"/>
    <cellStyle name="Calc cel 3 2 10" xfId="3391"/>
    <cellStyle name="Calc cel 3 2 10 2" xfId="7611"/>
    <cellStyle name="Calc cel 3 2 10 2 2" xfId="17893"/>
    <cellStyle name="Calc cel 3 2 10 3" xfId="16539"/>
    <cellStyle name="Calc cel 3 2 11" xfId="3239"/>
    <cellStyle name="Calc cel 3 2 11 2" xfId="7462"/>
    <cellStyle name="Calc cel 3 2 11 2 2" xfId="17743"/>
    <cellStyle name="Calc cel 3 2 11 3" xfId="15267"/>
    <cellStyle name="Calc cel 3 2 12" xfId="2294"/>
    <cellStyle name="Calc cel 3 2 12 2" xfId="12266"/>
    <cellStyle name="Calc cel 3 2 13" xfId="12004"/>
    <cellStyle name="Calc cel 3 2 2" xfId="357"/>
    <cellStyle name="Calc cel 3 2 2 10" xfId="3322"/>
    <cellStyle name="Calc cel 3 2 2 10 2" xfId="7543"/>
    <cellStyle name="Calc cel 3 2 2 10 2 2" xfId="17826"/>
    <cellStyle name="Calc cel 3 2 2 10 3" xfId="16261"/>
    <cellStyle name="Calc cel 3 2 2 11" xfId="6092"/>
    <cellStyle name="Calc cel 3 2 2 11 2" xfId="10311"/>
    <cellStyle name="Calc cel 3 2 2 11 2 2" xfId="20590"/>
    <cellStyle name="Calc cel 3 2 2 12" xfId="2450"/>
    <cellStyle name="Calc cel 3 2 2 12 2" xfId="12528"/>
    <cellStyle name="Calc cel 3 2 2 13" xfId="15466"/>
    <cellStyle name="Calc cel 3 2 2 2" xfId="381"/>
    <cellStyle name="Calc cel 3 2 2 2 10" xfId="14060"/>
    <cellStyle name="Calc cel 3 2 2 2 2" xfId="1004"/>
    <cellStyle name="Calc cel 3 2 2 2 2 2" xfId="1323"/>
    <cellStyle name="Calc cel 3 2 2 2 2 2 2" xfId="5786"/>
    <cellStyle name="Calc cel 3 2 2 2 2 2 2 2" xfId="10006"/>
    <cellStyle name="Calc cel 3 2 2 2 2 2 2 2 2" xfId="20288"/>
    <cellStyle name="Calc cel 3 2 2 2 2 2 2 3" xfId="12412"/>
    <cellStyle name="Calc cel 3 2 2 2 2 2 3" xfId="7198"/>
    <cellStyle name="Calc cel 3 2 2 2 2 2 3 2" xfId="11417"/>
    <cellStyle name="Calc cel 3 2 2 2 2 2 3 2 2" xfId="21642"/>
    <cellStyle name="Calc cel 3 2 2 2 2 2 3 3" xfId="12376"/>
    <cellStyle name="Calc cel 3 2 2 2 2 2 4" xfId="4557"/>
    <cellStyle name="Calc cel 3 2 2 2 2 2 4 2" xfId="8777"/>
    <cellStyle name="Calc cel 3 2 2 2 2 2 4 2 2" xfId="19059"/>
    <cellStyle name="Calc cel 3 2 2 2 2 2 5" xfId="2679"/>
    <cellStyle name="Calc cel 3 2 2 2 2 2 5 2" xfId="17493"/>
    <cellStyle name="Calc cel 3 2 2 2 2 2 6" xfId="14102"/>
    <cellStyle name="Calc cel 3 2 2 2 2 3" xfId="4268"/>
    <cellStyle name="Calc cel 3 2 2 2 2 3 2" xfId="8488"/>
    <cellStyle name="Calc cel 3 2 2 2 2 3 2 2" xfId="18770"/>
    <cellStyle name="Calc cel 3 2 2 2 2 3 3" xfId="14609"/>
    <cellStyle name="Calc cel 3 2 2 2 2 4" xfId="5468"/>
    <cellStyle name="Calc cel 3 2 2 2 2 4 2" xfId="9688"/>
    <cellStyle name="Calc cel 3 2 2 2 2 4 2 2" xfId="19970"/>
    <cellStyle name="Calc cel 3 2 2 2 2 4 3" xfId="15710"/>
    <cellStyle name="Calc cel 3 2 2 2 2 5" xfId="6882"/>
    <cellStyle name="Calc cel 3 2 2 2 2 5 2" xfId="11101"/>
    <cellStyle name="Calc cel 3 2 2 2 2 5 2 2" xfId="21344"/>
    <cellStyle name="Calc cel 3 2 2 2 2 5 3" xfId="14328"/>
    <cellStyle name="Calc cel 3 2 2 2 2 6" xfId="3431"/>
    <cellStyle name="Calc cel 3 2 2 2 2 6 2" xfId="7651"/>
    <cellStyle name="Calc cel 3 2 2 2 2 6 2 2" xfId="17933"/>
    <cellStyle name="Calc cel 3 2 2 2 2 6 3" xfId="12407"/>
    <cellStyle name="Calc cel 3 2 2 2 2 7" xfId="2567"/>
    <cellStyle name="Calc cel 3 2 2 2 2 7 2" xfId="16773"/>
    <cellStyle name="Calc cel 3 2 2 2 2 8" xfId="11913"/>
    <cellStyle name="Calc cel 3 2 2 2 3" xfId="921"/>
    <cellStyle name="Calc cel 3 2 2 2 3 2" xfId="5385"/>
    <cellStyle name="Calc cel 3 2 2 2 3 2 2" xfId="9605"/>
    <cellStyle name="Calc cel 3 2 2 2 3 2 2 2" xfId="19887"/>
    <cellStyle name="Calc cel 3 2 2 2 3 2 3" xfId="12590"/>
    <cellStyle name="Calc cel 3 2 2 2 3 3" xfId="6801"/>
    <cellStyle name="Calc cel 3 2 2 2 3 3 2" xfId="11020"/>
    <cellStyle name="Calc cel 3 2 2 2 3 3 2 2" xfId="21269"/>
    <cellStyle name="Calc cel 3 2 2 2 3 3 3" xfId="16204"/>
    <cellStyle name="Calc cel 3 2 2 2 3 4" xfId="4200"/>
    <cellStyle name="Calc cel 3 2 2 2 3 4 2" xfId="8420"/>
    <cellStyle name="Calc cel 3 2 2 2 3 4 2 2" xfId="18702"/>
    <cellStyle name="Calc cel 3 2 2 2 3 5" xfId="2659"/>
    <cellStyle name="Calc cel 3 2 2 2 3 5 2" xfId="12141"/>
    <cellStyle name="Calc cel 3 2 2 2 3 6" xfId="14642"/>
    <cellStyle name="Calc cel 3 2 2 2 4" xfId="863"/>
    <cellStyle name="Calc cel 3 2 2 2 4 2" xfId="5328"/>
    <cellStyle name="Calc cel 3 2 2 2 4 2 2" xfId="9548"/>
    <cellStyle name="Calc cel 3 2 2 2 4 2 2 2" xfId="19830"/>
    <cellStyle name="Calc cel 3 2 2 2 4 2 3" xfId="16031"/>
    <cellStyle name="Calc cel 3 2 2 2 4 3" xfId="6748"/>
    <cellStyle name="Calc cel 3 2 2 2 4 3 2" xfId="10967"/>
    <cellStyle name="Calc cel 3 2 2 2 4 3 2 2" xfId="21221"/>
    <cellStyle name="Calc cel 3 2 2 2 4 3 3" xfId="15878"/>
    <cellStyle name="Calc cel 3 2 2 2 4 4" xfId="4152"/>
    <cellStyle name="Calc cel 3 2 2 2 4 4 2" xfId="8372"/>
    <cellStyle name="Calc cel 3 2 2 2 4 4 2 2" xfId="18654"/>
    <cellStyle name="Calc cel 3 2 2 2 4 5" xfId="2181"/>
    <cellStyle name="Calc cel 3 2 2 2 4 5 2" xfId="16937"/>
    <cellStyle name="Calc cel 3 2 2 2 4 6" xfId="15554"/>
    <cellStyle name="Calc cel 3 2 2 2 5" xfId="743"/>
    <cellStyle name="Calc cel 3 2 2 2 5 2" xfId="5208"/>
    <cellStyle name="Calc cel 3 2 2 2 5 2 2" xfId="9428"/>
    <cellStyle name="Calc cel 3 2 2 2 5 2 2 2" xfId="19710"/>
    <cellStyle name="Calc cel 3 2 2 2 5 2 3" xfId="15684"/>
    <cellStyle name="Calc cel 3 2 2 2 5 3" xfId="6628"/>
    <cellStyle name="Calc cel 3 2 2 2 5 3 2" xfId="10847"/>
    <cellStyle name="Calc cel 3 2 2 2 5 3 2 2" xfId="21108"/>
    <cellStyle name="Calc cel 3 2 2 2 5 3 3" xfId="16835"/>
    <cellStyle name="Calc cel 3 2 2 2 5 4" xfId="4040"/>
    <cellStyle name="Calc cel 3 2 2 2 5 4 2" xfId="8260"/>
    <cellStyle name="Calc cel 3 2 2 2 5 4 2 2" xfId="18542"/>
    <cellStyle name="Calc cel 3 2 2 2 5 5" xfId="2919"/>
    <cellStyle name="Calc cel 3 2 2 2 5 5 2" xfId="14180"/>
    <cellStyle name="Calc cel 3 2 2 2 5 6" xfId="13443"/>
    <cellStyle name="Calc cel 3 2 2 2 6" xfId="1621"/>
    <cellStyle name="Calc cel 3 2 2 2 6 2" xfId="6275"/>
    <cellStyle name="Calc cel 3 2 2 2 6 2 2" xfId="10494"/>
    <cellStyle name="Calc cel 3 2 2 2 6 2 2 2" xfId="20770"/>
    <cellStyle name="Calc cel 3 2 2 2 6 2 3" xfId="15471"/>
    <cellStyle name="Calc cel 3 2 2 2 6 3" xfId="3697"/>
    <cellStyle name="Calc cel 3 2 2 2 6 3 2" xfId="7917"/>
    <cellStyle name="Calc cel 3 2 2 2 6 3 2 2" xfId="18199"/>
    <cellStyle name="Calc cel 3 2 2 2 6 4" xfId="2238"/>
    <cellStyle name="Calc cel 3 2 2 2 6 4 2" xfId="15585"/>
    <cellStyle name="Calc cel 3 2 2 2 6 5" xfId="15321"/>
    <cellStyle name="Calc cel 3 2 2 2 7" xfId="4850"/>
    <cellStyle name="Calc cel 3 2 2 2 7 2" xfId="9070"/>
    <cellStyle name="Calc cel 3 2 2 2 7 2 2" xfId="19352"/>
    <cellStyle name="Calc cel 3 2 2 2 7 3" xfId="14402"/>
    <cellStyle name="Calc cel 3 2 2 2 8" xfId="6171"/>
    <cellStyle name="Calc cel 3 2 2 2 8 2" xfId="10390"/>
    <cellStyle name="Calc cel 3 2 2 2 8 2 2" xfId="20668"/>
    <cellStyle name="Calc cel 3 2 2 2 8 3" xfId="14249"/>
    <cellStyle name="Calc cel 3 2 2 2 9" xfId="1921"/>
    <cellStyle name="Calc cel 3 2 2 2 9 2" xfId="16753"/>
    <cellStyle name="Calc cel 3 2 2 3" xfId="431"/>
    <cellStyle name="Calc cel 3 2 2 3 2" xfId="1357"/>
    <cellStyle name="Calc cel 3 2 2 3 2 2" xfId="5820"/>
    <cellStyle name="Calc cel 3 2 2 3 2 2 2" xfId="10040"/>
    <cellStyle name="Calc cel 3 2 2 3 2 2 2 2" xfId="20322"/>
    <cellStyle name="Calc cel 3 2 2 3 2 2 3" xfId="13148"/>
    <cellStyle name="Calc cel 3 2 2 3 2 3" xfId="7232"/>
    <cellStyle name="Calc cel 3 2 2 3 2 3 2" xfId="11451"/>
    <cellStyle name="Calc cel 3 2 2 3 2 3 2 2" xfId="21674"/>
    <cellStyle name="Calc cel 3 2 2 3 2 3 3" xfId="15266"/>
    <cellStyle name="Calc cel 3 2 2 3 2 4" xfId="4589"/>
    <cellStyle name="Calc cel 3 2 2 3 2 4 2" xfId="8809"/>
    <cellStyle name="Calc cel 3 2 2 3 2 4 2 2" xfId="19091"/>
    <cellStyle name="Calc cel 3 2 2 3 2 5" xfId="2404"/>
    <cellStyle name="Calc cel 3 2 2 3 2 5 2" xfId="17525"/>
    <cellStyle name="Calc cel 3 2 2 3 2 6" xfId="11861"/>
    <cellStyle name="Calc cel 3 2 2 3 3" xfId="805"/>
    <cellStyle name="Calc cel 3 2 2 3 3 2" xfId="5270"/>
    <cellStyle name="Calc cel 3 2 2 3 3 2 2" xfId="9490"/>
    <cellStyle name="Calc cel 3 2 2 3 3 2 2 2" xfId="19772"/>
    <cellStyle name="Calc cel 3 2 2 3 3 2 3" xfId="12649"/>
    <cellStyle name="Calc cel 3 2 2 3 3 3" xfId="6690"/>
    <cellStyle name="Calc cel 3 2 2 3 3 3 2" xfId="10909"/>
    <cellStyle name="Calc cel 3 2 2 3 3 3 2 2" xfId="21165"/>
    <cellStyle name="Calc cel 3 2 2 3 3 3 3" xfId="17209"/>
    <cellStyle name="Calc cel 3 2 2 3 3 4" xfId="4096"/>
    <cellStyle name="Calc cel 3 2 2 3 3 4 2" xfId="8316"/>
    <cellStyle name="Calc cel 3 2 2 3 3 4 2 2" xfId="18598"/>
    <cellStyle name="Calc cel 3 2 2 3 3 5" xfId="3069"/>
    <cellStyle name="Calc cel 3 2 2 3 3 5 2" xfId="15528"/>
    <cellStyle name="Calc cel 3 2 2 3 3 6" xfId="16578"/>
    <cellStyle name="Calc cel 3 2 2 3 4" xfId="3745"/>
    <cellStyle name="Calc cel 3 2 2 3 4 2" xfId="7965"/>
    <cellStyle name="Calc cel 3 2 2 3 4 2 2" xfId="18247"/>
    <cellStyle name="Calc cel 3 2 2 3 4 3" xfId="12619"/>
    <cellStyle name="Calc cel 3 2 2 3 5" xfId="4898"/>
    <cellStyle name="Calc cel 3 2 2 3 5 2" xfId="9118"/>
    <cellStyle name="Calc cel 3 2 2 3 5 2 2" xfId="19400"/>
    <cellStyle name="Calc cel 3 2 2 3 5 3" xfId="16380"/>
    <cellStyle name="Calc cel 3 2 2 3 6" xfId="6323"/>
    <cellStyle name="Calc cel 3 2 2 3 6 2" xfId="10542"/>
    <cellStyle name="Calc cel 3 2 2 3 6 2 2" xfId="20818"/>
    <cellStyle name="Calc cel 3 2 2 3 6 3" xfId="15928"/>
    <cellStyle name="Calc cel 3 2 2 3 7" xfId="3479"/>
    <cellStyle name="Calc cel 3 2 2 3 7 2" xfId="7699"/>
    <cellStyle name="Calc cel 3 2 2 3 7 2 2" xfId="17981"/>
    <cellStyle name="Calc cel 3 2 2 3 7 3" xfId="13851"/>
    <cellStyle name="Calc cel 3 2 2 3 8" xfId="2086"/>
    <cellStyle name="Calc cel 3 2 2 3 8 2" xfId="12012"/>
    <cellStyle name="Calc cel 3 2 2 3 9" xfId="15113"/>
    <cellStyle name="Calc cel 3 2 2 4" xfId="495"/>
    <cellStyle name="Calc cel 3 2 2 4 2" xfId="1421"/>
    <cellStyle name="Calc cel 3 2 2 4 2 2" xfId="5884"/>
    <cellStyle name="Calc cel 3 2 2 4 2 2 2" xfId="10104"/>
    <cellStyle name="Calc cel 3 2 2 4 2 2 2 2" xfId="20386"/>
    <cellStyle name="Calc cel 3 2 2 4 2 2 3" xfId="12550"/>
    <cellStyle name="Calc cel 3 2 2 4 2 3" xfId="7296"/>
    <cellStyle name="Calc cel 3 2 2 4 2 3 2" xfId="11515"/>
    <cellStyle name="Calc cel 3 2 2 4 2 3 2 2" xfId="21734"/>
    <cellStyle name="Calc cel 3 2 2 4 2 3 3" xfId="15448"/>
    <cellStyle name="Calc cel 3 2 2 4 2 4" xfId="4649"/>
    <cellStyle name="Calc cel 3 2 2 4 2 4 2" xfId="8869"/>
    <cellStyle name="Calc cel 3 2 2 4 2 4 2 2" xfId="19151"/>
    <cellStyle name="Calc cel 3 2 2 4 2 5" xfId="1852"/>
    <cellStyle name="Calc cel 3 2 2 4 2 5 2" xfId="17585"/>
    <cellStyle name="Calc cel 3 2 2 4 2 6" xfId="14569"/>
    <cellStyle name="Calc cel 3 2 2 4 3" xfId="1103"/>
    <cellStyle name="Calc cel 3 2 2 4 3 2" xfId="5567"/>
    <cellStyle name="Calc cel 3 2 2 4 3 2 2" xfId="9787"/>
    <cellStyle name="Calc cel 3 2 2 4 3 2 2 2" xfId="20069"/>
    <cellStyle name="Calc cel 3 2 2 4 3 2 3" xfId="16688"/>
    <cellStyle name="Calc cel 3 2 2 4 3 3" xfId="6980"/>
    <cellStyle name="Calc cel 3 2 2 4 3 3 2" xfId="11199"/>
    <cellStyle name="Calc cel 3 2 2 4 3 3 2 2" xfId="21438"/>
    <cellStyle name="Calc cel 3 2 2 4 3 3 3" xfId="12540"/>
    <cellStyle name="Calc cel 3 2 2 4 3 4" xfId="4365"/>
    <cellStyle name="Calc cel 3 2 2 4 3 4 2" xfId="8585"/>
    <cellStyle name="Calc cel 3 2 2 4 3 4 2 2" xfId="18867"/>
    <cellStyle name="Calc cel 3 2 2 4 3 5" xfId="1912"/>
    <cellStyle name="Calc cel 3 2 2 4 3 5 2" xfId="17289"/>
    <cellStyle name="Calc cel 3 2 2 4 3 6" xfId="12788"/>
    <cellStyle name="Calc cel 3 2 2 4 4" xfId="3806"/>
    <cellStyle name="Calc cel 3 2 2 4 4 2" xfId="8026"/>
    <cellStyle name="Calc cel 3 2 2 4 4 2 2" xfId="18308"/>
    <cellStyle name="Calc cel 3 2 2 4 4 3" xfId="11980"/>
    <cellStyle name="Calc cel 3 2 2 4 5" xfId="4962"/>
    <cellStyle name="Calc cel 3 2 2 4 5 2" xfId="9182"/>
    <cellStyle name="Calc cel 3 2 2 4 5 2 2" xfId="19464"/>
    <cellStyle name="Calc cel 3 2 2 4 5 3" xfId="12985"/>
    <cellStyle name="Calc cel 3 2 2 4 6" xfId="6387"/>
    <cellStyle name="Calc cel 3 2 2 4 6 2" xfId="10606"/>
    <cellStyle name="Calc cel 3 2 2 4 6 2 2" xfId="20879"/>
    <cellStyle name="Calc cel 3 2 2 4 6 3" xfId="14783"/>
    <cellStyle name="Calc cel 3 2 2 4 7" xfId="3513"/>
    <cellStyle name="Calc cel 3 2 2 4 7 2" xfId="7733"/>
    <cellStyle name="Calc cel 3 2 2 4 7 2 2" xfId="18015"/>
    <cellStyle name="Calc cel 3 2 2 4 7 3" xfId="15044"/>
    <cellStyle name="Calc cel 3 2 2 4 8" xfId="2740"/>
    <cellStyle name="Calc cel 3 2 2 4 8 2" xfId="16916"/>
    <cellStyle name="Calc cel 3 2 2 4 9" xfId="16561"/>
    <cellStyle name="Calc cel 3 2 2 5" xfId="557"/>
    <cellStyle name="Calc cel 3 2 2 5 2" xfId="1483"/>
    <cellStyle name="Calc cel 3 2 2 5 2 2" xfId="5946"/>
    <cellStyle name="Calc cel 3 2 2 5 2 2 2" xfId="10166"/>
    <cellStyle name="Calc cel 3 2 2 5 2 2 2 2" xfId="20448"/>
    <cellStyle name="Calc cel 3 2 2 5 2 2 3" xfId="16463"/>
    <cellStyle name="Calc cel 3 2 2 5 2 3" xfId="7358"/>
    <cellStyle name="Calc cel 3 2 2 5 2 3 2" xfId="11577"/>
    <cellStyle name="Calc cel 3 2 2 5 2 3 2 2" xfId="21793"/>
    <cellStyle name="Calc cel 3 2 2 5 2 3 3" xfId="14846"/>
    <cellStyle name="Calc cel 3 2 2 5 2 4" xfId="4708"/>
    <cellStyle name="Calc cel 3 2 2 5 2 4 2" xfId="8928"/>
    <cellStyle name="Calc cel 3 2 2 5 2 4 2 2" xfId="19210"/>
    <cellStyle name="Calc cel 3 2 2 5 2 5" xfId="1863"/>
    <cellStyle name="Calc cel 3 2 2 5 2 5 2" xfId="17644"/>
    <cellStyle name="Calc cel 3 2 2 5 2 6" xfId="12869"/>
    <cellStyle name="Calc cel 3 2 2 5 3" xfId="1161"/>
    <cellStyle name="Calc cel 3 2 2 5 3 2" xfId="5624"/>
    <cellStyle name="Calc cel 3 2 2 5 3 2 2" xfId="9844"/>
    <cellStyle name="Calc cel 3 2 2 5 3 2 2 2" xfId="20126"/>
    <cellStyle name="Calc cel 3 2 2 5 3 2 3" xfId="12675"/>
    <cellStyle name="Calc cel 3 2 2 5 3 3" xfId="7036"/>
    <cellStyle name="Calc cel 3 2 2 5 3 3 2" xfId="11255"/>
    <cellStyle name="Calc cel 3 2 2 5 3 3 2 2" xfId="21491"/>
    <cellStyle name="Calc cel 3 2 2 5 3 3 3" xfId="12237"/>
    <cellStyle name="Calc cel 3 2 2 5 3 4" xfId="4419"/>
    <cellStyle name="Calc cel 3 2 2 5 3 4 2" xfId="8639"/>
    <cellStyle name="Calc cel 3 2 2 5 3 4 2 2" xfId="18921"/>
    <cellStyle name="Calc cel 3 2 2 5 3 5" xfId="3046"/>
    <cellStyle name="Calc cel 3 2 2 5 3 5 2" xfId="17342"/>
    <cellStyle name="Calc cel 3 2 2 5 3 6" xfId="15460"/>
    <cellStyle name="Calc cel 3 2 2 5 4" xfId="3868"/>
    <cellStyle name="Calc cel 3 2 2 5 4 2" xfId="8088"/>
    <cellStyle name="Calc cel 3 2 2 5 4 2 2" xfId="18370"/>
    <cellStyle name="Calc cel 3 2 2 5 4 3" xfId="16558"/>
    <cellStyle name="Calc cel 3 2 2 5 5" xfId="5024"/>
    <cellStyle name="Calc cel 3 2 2 5 5 2" xfId="9244"/>
    <cellStyle name="Calc cel 3 2 2 5 5 2 2" xfId="19526"/>
    <cellStyle name="Calc cel 3 2 2 5 5 3" xfId="17225"/>
    <cellStyle name="Calc cel 3 2 2 5 6" xfId="6449"/>
    <cellStyle name="Calc cel 3 2 2 5 6 2" xfId="10668"/>
    <cellStyle name="Calc cel 3 2 2 5 6 2 2" xfId="20941"/>
    <cellStyle name="Calc cel 3 2 2 5 6 3" xfId="15856"/>
    <cellStyle name="Calc cel 3 2 2 5 7" xfId="3572"/>
    <cellStyle name="Calc cel 3 2 2 5 7 2" xfId="7792"/>
    <cellStyle name="Calc cel 3 2 2 5 7 2 2" xfId="18074"/>
    <cellStyle name="Calc cel 3 2 2 5 7 3" xfId="17014"/>
    <cellStyle name="Calc cel 3 2 2 5 8" xfId="2770"/>
    <cellStyle name="Calc cel 3 2 2 5 8 2" xfId="16224"/>
    <cellStyle name="Calc cel 3 2 2 5 9" xfId="14676"/>
    <cellStyle name="Calc cel 3 2 2 6" xfId="985"/>
    <cellStyle name="Calc cel 3 2 2 6 2" xfId="4249"/>
    <cellStyle name="Calc cel 3 2 2 6 2 2" xfId="8469"/>
    <cellStyle name="Calc cel 3 2 2 6 2 2 2" xfId="18751"/>
    <cellStyle name="Calc cel 3 2 2 6 2 3" xfId="15794"/>
    <cellStyle name="Calc cel 3 2 2 6 3" xfId="5449"/>
    <cellStyle name="Calc cel 3 2 2 6 3 2" xfId="9669"/>
    <cellStyle name="Calc cel 3 2 2 6 3 2 2" xfId="19951"/>
    <cellStyle name="Calc cel 3 2 2 6 3 3" xfId="12409"/>
    <cellStyle name="Calc cel 3 2 2 6 4" xfId="6863"/>
    <cellStyle name="Calc cel 3 2 2 6 4 2" xfId="11082"/>
    <cellStyle name="Calc cel 3 2 2 6 4 2 2" xfId="21325"/>
    <cellStyle name="Calc cel 3 2 2 6 4 3" xfId="14678"/>
    <cellStyle name="Calc cel 3 2 2 6 5" xfId="3412"/>
    <cellStyle name="Calc cel 3 2 2 6 5 2" xfId="7632"/>
    <cellStyle name="Calc cel 3 2 2 6 5 2 2" xfId="17914"/>
    <cellStyle name="Calc cel 3 2 2 6 6" xfId="2949"/>
    <cellStyle name="Calc cel 3 2 2 6 6 2" xfId="13257"/>
    <cellStyle name="Calc cel 3 2 2 6 7" xfId="13470"/>
    <cellStyle name="Calc cel 3 2 2 7" xfId="702"/>
    <cellStyle name="Calc cel 3 2 2 7 2" xfId="5167"/>
    <cellStyle name="Calc cel 3 2 2 7 2 2" xfId="9387"/>
    <cellStyle name="Calc cel 3 2 2 7 2 2 2" xfId="19669"/>
    <cellStyle name="Calc cel 3 2 2 7 2 3" xfId="16991"/>
    <cellStyle name="Calc cel 3 2 2 7 3" xfId="6589"/>
    <cellStyle name="Calc cel 3 2 2 7 3 2" xfId="10808"/>
    <cellStyle name="Calc cel 3 2 2 7 3 2 2" xfId="21073"/>
    <cellStyle name="Calc cel 3 2 2 7 3 3" xfId="13883"/>
    <cellStyle name="Calc cel 3 2 2 7 4" xfId="4003"/>
    <cellStyle name="Calc cel 3 2 2 7 4 2" xfId="8223"/>
    <cellStyle name="Calc cel 3 2 2 7 4 2 2" xfId="18505"/>
    <cellStyle name="Calc cel 3 2 2 7 5" xfId="2628"/>
    <cellStyle name="Calc cel 3 2 2 7 5 2" xfId="13721"/>
    <cellStyle name="Calc cel 3 2 2 7 6" xfId="16364"/>
    <cellStyle name="Calc cel 3 2 2 8" xfId="1602"/>
    <cellStyle name="Calc cel 3 2 2 8 2" xfId="6253"/>
    <cellStyle name="Calc cel 3 2 2 8 2 2" xfId="10472"/>
    <cellStyle name="Calc cel 3 2 2 8 2 2 2" xfId="20748"/>
    <cellStyle name="Calc cel 3 2 2 8 2 3" xfId="15393"/>
    <cellStyle name="Calc cel 3 2 2 8 3" xfId="3674"/>
    <cellStyle name="Calc cel 3 2 2 8 3 2" xfId="7894"/>
    <cellStyle name="Calc cel 3 2 2 8 3 2 2" xfId="18176"/>
    <cellStyle name="Calc cel 3 2 2 8 4" xfId="3065"/>
    <cellStyle name="Calc cel 3 2 2 8 4 2" xfId="16999"/>
    <cellStyle name="Calc cel 3 2 2 8 5" xfId="15782"/>
    <cellStyle name="Calc cel 3 2 2 9" xfId="4827"/>
    <cellStyle name="Calc cel 3 2 2 9 2" xfId="9047"/>
    <cellStyle name="Calc cel 3 2 2 9 2 2" xfId="19329"/>
    <cellStyle name="Calc cel 3 2 2 9 3" xfId="15621"/>
    <cellStyle name="Calc cel 3 2 3" xfId="339"/>
    <cellStyle name="Calc cel 3 2 3 10" xfId="4809"/>
    <cellStyle name="Calc cel 3 2 3 10 2" xfId="9029"/>
    <cellStyle name="Calc cel 3 2 3 10 2 2" xfId="19311"/>
    <cellStyle name="Calc cel 3 2 3 10 3" xfId="15654"/>
    <cellStyle name="Calc cel 3 2 3 11" xfId="3304"/>
    <cellStyle name="Calc cel 3 2 3 11 2" xfId="7525"/>
    <cellStyle name="Calc cel 3 2 3 11 2 2" xfId="17808"/>
    <cellStyle name="Calc cel 3 2 3 11 3" xfId="16290"/>
    <cellStyle name="Calc cel 3 2 3 12" xfId="6127"/>
    <cellStyle name="Calc cel 3 2 3 12 2" xfId="10346"/>
    <cellStyle name="Calc cel 3 2 3 12 2 2" xfId="20624"/>
    <cellStyle name="Calc cel 3 2 3 13" xfId="1806"/>
    <cellStyle name="Calc cel 3 2 3 13 2" xfId="14250"/>
    <cellStyle name="Calc cel 3 2 3 14" xfId="12395"/>
    <cellStyle name="Calc cel 3 2 3 2" xfId="413"/>
    <cellStyle name="Calc cel 3 2 3 2 2" xfId="1035"/>
    <cellStyle name="Calc cel 3 2 3 2 2 2" xfId="4299"/>
    <cellStyle name="Calc cel 3 2 3 2 2 2 2" xfId="8519"/>
    <cellStyle name="Calc cel 3 2 3 2 2 2 2 2" xfId="18801"/>
    <cellStyle name="Calc cel 3 2 3 2 2 2 3" xfId="14667"/>
    <cellStyle name="Calc cel 3 2 3 2 2 3" xfId="5499"/>
    <cellStyle name="Calc cel 3 2 3 2 2 3 2" xfId="9719"/>
    <cellStyle name="Calc cel 3 2 3 2 2 3 2 2" xfId="20001"/>
    <cellStyle name="Calc cel 3 2 3 2 2 3 3" xfId="15397"/>
    <cellStyle name="Calc cel 3 2 3 2 2 4" xfId="6913"/>
    <cellStyle name="Calc cel 3 2 3 2 2 4 2" xfId="11132"/>
    <cellStyle name="Calc cel 3 2 3 2 2 4 2 2" xfId="21374"/>
    <cellStyle name="Calc cel 3 2 3 2 2 4 3" xfId="16658"/>
    <cellStyle name="Calc cel 3 2 3 2 2 5" xfId="3462"/>
    <cellStyle name="Calc cel 3 2 3 2 2 5 2" xfId="7682"/>
    <cellStyle name="Calc cel 3 2 3 2 2 5 2 2" xfId="17964"/>
    <cellStyle name="Calc cel 3 2 3 2 2 6" xfId="3097"/>
    <cellStyle name="Calc cel 3 2 3 2 2 6 2" xfId="13039"/>
    <cellStyle name="Calc cel 3 2 3 2 2 7" xfId="12148"/>
    <cellStyle name="Calc cel 3 2 3 2 3" xfId="1239"/>
    <cellStyle name="Calc cel 3 2 3 2 3 2" xfId="5702"/>
    <cellStyle name="Calc cel 3 2 3 2 3 2 2" xfId="9922"/>
    <cellStyle name="Calc cel 3 2 3 2 3 2 2 2" xfId="20204"/>
    <cellStyle name="Calc cel 3 2 3 2 3 2 3" xfId="13341"/>
    <cellStyle name="Calc cel 3 2 3 2 3 3" xfId="7114"/>
    <cellStyle name="Calc cel 3 2 3 2 3 3 2" xfId="11333"/>
    <cellStyle name="Calc cel 3 2 3 2 3 3 2 2" xfId="21565"/>
    <cellStyle name="Calc cel 3 2 3 2 3 3 3" xfId="15433"/>
    <cellStyle name="Calc cel 3 2 3 2 3 4" xfId="4493"/>
    <cellStyle name="Calc cel 3 2 3 2 3 4 2" xfId="8713"/>
    <cellStyle name="Calc cel 3 2 3 2 3 4 2 2" xfId="18995"/>
    <cellStyle name="Calc cel 3 2 3 2 3 5" xfId="2887"/>
    <cellStyle name="Calc cel 3 2 3 2 3 5 2" xfId="17416"/>
    <cellStyle name="Calc cel 3 2 3 2 3 6" xfId="15937"/>
    <cellStyle name="Calc cel 3 2 3 2 4" xfId="788"/>
    <cellStyle name="Calc cel 3 2 3 2 4 2" xfId="5253"/>
    <cellStyle name="Calc cel 3 2 3 2 4 2 2" xfId="9473"/>
    <cellStyle name="Calc cel 3 2 3 2 4 2 2 2" xfId="19755"/>
    <cellStyle name="Calc cel 3 2 3 2 4 2 3" xfId="13292"/>
    <cellStyle name="Calc cel 3 2 3 2 4 3" xfId="6673"/>
    <cellStyle name="Calc cel 3 2 3 2 4 3 2" xfId="10892"/>
    <cellStyle name="Calc cel 3 2 3 2 4 3 2 2" xfId="21148"/>
    <cellStyle name="Calc cel 3 2 3 2 4 3 3" xfId="15385"/>
    <cellStyle name="Calc cel 3 2 3 2 4 4" xfId="4079"/>
    <cellStyle name="Calc cel 3 2 3 2 4 4 2" xfId="8299"/>
    <cellStyle name="Calc cel 3 2 3 2 4 4 2 2" xfId="18581"/>
    <cellStyle name="Calc cel 3 2 3 2 4 5" xfId="2087"/>
    <cellStyle name="Calc cel 3 2 3 2 4 5 2" xfId="11815"/>
    <cellStyle name="Calc cel 3 2 3 2 4 6" xfId="12254"/>
    <cellStyle name="Calc cel 3 2 3 2 5" xfId="1651"/>
    <cellStyle name="Calc cel 3 2 3 2 5 2" xfId="6306"/>
    <cellStyle name="Calc cel 3 2 3 2 5 2 2" xfId="10525"/>
    <cellStyle name="Calc cel 3 2 3 2 5 2 2 2" xfId="20801"/>
    <cellStyle name="Calc cel 3 2 3 2 5 2 3" xfId="14786"/>
    <cellStyle name="Calc cel 3 2 3 2 5 3" xfId="3728"/>
    <cellStyle name="Calc cel 3 2 3 2 5 3 2" xfId="7948"/>
    <cellStyle name="Calc cel 3 2 3 2 5 3 2 2" xfId="18230"/>
    <cellStyle name="Calc cel 3 2 3 2 5 4" xfId="2594"/>
    <cellStyle name="Calc cel 3 2 3 2 5 4 2" xfId="15844"/>
    <cellStyle name="Calc cel 3 2 3 2 5 5" xfId="16312"/>
    <cellStyle name="Calc cel 3 2 3 2 6" xfId="4881"/>
    <cellStyle name="Calc cel 3 2 3 2 6 2" xfId="9101"/>
    <cellStyle name="Calc cel 3 2 3 2 6 2 2" xfId="19383"/>
    <cellStyle name="Calc cel 3 2 3 2 6 3" xfId="13903"/>
    <cellStyle name="Calc cel 3 2 3 2 7" xfId="6219"/>
    <cellStyle name="Calc cel 3 2 3 2 7 2" xfId="10438"/>
    <cellStyle name="Calc cel 3 2 3 2 7 2 2" xfId="20715"/>
    <cellStyle name="Calc cel 3 2 3 2 7 3" xfId="13095"/>
    <cellStyle name="Calc cel 3 2 3 2 8" xfId="2589"/>
    <cellStyle name="Calc cel 3 2 3 2 8 2" xfId="14011"/>
    <cellStyle name="Calc cel 3 2 3 2 9" xfId="11727"/>
    <cellStyle name="Calc cel 3 2 3 3" xfId="463"/>
    <cellStyle name="Calc cel 3 2 3 3 10" xfId="12181"/>
    <cellStyle name="Calc cel 3 2 3 3 2" xfId="1074"/>
    <cellStyle name="Calc cel 3 2 3 3 2 2" xfId="1389"/>
    <cellStyle name="Calc cel 3 2 3 3 2 2 2" xfId="5852"/>
    <cellStyle name="Calc cel 3 2 3 3 2 2 2 2" xfId="10072"/>
    <cellStyle name="Calc cel 3 2 3 3 2 2 2 2 2" xfId="20354"/>
    <cellStyle name="Calc cel 3 2 3 3 2 2 2 3" xfId="12035"/>
    <cellStyle name="Calc cel 3 2 3 3 2 2 3" xfId="7264"/>
    <cellStyle name="Calc cel 3 2 3 3 2 2 3 2" xfId="11483"/>
    <cellStyle name="Calc cel 3 2 3 3 2 2 3 2 2" xfId="21704"/>
    <cellStyle name="Calc cel 3 2 3 3 2 2 3 3" xfId="12403"/>
    <cellStyle name="Calc cel 3 2 3 3 2 2 4" xfId="4619"/>
    <cellStyle name="Calc cel 3 2 3 3 2 2 4 2" xfId="8839"/>
    <cellStyle name="Calc cel 3 2 3 3 2 2 4 2 2" xfId="19121"/>
    <cellStyle name="Calc cel 3 2 3 3 2 2 5" xfId="2199"/>
    <cellStyle name="Calc cel 3 2 3 3 2 2 5 2" xfId="17555"/>
    <cellStyle name="Calc cel 3 2 3 3 2 2 6" xfId="17180"/>
    <cellStyle name="Calc cel 3 2 3 3 2 3" xfId="5538"/>
    <cellStyle name="Calc cel 3 2 3 3 2 3 2" xfId="9758"/>
    <cellStyle name="Calc cel 3 2 3 3 2 3 2 2" xfId="20040"/>
    <cellStyle name="Calc cel 3 2 3 3 2 3 3" xfId="15731"/>
    <cellStyle name="Calc cel 3 2 3 3 2 4" xfId="6951"/>
    <cellStyle name="Calc cel 3 2 3 3 2 4 2" xfId="11170"/>
    <cellStyle name="Calc cel 3 2 3 3 2 4 2 2" xfId="21410"/>
    <cellStyle name="Calc cel 3 2 3 3 2 4 3" xfId="13813"/>
    <cellStyle name="Calc cel 3 2 3 3 2 5" xfId="4336"/>
    <cellStyle name="Calc cel 3 2 3 3 2 5 2" xfId="8556"/>
    <cellStyle name="Calc cel 3 2 3 3 2 5 2 2" xfId="18838"/>
    <cellStyle name="Calc cel 3 2 3 3 2 6" xfId="3063"/>
    <cellStyle name="Calc cel 3 2 3 3 2 6 2" xfId="17262"/>
    <cellStyle name="Calc cel 3 2 3 3 2 7" xfId="12624"/>
    <cellStyle name="Calc cel 3 2 3 3 3" xfId="1255"/>
    <cellStyle name="Calc cel 3 2 3 3 3 2" xfId="5718"/>
    <cellStyle name="Calc cel 3 2 3 3 3 2 2" xfId="9938"/>
    <cellStyle name="Calc cel 3 2 3 3 3 2 2 2" xfId="20220"/>
    <cellStyle name="Calc cel 3 2 3 3 3 2 3" xfId="14601"/>
    <cellStyle name="Calc cel 3 2 3 3 3 3" xfId="7130"/>
    <cellStyle name="Calc cel 3 2 3 3 3 3 2" xfId="11349"/>
    <cellStyle name="Calc cel 3 2 3 3 3 3 2 2" xfId="21580"/>
    <cellStyle name="Calc cel 3 2 3 3 3 3 3" xfId="15883"/>
    <cellStyle name="Calc cel 3 2 3 3 3 4" xfId="4508"/>
    <cellStyle name="Calc cel 3 2 3 3 3 4 2" xfId="8728"/>
    <cellStyle name="Calc cel 3 2 3 3 3 4 2 2" xfId="19010"/>
    <cellStyle name="Calc cel 3 2 3 3 3 5" xfId="2854"/>
    <cellStyle name="Calc cel 3 2 3 3 3 5 2" xfId="17431"/>
    <cellStyle name="Calc cel 3 2 3 3 3 6" xfId="13091"/>
    <cellStyle name="Calc cel 3 2 3 3 4" xfId="848"/>
    <cellStyle name="Calc cel 3 2 3 3 4 2" xfId="5313"/>
    <cellStyle name="Calc cel 3 2 3 3 4 2 2" xfId="9533"/>
    <cellStyle name="Calc cel 3 2 3 3 4 2 2 2" xfId="19815"/>
    <cellStyle name="Calc cel 3 2 3 3 4 2 3" xfId="13296"/>
    <cellStyle name="Calc cel 3 2 3 3 4 3" xfId="6733"/>
    <cellStyle name="Calc cel 3 2 3 3 4 3 2" xfId="10952"/>
    <cellStyle name="Calc cel 3 2 3 3 4 3 2 2" xfId="21206"/>
    <cellStyle name="Calc cel 3 2 3 3 4 3 3" xfId="14253"/>
    <cellStyle name="Calc cel 3 2 3 3 4 4" xfId="4137"/>
    <cellStyle name="Calc cel 3 2 3 3 4 4 2" xfId="8357"/>
    <cellStyle name="Calc cel 3 2 3 3 4 4 2 2" xfId="18639"/>
    <cellStyle name="Calc cel 3 2 3 3 4 5" xfId="2673"/>
    <cellStyle name="Calc cel 3 2 3 3 4 5 2" xfId="16307"/>
    <cellStyle name="Calc cel 3 2 3 3 4 6" xfId="14370"/>
    <cellStyle name="Calc cel 3 2 3 3 5" xfId="3776"/>
    <cellStyle name="Calc cel 3 2 3 3 5 2" xfId="7996"/>
    <cellStyle name="Calc cel 3 2 3 3 5 2 2" xfId="18278"/>
    <cellStyle name="Calc cel 3 2 3 3 5 3" xfId="13127"/>
    <cellStyle name="Calc cel 3 2 3 3 6" xfId="4930"/>
    <cellStyle name="Calc cel 3 2 3 3 6 2" xfId="9150"/>
    <cellStyle name="Calc cel 3 2 3 3 6 2 2" xfId="19432"/>
    <cellStyle name="Calc cel 3 2 3 3 6 3" xfId="16525"/>
    <cellStyle name="Calc cel 3 2 3 3 7" xfId="6355"/>
    <cellStyle name="Calc cel 3 2 3 3 7 2" xfId="10574"/>
    <cellStyle name="Calc cel 3 2 3 3 7 2 2" xfId="20849"/>
    <cellStyle name="Calc cel 3 2 3 3 7 3" xfId="16571"/>
    <cellStyle name="Calc cel 3 2 3 3 8" xfId="3496"/>
    <cellStyle name="Calc cel 3 2 3 3 8 2" xfId="7716"/>
    <cellStyle name="Calc cel 3 2 3 3 8 2 2" xfId="17998"/>
    <cellStyle name="Calc cel 3 2 3 3 8 3" xfId="13776"/>
    <cellStyle name="Calc cel 3 2 3 3 9" xfId="2362"/>
    <cellStyle name="Calc cel 3 2 3 3 9 2" xfId="15752"/>
    <cellStyle name="Calc cel 3 2 3 4" xfId="527"/>
    <cellStyle name="Calc cel 3 2 3 4 2" xfId="1453"/>
    <cellStyle name="Calc cel 3 2 3 4 2 2" xfId="5916"/>
    <cellStyle name="Calc cel 3 2 3 4 2 2 2" xfId="10136"/>
    <cellStyle name="Calc cel 3 2 3 4 2 2 2 2" xfId="20418"/>
    <cellStyle name="Calc cel 3 2 3 4 2 2 3" xfId="15036"/>
    <cellStyle name="Calc cel 3 2 3 4 2 3" xfId="7328"/>
    <cellStyle name="Calc cel 3 2 3 4 2 3 2" xfId="11547"/>
    <cellStyle name="Calc cel 3 2 3 4 2 3 2 2" xfId="21764"/>
    <cellStyle name="Calc cel 3 2 3 4 2 3 3" xfId="13311"/>
    <cellStyle name="Calc cel 3 2 3 4 2 4" xfId="4679"/>
    <cellStyle name="Calc cel 3 2 3 4 2 4 2" xfId="8899"/>
    <cellStyle name="Calc cel 3 2 3 4 2 4 2 2" xfId="19181"/>
    <cellStyle name="Calc cel 3 2 3 4 2 5" xfId="3051"/>
    <cellStyle name="Calc cel 3 2 3 4 2 5 2" xfId="17615"/>
    <cellStyle name="Calc cel 3 2 3 4 2 6" xfId="13323"/>
    <cellStyle name="Calc cel 3 2 3 4 3" xfId="1135"/>
    <cellStyle name="Calc cel 3 2 3 4 3 2" xfId="5599"/>
    <cellStyle name="Calc cel 3 2 3 4 3 2 2" xfId="9819"/>
    <cellStyle name="Calc cel 3 2 3 4 3 2 2 2" xfId="20101"/>
    <cellStyle name="Calc cel 3 2 3 4 3 2 3" xfId="17210"/>
    <cellStyle name="Calc cel 3 2 3 4 3 3" xfId="7012"/>
    <cellStyle name="Calc cel 3 2 3 4 3 3 2" xfId="11231"/>
    <cellStyle name="Calc cel 3 2 3 4 3 3 2 2" xfId="21468"/>
    <cellStyle name="Calc cel 3 2 3 4 3 3 3" xfId="14175"/>
    <cellStyle name="Calc cel 3 2 3 4 3 4" xfId="4395"/>
    <cellStyle name="Calc cel 3 2 3 4 3 4 2" xfId="8615"/>
    <cellStyle name="Calc cel 3 2 3 4 3 4 2 2" xfId="18897"/>
    <cellStyle name="Calc cel 3 2 3 4 3 5" xfId="1843"/>
    <cellStyle name="Calc cel 3 2 3 4 3 5 2" xfId="17319"/>
    <cellStyle name="Calc cel 3 2 3 4 3 6" xfId="14246"/>
    <cellStyle name="Calc cel 3 2 3 4 4" xfId="3838"/>
    <cellStyle name="Calc cel 3 2 3 4 4 2" xfId="8058"/>
    <cellStyle name="Calc cel 3 2 3 4 4 2 2" xfId="18340"/>
    <cellStyle name="Calc cel 3 2 3 4 4 3" xfId="12541"/>
    <cellStyle name="Calc cel 3 2 3 4 5" xfId="4994"/>
    <cellStyle name="Calc cel 3 2 3 4 5 2" xfId="9214"/>
    <cellStyle name="Calc cel 3 2 3 4 5 2 2" xfId="19496"/>
    <cellStyle name="Calc cel 3 2 3 4 5 3" xfId="15696"/>
    <cellStyle name="Calc cel 3 2 3 4 6" xfId="6419"/>
    <cellStyle name="Calc cel 3 2 3 4 6 2" xfId="10638"/>
    <cellStyle name="Calc cel 3 2 3 4 6 2 2" xfId="20911"/>
    <cellStyle name="Calc cel 3 2 3 4 6 3" xfId="13202"/>
    <cellStyle name="Calc cel 3 2 3 4 7" xfId="3543"/>
    <cellStyle name="Calc cel 3 2 3 4 7 2" xfId="7763"/>
    <cellStyle name="Calc cel 3 2 3 4 7 2 2" xfId="18045"/>
    <cellStyle name="Calc cel 3 2 3 4 7 3" xfId="16034"/>
    <cellStyle name="Calc cel 3 2 3 4 8" xfId="2411"/>
    <cellStyle name="Calc cel 3 2 3 4 8 2" xfId="15173"/>
    <cellStyle name="Calc cel 3 2 3 4 9" xfId="11778"/>
    <cellStyle name="Calc cel 3 2 3 5" xfId="588"/>
    <cellStyle name="Calc cel 3 2 3 5 2" xfId="1514"/>
    <cellStyle name="Calc cel 3 2 3 5 2 2" xfId="5977"/>
    <cellStyle name="Calc cel 3 2 3 5 2 2 2" xfId="10197"/>
    <cellStyle name="Calc cel 3 2 3 5 2 2 2 2" xfId="20479"/>
    <cellStyle name="Calc cel 3 2 3 5 2 2 3" xfId="12732"/>
    <cellStyle name="Calc cel 3 2 3 5 2 3" xfId="7389"/>
    <cellStyle name="Calc cel 3 2 3 5 2 3 2" xfId="11608"/>
    <cellStyle name="Calc cel 3 2 3 5 2 3 2 2" xfId="21823"/>
    <cellStyle name="Calc cel 3 2 3 5 2 3 3" xfId="16377"/>
    <cellStyle name="Calc cel 3 2 3 5 2 4" xfId="4738"/>
    <cellStyle name="Calc cel 3 2 3 5 2 4 2" xfId="8958"/>
    <cellStyle name="Calc cel 3 2 3 5 2 4 2 2" xfId="19240"/>
    <cellStyle name="Calc cel 3 2 3 5 2 5" xfId="7442"/>
    <cellStyle name="Calc cel 3 2 3 5 2 5 2" xfId="17674"/>
    <cellStyle name="Calc cel 3 2 3 5 2 6" xfId="12110"/>
    <cellStyle name="Calc cel 3 2 3 5 3" xfId="1192"/>
    <cellStyle name="Calc cel 3 2 3 5 3 2" xfId="5655"/>
    <cellStyle name="Calc cel 3 2 3 5 3 2 2" xfId="9875"/>
    <cellStyle name="Calc cel 3 2 3 5 3 2 2 2" xfId="20157"/>
    <cellStyle name="Calc cel 3 2 3 5 3 2 3" xfId="12462"/>
    <cellStyle name="Calc cel 3 2 3 5 3 3" xfId="7067"/>
    <cellStyle name="Calc cel 3 2 3 5 3 3 2" xfId="11286"/>
    <cellStyle name="Calc cel 3 2 3 5 3 3 2 2" xfId="21521"/>
    <cellStyle name="Calc cel 3 2 3 5 3 3 3" xfId="11771"/>
    <cellStyle name="Calc cel 3 2 3 5 3 4" xfId="4449"/>
    <cellStyle name="Calc cel 3 2 3 5 3 4 2" xfId="8669"/>
    <cellStyle name="Calc cel 3 2 3 5 3 4 2 2" xfId="18951"/>
    <cellStyle name="Calc cel 3 2 3 5 3 5" xfId="2601"/>
    <cellStyle name="Calc cel 3 2 3 5 3 5 2" xfId="17372"/>
    <cellStyle name="Calc cel 3 2 3 5 3 6" xfId="15251"/>
    <cellStyle name="Calc cel 3 2 3 5 4" xfId="3899"/>
    <cellStyle name="Calc cel 3 2 3 5 4 2" xfId="8119"/>
    <cellStyle name="Calc cel 3 2 3 5 4 2 2" xfId="18401"/>
    <cellStyle name="Calc cel 3 2 3 5 4 3" xfId="11749"/>
    <cellStyle name="Calc cel 3 2 3 5 5" xfId="5055"/>
    <cellStyle name="Calc cel 3 2 3 5 5 2" xfId="9275"/>
    <cellStyle name="Calc cel 3 2 3 5 5 2 2" xfId="19557"/>
    <cellStyle name="Calc cel 3 2 3 5 5 3" xfId="13948"/>
    <cellStyle name="Calc cel 3 2 3 5 6" xfId="6480"/>
    <cellStyle name="Calc cel 3 2 3 5 6 2" xfId="10699"/>
    <cellStyle name="Calc cel 3 2 3 5 6 2 2" xfId="20972"/>
    <cellStyle name="Calc cel 3 2 3 5 6 3" xfId="14351"/>
    <cellStyle name="Calc cel 3 2 3 5 7" xfId="3602"/>
    <cellStyle name="Calc cel 3 2 3 5 7 2" xfId="7822"/>
    <cellStyle name="Calc cel 3 2 3 5 7 2 2" xfId="18104"/>
    <cellStyle name="Calc cel 3 2 3 5 7 3" xfId="15719"/>
    <cellStyle name="Calc cel 3 2 3 5 8" xfId="2319"/>
    <cellStyle name="Calc cel 3 2 3 5 8 2" xfId="14138"/>
    <cellStyle name="Calc cel 3 2 3 5 9" xfId="17156"/>
    <cellStyle name="Calc cel 3 2 3 6" xfId="967"/>
    <cellStyle name="Calc cel 3 2 3 6 2" xfId="4232"/>
    <cellStyle name="Calc cel 3 2 3 6 2 2" xfId="8452"/>
    <cellStyle name="Calc cel 3 2 3 6 2 2 2" xfId="18734"/>
    <cellStyle name="Calc cel 3 2 3 6 2 3" xfId="16775"/>
    <cellStyle name="Calc cel 3 2 3 6 3" xfId="5431"/>
    <cellStyle name="Calc cel 3 2 3 6 3 2" xfId="9651"/>
    <cellStyle name="Calc cel 3 2 3 6 3 2 2" xfId="19933"/>
    <cellStyle name="Calc cel 3 2 3 6 3 3" xfId="14300"/>
    <cellStyle name="Calc cel 3 2 3 6 4" xfId="6845"/>
    <cellStyle name="Calc cel 3 2 3 6 4 2" xfId="11064"/>
    <cellStyle name="Calc cel 3 2 3 6 4 2 2" xfId="21307"/>
    <cellStyle name="Calc cel 3 2 3 6 4 3" xfId="13804"/>
    <cellStyle name="Calc cel 3 2 3 6 5" xfId="3394"/>
    <cellStyle name="Calc cel 3 2 3 6 5 2" xfId="7614"/>
    <cellStyle name="Calc cel 3 2 3 6 5 2 2" xfId="17896"/>
    <cellStyle name="Calc cel 3 2 3 6 6" xfId="1934"/>
    <cellStyle name="Calc cel 3 2 3 6 6 2" xfId="13303"/>
    <cellStyle name="Calc cel 3 2 3 6 7" xfId="13022"/>
    <cellStyle name="Calc cel 3 2 3 7" xfId="822"/>
    <cellStyle name="Calc cel 3 2 3 7 2" xfId="5287"/>
    <cellStyle name="Calc cel 3 2 3 7 2 2" xfId="9507"/>
    <cellStyle name="Calc cel 3 2 3 7 2 2 2" xfId="19789"/>
    <cellStyle name="Calc cel 3 2 3 7 2 3" xfId="12674"/>
    <cellStyle name="Calc cel 3 2 3 7 3" xfId="6707"/>
    <cellStyle name="Calc cel 3 2 3 7 3 2" xfId="10926"/>
    <cellStyle name="Calc cel 3 2 3 7 3 2 2" xfId="21181"/>
    <cellStyle name="Calc cel 3 2 3 7 3 3" xfId="16958"/>
    <cellStyle name="Calc cel 3 2 3 7 4" xfId="4112"/>
    <cellStyle name="Calc cel 3 2 3 7 4 2" xfId="8332"/>
    <cellStyle name="Calc cel 3 2 3 7 4 2 2" xfId="18614"/>
    <cellStyle name="Calc cel 3 2 3 7 5" xfId="3095"/>
    <cellStyle name="Calc cel 3 2 3 7 5 2" xfId="16494"/>
    <cellStyle name="Calc cel 3 2 3 7 6" xfId="13031"/>
    <cellStyle name="Calc cel 3 2 3 8" xfId="612"/>
    <cellStyle name="Calc cel 3 2 3 8 2" xfId="5079"/>
    <cellStyle name="Calc cel 3 2 3 8 2 2" xfId="9299"/>
    <cellStyle name="Calc cel 3 2 3 8 2 2 2" xfId="19581"/>
    <cellStyle name="Calc cel 3 2 3 8 2 3" xfId="14973"/>
    <cellStyle name="Calc cel 3 2 3 8 3" xfId="6504"/>
    <cellStyle name="Calc cel 3 2 3 8 3 2" xfId="10723"/>
    <cellStyle name="Calc cel 3 2 3 8 3 2 2" xfId="20995"/>
    <cellStyle name="Calc cel 3 2 3 8 3 3" xfId="16324"/>
    <cellStyle name="Calc cel 3 2 3 8 4" xfId="3922"/>
    <cellStyle name="Calc cel 3 2 3 8 4 2" xfId="8142"/>
    <cellStyle name="Calc cel 3 2 3 8 4 2 2" xfId="18424"/>
    <cellStyle name="Calc cel 3 2 3 8 5" xfId="2028"/>
    <cellStyle name="Calc cel 3 2 3 8 5 2" xfId="12850"/>
    <cellStyle name="Calc cel 3 2 3 8 6" xfId="11686"/>
    <cellStyle name="Calc cel 3 2 3 9" xfId="1564"/>
    <cellStyle name="Calc cel 3 2 3 9 2" xfId="6059"/>
    <cellStyle name="Calc cel 3 2 3 9 2 2" xfId="10278"/>
    <cellStyle name="Calc cel 3 2 3 9 2 2 2" xfId="20558"/>
    <cellStyle name="Calc cel 3 2 3 9 2 3" xfId="12243"/>
    <cellStyle name="Calc cel 3 2 3 9 3" xfId="3656"/>
    <cellStyle name="Calc cel 3 2 3 9 3 2" xfId="7876"/>
    <cellStyle name="Calc cel 3 2 3 9 3 2 2" xfId="18158"/>
    <cellStyle name="Calc cel 3 2 3 9 4" xfId="2825"/>
    <cellStyle name="Calc cel 3 2 3 9 4 2" xfId="12022"/>
    <cellStyle name="Calc cel 3 2 3 9 5" xfId="12014"/>
    <cellStyle name="Calc cel 3 2 4" xfId="327"/>
    <cellStyle name="Calc cel 3 2 4 10" xfId="11742"/>
    <cellStyle name="Calc cel 3 2 4 2" xfId="962"/>
    <cellStyle name="Calc cel 3 2 4 2 2" xfId="1299"/>
    <cellStyle name="Calc cel 3 2 4 2 2 2" xfId="5762"/>
    <cellStyle name="Calc cel 3 2 4 2 2 2 2" xfId="9982"/>
    <cellStyle name="Calc cel 3 2 4 2 2 2 2 2" xfId="20264"/>
    <cellStyle name="Calc cel 3 2 4 2 2 2 3" xfId="15767"/>
    <cellStyle name="Calc cel 3 2 4 2 2 3" xfId="7174"/>
    <cellStyle name="Calc cel 3 2 4 2 2 3 2" xfId="11393"/>
    <cellStyle name="Calc cel 3 2 4 2 2 3 2 2" xfId="21619"/>
    <cellStyle name="Calc cel 3 2 4 2 2 3 3" xfId="15917"/>
    <cellStyle name="Calc cel 3 2 4 2 2 4" xfId="4540"/>
    <cellStyle name="Calc cel 3 2 4 2 2 4 2" xfId="8760"/>
    <cellStyle name="Calc cel 3 2 4 2 2 4 2 2" xfId="19042"/>
    <cellStyle name="Calc cel 3 2 4 2 2 5" xfId="2564"/>
    <cellStyle name="Calc cel 3 2 4 2 2 5 2" xfId="17470"/>
    <cellStyle name="Calc cel 3 2 4 2 2 6" xfId="12187"/>
    <cellStyle name="Calc cel 3 2 4 2 3" xfId="1712"/>
    <cellStyle name="Calc cel 3 2 4 2 3 2" xfId="6840"/>
    <cellStyle name="Calc cel 3 2 4 2 3 2 2" xfId="11059"/>
    <cellStyle name="Calc cel 3 2 4 2 3 2 2 2" xfId="21303"/>
    <cellStyle name="Calc cel 3 2 4 2 3 2 3" xfId="15945"/>
    <cellStyle name="Calc cel 3 2 4 2 3 3" xfId="5426"/>
    <cellStyle name="Calc cel 3 2 4 2 3 3 2" xfId="9646"/>
    <cellStyle name="Calc cel 3 2 4 2 3 3 2 2" xfId="19928"/>
    <cellStyle name="Calc cel 3 2 4 2 3 4" xfId="2342"/>
    <cellStyle name="Calc cel 3 2 4 2 3 4 2" xfId="13490"/>
    <cellStyle name="Calc cel 3 2 4 2 3 5" xfId="14251"/>
    <cellStyle name="Calc cel 3 2 4 2 4" xfId="6177"/>
    <cellStyle name="Calc cel 3 2 4 2 4 2" xfId="10396"/>
    <cellStyle name="Calc cel 3 2 4 2 4 2 2" xfId="20674"/>
    <cellStyle name="Calc cel 3 2 4 2 4 3" xfId="15222"/>
    <cellStyle name="Calc cel 3 2 4 2 5" xfId="2472"/>
    <cellStyle name="Calc cel 3 2 4 2 5 2" xfId="13632"/>
    <cellStyle name="Calc cel 3 2 4 2 6" xfId="12175"/>
    <cellStyle name="Calc cel 3 2 4 3" xfId="644"/>
    <cellStyle name="Calc cel 3 2 4 3 2" xfId="5110"/>
    <cellStyle name="Calc cel 3 2 4 3 2 2" xfId="9330"/>
    <cellStyle name="Calc cel 3 2 4 3 2 2 2" xfId="19612"/>
    <cellStyle name="Calc cel 3 2 4 3 2 3" xfId="12916"/>
    <cellStyle name="Calc cel 3 2 4 3 3" xfId="6534"/>
    <cellStyle name="Calc cel 3 2 4 3 3 2" xfId="10753"/>
    <cellStyle name="Calc cel 3 2 4 3 3 2 2" xfId="21024"/>
    <cellStyle name="Calc cel 3 2 4 3 3 3" xfId="14188"/>
    <cellStyle name="Calc cel 3 2 4 3 4" xfId="3952"/>
    <cellStyle name="Calc cel 3 2 4 3 4 2" xfId="8172"/>
    <cellStyle name="Calc cel 3 2 4 3 4 2 2" xfId="18454"/>
    <cellStyle name="Calc cel 3 2 4 3 5" xfId="2572"/>
    <cellStyle name="Calc cel 3 2 4 3 5 2" xfId="13348"/>
    <cellStyle name="Calc cel 3 2 4 3 6" xfId="17258"/>
    <cellStyle name="Calc cel 3 2 4 4" xfId="723"/>
    <cellStyle name="Calc cel 3 2 4 4 2" xfId="5188"/>
    <cellStyle name="Calc cel 3 2 4 4 2 2" xfId="9408"/>
    <cellStyle name="Calc cel 3 2 4 4 2 2 2" xfId="19690"/>
    <cellStyle name="Calc cel 3 2 4 4 2 3" xfId="13273"/>
    <cellStyle name="Calc cel 3 2 4 4 3" xfId="6609"/>
    <cellStyle name="Calc cel 3 2 4 4 3 2" xfId="10828"/>
    <cellStyle name="Calc cel 3 2 4 4 3 2 2" xfId="21090"/>
    <cellStyle name="Calc cel 3 2 4 4 3 3" xfId="13814"/>
    <cellStyle name="Calc cel 3 2 4 4 4" xfId="4020"/>
    <cellStyle name="Calc cel 3 2 4 4 4 2" xfId="8240"/>
    <cellStyle name="Calc cel 3 2 4 4 4 2 2" xfId="18522"/>
    <cellStyle name="Calc cel 3 2 4 4 5" xfId="3020"/>
    <cellStyle name="Calc cel 3 2 4 4 5 2" xfId="13899"/>
    <cellStyle name="Calc cel 3 2 4 4 6" xfId="16650"/>
    <cellStyle name="Calc cel 3 2 4 5" xfId="1592"/>
    <cellStyle name="Calc cel 3 2 4 5 2" xfId="6243"/>
    <cellStyle name="Calc cel 3 2 4 5 2 2" xfId="10462"/>
    <cellStyle name="Calc cel 3 2 4 5 2 2 2" xfId="20738"/>
    <cellStyle name="Calc cel 3 2 4 5 2 3" xfId="14759"/>
    <cellStyle name="Calc cel 3 2 4 5 3" xfId="3646"/>
    <cellStyle name="Calc cel 3 2 4 5 3 2" xfId="7866"/>
    <cellStyle name="Calc cel 3 2 4 5 3 2 2" xfId="18148"/>
    <cellStyle name="Calc cel 3 2 4 5 4" xfId="2409"/>
    <cellStyle name="Calc cel 3 2 4 5 4 2" xfId="13661"/>
    <cellStyle name="Calc cel 3 2 4 5 5" xfId="14461"/>
    <cellStyle name="Calc cel 3 2 4 6" xfId="4800"/>
    <cellStyle name="Calc cel 3 2 4 6 2" xfId="9020"/>
    <cellStyle name="Calc cel 3 2 4 6 2 2" xfId="19302"/>
    <cellStyle name="Calc cel 3 2 4 6 3" xfId="16662"/>
    <cellStyle name="Calc cel 3 2 4 7" xfId="3386"/>
    <cellStyle name="Calc cel 3 2 4 7 2" xfId="7606"/>
    <cellStyle name="Calc cel 3 2 4 7 2 2" xfId="17888"/>
    <cellStyle name="Calc cel 3 2 4 7 3" xfId="12059"/>
    <cellStyle name="Calc cel 3 2 4 8" xfId="2924"/>
    <cellStyle name="Calc cel 3 2 4 8 2" xfId="15369"/>
    <cellStyle name="Calc cel 3 2 4 9" xfId="16104"/>
    <cellStyle name="Calc cel 3 2 4 9 2" xfId="16575"/>
    <cellStyle name="Calc cel 3 2 5" xfId="477"/>
    <cellStyle name="Calc cel 3 2 5 2" xfId="1403"/>
    <cellStyle name="Calc cel 3 2 5 2 2" xfId="5866"/>
    <cellStyle name="Calc cel 3 2 5 2 2 2" xfId="10086"/>
    <cellStyle name="Calc cel 3 2 5 2 2 2 2" xfId="20368"/>
    <cellStyle name="Calc cel 3 2 5 2 2 3" xfId="15575"/>
    <cellStyle name="Calc cel 3 2 5 2 3" xfId="7278"/>
    <cellStyle name="Calc cel 3 2 5 2 3 2" xfId="11497"/>
    <cellStyle name="Calc cel 3 2 5 2 3 2 2" xfId="21717"/>
    <cellStyle name="Calc cel 3 2 5 2 3 3" xfId="15160"/>
    <cellStyle name="Calc cel 3 2 5 2 4" xfId="4632"/>
    <cellStyle name="Calc cel 3 2 5 2 4 2" xfId="8852"/>
    <cellStyle name="Calc cel 3 2 5 2 4 2 2" xfId="19134"/>
    <cellStyle name="Calc cel 3 2 5 2 5" xfId="1748"/>
    <cellStyle name="Calc cel 3 2 5 2 5 2" xfId="17568"/>
    <cellStyle name="Calc cel 3 2 5 2 6" xfId="15304"/>
    <cellStyle name="Calc cel 3 2 5 3" xfId="760"/>
    <cellStyle name="Calc cel 3 2 5 3 2" xfId="5225"/>
    <cellStyle name="Calc cel 3 2 5 3 2 2" xfId="9445"/>
    <cellStyle name="Calc cel 3 2 5 3 2 2 2" xfId="19727"/>
    <cellStyle name="Calc cel 3 2 5 3 2 3" xfId="15323"/>
    <cellStyle name="Calc cel 3 2 5 3 3" xfId="6645"/>
    <cellStyle name="Calc cel 3 2 5 3 3 2" xfId="10864"/>
    <cellStyle name="Calc cel 3 2 5 3 3 2 2" xfId="21123"/>
    <cellStyle name="Calc cel 3 2 5 3 3 3" xfId="17061"/>
    <cellStyle name="Calc cel 3 2 5 3 4" xfId="4055"/>
    <cellStyle name="Calc cel 3 2 5 3 4 2" xfId="8275"/>
    <cellStyle name="Calc cel 3 2 5 3 4 2 2" xfId="18557"/>
    <cellStyle name="Calc cel 3 2 5 3 5" xfId="2451"/>
    <cellStyle name="Calc cel 3 2 5 3 5 2" xfId="15874"/>
    <cellStyle name="Calc cel 3 2 5 3 6" xfId="13677"/>
    <cellStyle name="Calc cel 3 2 5 4" xfId="1679"/>
    <cellStyle name="Calc cel 3 2 5 4 2" xfId="6369"/>
    <cellStyle name="Calc cel 3 2 5 4 2 2" xfId="10588"/>
    <cellStyle name="Calc cel 3 2 5 4 2 2 2" xfId="20862"/>
    <cellStyle name="Calc cel 3 2 5 4 2 3" xfId="14097"/>
    <cellStyle name="Calc cel 3 2 5 4 3" xfId="3789"/>
    <cellStyle name="Calc cel 3 2 5 4 3 2" xfId="8009"/>
    <cellStyle name="Calc cel 3 2 5 4 3 2 2" xfId="18291"/>
    <cellStyle name="Calc cel 3 2 5 4 4" xfId="2033"/>
    <cellStyle name="Calc cel 3 2 5 4 4 2" xfId="15701"/>
    <cellStyle name="Calc cel 3 2 5 4 5" xfId="12323"/>
    <cellStyle name="Calc cel 3 2 5 5" xfId="4944"/>
    <cellStyle name="Calc cel 3 2 5 5 2" xfId="9164"/>
    <cellStyle name="Calc cel 3 2 5 5 2 2" xfId="19446"/>
    <cellStyle name="Calc cel 3 2 5 5 3" xfId="12676"/>
    <cellStyle name="Calc cel 3 2 5 6" xfId="6141"/>
    <cellStyle name="Calc cel 3 2 5 6 2" xfId="10360"/>
    <cellStyle name="Calc cel 3 2 5 6 2 2" xfId="20638"/>
    <cellStyle name="Calc cel 3 2 5 6 3" xfId="15722"/>
    <cellStyle name="Calc cel 3 2 5 7" xfId="1791"/>
    <cellStyle name="Calc cel 3 2 5 7 2" xfId="17163"/>
    <cellStyle name="Calc cel 3 2 5 8" xfId="16123"/>
    <cellStyle name="Calc cel 3 2 5 8 2" xfId="17144"/>
    <cellStyle name="Calc cel 3 2 5 9" xfId="15074"/>
    <cellStyle name="Calc cel 3 2 6" xfId="540"/>
    <cellStyle name="Calc cel 3 2 6 2" xfId="1466"/>
    <cellStyle name="Calc cel 3 2 6 2 2" xfId="5929"/>
    <cellStyle name="Calc cel 3 2 6 2 2 2" xfId="10149"/>
    <cellStyle name="Calc cel 3 2 6 2 2 2 2" xfId="20431"/>
    <cellStyle name="Calc cel 3 2 6 2 2 3" xfId="13214"/>
    <cellStyle name="Calc cel 3 2 6 2 3" xfId="7341"/>
    <cellStyle name="Calc cel 3 2 6 2 3 2" xfId="11560"/>
    <cellStyle name="Calc cel 3 2 6 2 3 2 2" xfId="21776"/>
    <cellStyle name="Calc cel 3 2 6 2 3 3" xfId="14127"/>
    <cellStyle name="Calc cel 3 2 6 2 4" xfId="4691"/>
    <cellStyle name="Calc cel 3 2 6 2 4 2" xfId="8911"/>
    <cellStyle name="Calc cel 3 2 6 2 4 2 2" xfId="19193"/>
    <cellStyle name="Calc cel 3 2 6 2 5" xfId="3137"/>
    <cellStyle name="Calc cel 3 2 6 2 5 2" xfId="17627"/>
    <cellStyle name="Calc cel 3 2 6 2 6" xfId="11806"/>
    <cellStyle name="Calc cel 3 2 6 3" xfId="1148"/>
    <cellStyle name="Calc cel 3 2 6 3 2" xfId="5612"/>
    <cellStyle name="Calc cel 3 2 6 3 2 2" xfId="9832"/>
    <cellStyle name="Calc cel 3 2 6 3 2 2 2" xfId="20114"/>
    <cellStyle name="Calc cel 3 2 6 3 2 3" xfId="14353"/>
    <cellStyle name="Calc cel 3 2 6 3 3" xfId="7025"/>
    <cellStyle name="Calc cel 3 2 6 3 3 2" xfId="11244"/>
    <cellStyle name="Calc cel 3 2 6 3 3 2 2" xfId="21480"/>
    <cellStyle name="Calc cel 3 2 6 3 3 3" xfId="13280"/>
    <cellStyle name="Calc cel 3 2 6 3 4" xfId="4407"/>
    <cellStyle name="Calc cel 3 2 6 3 4 2" xfId="8627"/>
    <cellStyle name="Calc cel 3 2 6 3 4 2 2" xfId="18909"/>
    <cellStyle name="Calc cel 3 2 6 3 5" xfId="2674"/>
    <cellStyle name="Calc cel 3 2 6 3 5 2" xfId="17331"/>
    <cellStyle name="Calc cel 3 2 6 3 6" xfId="14833"/>
    <cellStyle name="Calc cel 3 2 6 4" xfId="3851"/>
    <cellStyle name="Calc cel 3 2 6 4 2" xfId="8071"/>
    <cellStyle name="Calc cel 3 2 6 4 2 2" xfId="18353"/>
    <cellStyle name="Calc cel 3 2 6 4 3" xfId="12484"/>
    <cellStyle name="Calc cel 3 2 6 5" xfId="5007"/>
    <cellStyle name="Calc cel 3 2 6 5 2" xfId="9227"/>
    <cellStyle name="Calc cel 3 2 6 5 2 2" xfId="19509"/>
    <cellStyle name="Calc cel 3 2 6 5 3" xfId="16645"/>
    <cellStyle name="Calc cel 3 2 6 6" xfId="6432"/>
    <cellStyle name="Calc cel 3 2 6 6 2" xfId="10651"/>
    <cellStyle name="Calc cel 3 2 6 6 2 2" xfId="20924"/>
    <cellStyle name="Calc cel 3 2 6 6 3" xfId="11934"/>
    <cellStyle name="Calc cel 3 2 6 7" xfId="3555"/>
    <cellStyle name="Calc cel 3 2 6 7 2" xfId="7775"/>
    <cellStyle name="Calc cel 3 2 6 7 2 2" xfId="18057"/>
    <cellStyle name="Calc cel 3 2 6 7 3" xfId="15976"/>
    <cellStyle name="Calc cel 3 2 6 8" xfId="2232"/>
    <cellStyle name="Calc cel 3 2 6 8 2" xfId="12162"/>
    <cellStyle name="Calc cel 3 2 6 9" xfId="14321"/>
    <cellStyle name="Calc cel 3 2 7" xfId="665"/>
    <cellStyle name="Calc cel 3 2 7 2" xfId="860"/>
    <cellStyle name="Calc cel 3 2 7 2 2" xfId="5325"/>
    <cellStyle name="Calc cel 3 2 7 2 2 2" xfId="9545"/>
    <cellStyle name="Calc cel 3 2 7 2 2 2 2" xfId="19827"/>
    <cellStyle name="Calc cel 3 2 7 2 2 3" xfId="14570"/>
    <cellStyle name="Calc cel 3 2 7 2 3" xfId="6745"/>
    <cellStyle name="Calc cel 3 2 7 2 3 2" xfId="10964"/>
    <cellStyle name="Calc cel 3 2 7 2 3 2 2" xfId="21218"/>
    <cellStyle name="Calc cel 3 2 7 2 3 3" xfId="14425"/>
    <cellStyle name="Calc cel 3 2 7 2 4" xfId="4149"/>
    <cellStyle name="Calc cel 3 2 7 2 4 2" xfId="8369"/>
    <cellStyle name="Calc cel 3 2 7 2 4 2 2" xfId="18651"/>
    <cellStyle name="Calc cel 3 2 7 2 5" xfId="3045"/>
    <cellStyle name="Calc cel 3 2 7 2 5 2" xfId="17162"/>
    <cellStyle name="Calc cel 3 2 7 2 6" xfId="14155"/>
    <cellStyle name="Calc cel 3 2 7 3" xfId="3970"/>
    <cellStyle name="Calc cel 3 2 7 3 2" xfId="8190"/>
    <cellStyle name="Calc cel 3 2 7 3 2 2" xfId="18472"/>
    <cellStyle name="Calc cel 3 2 7 3 3" xfId="11817"/>
    <cellStyle name="Calc cel 3 2 7 4" xfId="5131"/>
    <cellStyle name="Calc cel 3 2 7 4 2" xfId="9351"/>
    <cellStyle name="Calc cel 3 2 7 4 2 2" xfId="19633"/>
    <cellStyle name="Calc cel 3 2 7 4 3" xfId="13699"/>
    <cellStyle name="Calc cel 3 2 7 5" xfId="6555"/>
    <cellStyle name="Calc cel 3 2 7 5 2" xfId="10774"/>
    <cellStyle name="Calc cel 3 2 7 5 2 2" xfId="21042"/>
    <cellStyle name="Calc cel 3 2 7 5 3" xfId="12575"/>
    <cellStyle name="Calc cel 3 2 7 6" xfId="3256"/>
    <cellStyle name="Calc cel 3 2 7 6 2" xfId="7478"/>
    <cellStyle name="Calc cel 3 2 7 6 2 2" xfId="17760"/>
    <cellStyle name="Calc cel 3 2 7 7" xfId="2982"/>
    <cellStyle name="Calc cel 3 2 7 7 2" xfId="13312"/>
    <cellStyle name="Calc cel 3 2 7 8" xfId="14101"/>
    <cellStyle name="Calc cel 3 2 8" xfId="911"/>
    <cellStyle name="Calc cel 3 2 8 2" xfId="5376"/>
    <cellStyle name="Calc cel 3 2 8 2 2" xfId="9596"/>
    <cellStyle name="Calc cel 3 2 8 2 2 2" xfId="19878"/>
    <cellStyle name="Calc cel 3 2 8 2 3" xfId="15532"/>
    <cellStyle name="Calc cel 3 2 8 3" xfId="6793"/>
    <cellStyle name="Calc cel 3 2 8 3 2" xfId="11012"/>
    <cellStyle name="Calc cel 3 2 8 3 2 2" xfId="21261"/>
    <cellStyle name="Calc cel 3 2 8 3 3" xfId="14740"/>
    <cellStyle name="Calc cel 3 2 8 4" xfId="4191"/>
    <cellStyle name="Calc cel 3 2 8 4 2" xfId="8411"/>
    <cellStyle name="Calc cel 3 2 8 4 2 2" xfId="18693"/>
    <cellStyle name="Calc cel 3 2 8 5" xfId="2814"/>
    <cellStyle name="Calc cel 3 2 8 5 2" xfId="16798"/>
    <cellStyle name="Calc cel 3 2 8 6" xfId="13884"/>
    <cellStyle name="Calc cel 3 2 9" xfId="1549"/>
    <cellStyle name="Calc cel 3 2 9 2" xfId="6021"/>
    <cellStyle name="Calc cel 3 2 9 2 2" xfId="10240"/>
    <cellStyle name="Calc cel 3 2 9 2 2 2" xfId="20520"/>
    <cellStyle name="Calc cel 3 2 9 2 3" xfId="12500"/>
    <cellStyle name="Calc cel 3 2 9 3" xfId="3276"/>
    <cellStyle name="Calc cel 3 2 9 3 2" xfId="7498"/>
    <cellStyle name="Calc cel 3 2 9 3 2 2" xfId="17780"/>
    <cellStyle name="Calc cel 3 2 9 4" xfId="2520"/>
    <cellStyle name="Calc cel 3 2 9 4 2" xfId="15751"/>
    <cellStyle name="Calc cel 3 2 9 5" xfId="12845"/>
    <cellStyle name="Calc cel 3 3" xfId="312"/>
    <cellStyle name="Calc cel 3 3 10" xfId="3194"/>
    <cellStyle name="Calc cel 3 3 10 2" xfId="16163"/>
    <cellStyle name="Calc cel 3 3 10 3" xfId="17699"/>
    <cellStyle name="Calc cel 3 3 11" xfId="1867"/>
    <cellStyle name="Calc cel 3 3 11 2" xfId="12292"/>
    <cellStyle name="Calc cel 3 3 11 3" xfId="16075"/>
    <cellStyle name="Calc cel 3 3 2" xfId="407"/>
    <cellStyle name="Calc cel 3 3 2 10" xfId="4876"/>
    <cellStyle name="Calc cel 3 3 2 10 2" xfId="9096"/>
    <cellStyle name="Calc cel 3 3 2 10 2 2" xfId="19378"/>
    <cellStyle name="Calc cel 3 3 2 10 3" xfId="14793"/>
    <cellStyle name="Calc cel 3 3 2 11" xfId="3365"/>
    <cellStyle name="Calc cel 3 3 2 11 2" xfId="7585"/>
    <cellStyle name="Calc cel 3 3 2 11 2 2" xfId="17867"/>
    <cellStyle name="Calc cel 3 3 2 11 3" xfId="15282"/>
    <cellStyle name="Calc cel 3 3 2 12" xfId="6122"/>
    <cellStyle name="Calc cel 3 3 2 12 2" xfId="10341"/>
    <cellStyle name="Calc cel 3 3 2 12 2 2" xfId="20619"/>
    <cellStyle name="Calc cel 3 3 2 13" xfId="1813"/>
    <cellStyle name="Calc cel 3 3 2 13 2" xfId="14936"/>
    <cellStyle name="Calc cel 3 3 2 14" xfId="11721"/>
    <cellStyle name="Calc cel 3 3 2 2" xfId="457"/>
    <cellStyle name="Calc cel 3 3 2 2 10" xfId="15694"/>
    <cellStyle name="Calc cel 3 3 2 2 2" xfId="1383"/>
    <cellStyle name="Calc cel 3 3 2 2 2 2" xfId="5846"/>
    <cellStyle name="Calc cel 3 3 2 2 2 2 2" xfId="10066"/>
    <cellStyle name="Calc cel 3 3 2 2 2 2 2 2" xfId="20348"/>
    <cellStyle name="Calc cel 3 3 2 2 2 2 3" xfId="13321"/>
    <cellStyle name="Calc cel 3 3 2 2 2 3" xfId="7258"/>
    <cellStyle name="Calc cel 3 3 2 2 2 3 2" xfId="11477"/>
    <cellStyle name="Calc cel 3 3 2 2 2 3 2 2" xfId="21699"/>
    <cellStyle name="Calc cel 3 3 2 2 2 3 3" xfId="14310"/>
    <cellStyle name="Calc cel 3 3 2 2 2 4" xfId="4614"/>
    <cellStyle name="Calc cel 3 3 2 2 2 4 2" xfId="8834"/>
    <cellStyle name="Calc cel 3 3 2 2 2 4 2 2" xfId="19116"/>
    <cellStyle name="Calc cel 3 3 2 2 2 5" xfId="2816"/>
    <cellStyle name="Calc cel 3 3 2 2 2 5 2" xfId="17550"/>
    <cellStyle name="Calc cel 3 3 2 2 2 6" xfId="12652"/>
    <cellStyle name="Calc cel 3 3 2 2 3" xfId="1249"/>
    <cellStyle name="Calc cel 3 3 2 2 3 2" xfId="5712"/>
    <cellStyle name="Calc cel 3 3 2 2 3 2 2" xfId="9932"/>
    <cellStyle name="Calc cel 3 3 2 2 3 2 2 2" xfId="20214"/>
    <cellStyle name="Calc cel 3 3 2 2 3 2 3" xfId="16242"/>
    <cellStyle name="Calc cel 3 3 2 2 3 3" xfId="7124"/>
    <cellStyle name="Calc cel 3 3 2 2 3 3 2" xfId="11343"/>
    <cellStyle name="Calc cel 3 3 2 2 3 3 2 2" xfId="21575"/>
    <cellStyle name="Calc cel 3 3 2 2 3 3 3" xfId="13223"/>
    <cellStyle name="Calc cel 3 3 2 2 3 4" xfId="4503"/>
    <cellStyle name="Calc cel 3 3 2 2 3 4 2" xfId="8723"/>
    <cellStyle name="Calc cel 3 3 2 2 3 4 2 2" xfId="19005"/>
    <cellStyle name="Calc cel 3 3 2 2 3 5" xfId="2143"/>
    <cellStyle name="Calc cel 3 3 2 2 3 5 2" xfId="17426"/>
    <cellStyle name="Calc cel 3 3 2 2 3 6" xfId="16410"/>
    <cellStyle name="Calc cel 3 3 2 2 4" xfId="1068"/>
    <cellStyle name="Calc cel 3 3 2 2 4 2" xfId="5532"/>
    <cellStyle name="Calc cel 3 3 2 2 4 2 2" xfId="9752"/>
    <cellStyle name="Calc cel 3 3 2 2 4 2 2 2" xfId="20034"/>
    <cellStyle name="Calc cel 3 3 2 2 4 2 3" xfId="12426"/>
    <cellStyle name="Calc cel 3 3 2 2 4 3" xfId="6945"/>
    <cellStyle name="Calc cel 3 3 2 2 4 3 2" xfId="11164"/>
    <cellStyle name="Calc cel 3 3 2 2 4 3 2 2" xfId="21404"/>
    <cellStyle name="Calc cel 3 3 2 2 4 3 3" xfId="14447"/>
    <cellStyle name="Calc cel 3 3 2 2 4 4" xfId="4330"/>
    <cellStyle name="Calc cel 3 3 2 2 4 4 2" xfId="8550"/>
    <cellStyle name="Calc cel 3 3 2 2 4 4 2 2" xfId="18832"/>
    <cellStyle name="Calc cel 3 3 2 2 4 5" xfId="2385"/>
    <cellStyle name="Calc cel 3 3 2 2 4 5 2" xfId="11761"/>
    <cellStyle name="Calc cel 3 3 2 2 4 6" xfId="16983"/>
    <cellStyle name="Calc cel 3 3 2 2 5" xfId="1672"/>
    <cellStyle name="Calc cel 3 3 2 2 5 2" xfId="6349"/>
    <cellStyle name="Calc cel 3 3 2 2 5 2 2" xfId="10568"/>
    <cellStyle name="Calc cel 3 3 2 2 5 2 2 2" xfId="20844"/>
    <cellStyle name="Calc cel 3 3 2 2 5 2 3" xfId="17204"/>
    <cellStyle name="Calc cel 3 3 2 2 5 3" xfId="3771"/>
    <cellStyle name="Calc cel 3 3 2 2 5 3 2" xfId="7991"/>
    <cellStyle name="Calc cel 3 3 2 2 5 3 2 2" xfId="18273"/>
    <cellStyle name="Calc cel 3 3 2 2 5 4" xfId="2071"/>
    <cellStyle name="Calc cel 3 3 2 2 5 4 2" xfId="15217"/>
    <cellStyle name="Calc cel 3 3 2 2 5 5" xfId="12504"/>
    <cellStyle name="Calc cel 3 3 2 2 6" xfId="4924"/>
    <cellStyle name="Calc cel 3 3 2 2 6 2" xfId="9144"/>
    <cellStyle name="Calc cel 3 3 2 2 6 2 2" xfId="19426"/>
    <cellStyle name="Calc cel 3 3 2 2 6 3" xfId="16444"/>
    <cellStyle name="Calc cel 3 3 2 2 7" xfId="6211"/>
    <cellStyle name="Calc cel 3 3 2 2 7 2" xfId="10430"/>
    <cellStyle name="Calc cel 3 3 2 2 7 2 2" xfId="20708"/>
    <cellStyle name="Calc cel 3 3 2 2 7 3" xfId="13795"/>
    <cellStyle name="Calc cel 3 3 2 2 8" xfId="2745"/>
    <cellStyle name="Calc cel 3 3 2 2 8 2" xfId="13691"/>
    <cellStyle name="Calc cel 3 3 2 2 9" xfId="16144"/>
    <cellStyle name="Calc cel 3 3 2 2 9 2" xfId="16267"/>
    <cellStyle name="Calc cel 3 3 2 3" xfId="521"/>
    <cellStyle name="Calc cel 3 3 2 3 2" xfId="1447"/>
    <cellStyle name="Calc cel 3 3 2 3 2 2" xfId="5910"/>
    <cellStyle name="Calc cel 3 3 2 3 2 2 2" xfId="10130"/>
    <cellStyle name="Calc cel 3 3 2 3 2 2 2 2" xfId="20412"/>
    <cellStyle name="Calc cel 3 3 2 3 2 2 3" xfId="14738"/>
    <cellStyle name="Calc cel 3 3 2 3 2 3" xfId="7322"/>
    <cellStyle name="Calc cel 3 3 2 3 2 3 2" xfId="11541"/>
    <cellStyle name="Calc cel 3 3 2 3 2 3 2 2" xfId="21759"/>
    <cellStyle name="Calc cel 3 3 2 3 2 3 3" xfId="15796"/>
    <cellStyle name="Calc cel 3 3 2 3 2 4" xfId="4674"/>
    <cellStyle name="Calc cel 3 3 2 3 2 4 2" xfId="8894"/>
    <cellStyle name="Calc cel 3 3 2 3 2 4 2 2" xfId="19176"/>
    <cellStyle name="Calc cel 3 3 2 3 2 5" xfId="2374"/>
    <cellStyle name="Calc cel 3 3 2 3 2 5 2" xfId="17610"/>
    <cellStyle name="Calc cel 3 3 2 3 2 6" xfId="15430"/>
    <cellStyle name="Calc cel 3 3 2 3 3" xfId="1129"/>
    <cellStyle name="Calc cel 3 3 2 3 3 2" xfId="5593"/>
    <cellStyle name="Calc cel 3 3 2 3 3 2 2" xfId="9813"/>
    <cellStyle name="Calc cel 3 3 2 3 3 2 2 2" xfId="20095"/>
    <cellStyle name="Calc cel 3 3 2 3 3 2 3" xfId="15590"/>
    <cellStyle name="Calc cel 3 3 2 3 3 3" xfId="7006"/>
    <cellStyle name="Calc cel 3 3 2 3 3 3 2" xfId="11225"/>
    <cellStyle name="Calc cel 3 3 2 3 3 3 2 2" xfId="21463"/>
    <cellStyle name="Calc cel 3 3 2 3 3 3 3" xfId="13849"/>
    <cellStyle name="Calc cel 3 3 2 3 3 4" xfId="4390"/>
    <cellStyle name="Calc cel 3 3 2 3 3 4 2" xfId="8610"/>
    <cellStyle name="Calc cel 3 3 2 3 3 4 2 2" xfId="18892"/>
    <cellStyle name="Calc cel 3 3 2 3 3 5" xfId="3191"/>
    <cellStyle name="Calc cel 3 3 2 3 3 5 2" xfId="17314"/>
    <cellStyle name="Calc cel 3 3 2 3 3 6" xfId="16209"/>
    <cellStyle name="Calc cel 3 3 2 3 4" xfId="3832"/>
    <cellStyle name="Calc cel 3 3 2 3 4 2" xfId="8052"/>
    <cellStyle name="Calc cel 3 3 2 3 4 2 2" xfId="18334"/>
    <cellStyle name="Calc cel 3 3 2 3 4 3" xfId="17113"/>
    <cellStyle name="Calc cel 3 3 2 3 5" xfId="4988"/>
    <cellStyle name="Calc cel 3 3 2 3 5 2" xfId="9208"/>
    <cellStyle name="Calc cel 3 3 2 3 5 2 2" xfId="19490"/>
    <cellStyle name="Calc cel 3 3 2 3 5 3" xfId="12200"/>
    <cellStyle name="Calc cel 3 3 2 3 6" xfId="6413"/>
    <cellStyle name="Calc cel 3 3 2 3 6 2" xfId="10632"/>
    <cellStyle name="Calc cel 3 3 2 3 6 2 2" xfId="20905"/>
    <cellStyle name="Calc cel 3 3 2 3 6 3" xfId="15379"/>
    <cellStyle name="Calc cel 3 3 2 3 7" xfId="3538"/>
    <cellStyle name="Calc cel 3 3 2 3 7 2" xfId="7758"/>
    <cellStyle name="Calc cel 3 3 2 3 7 2 2" xfId="18040"/>
    <cellStyle name="Calc cel 3 3 2 3 7 3" xfId="12895"/>
    <cellStyle name="Calc cel 3 3 2 3 8" xfId="2172"/>
    <cellStyle name="Calc cel 3 3 2 3 8 2" xfId="16478"/>
    <cellStyle name="Calc cel 3 3 2 3 9" xfId="12671"/>
    <cellStyle name="Calc cel 3 3 2 4" xfId="583"/>
    <cellStyle name="Calc cel 3 3 2 4 2" xfId="1509"/>
    <cellStyle name="Calc cel 3 3 2 4 2 2" xfId="5972"/>
    <cellStyle name="Calc cel 3 3 2 4 2 2 2" xfId="10192"/>
    <cellStyle name="Calc cel 3 3 2 4 2 2 2 2" xfId="20474"/>
    <cellStyle name="Calc cel 3 3 2 4 2 2 3" xfId="14673"/>
    <cellStyle name="Calc cel 3 3 2 4 2 3" xfId="7384"/>
    <cellStyle name="Calc cel 3 3 2 4 2 3 2" xfId="11603"/>
    <cellStyle name="Calc cel 3 3 2 4 2 3 2 2" xfId="21818"/>
    <cellStyle name="Calc cel 3 3 2 4 2 3 3" xfId="14733"/>
    <cellStyle name="Calc cel 3 3 2 4 2 4" xfId="4733"/>
    <cellStyle name="Calc cel 3 3 2 4 2 4 2" xfId="8953"/>
    <cellStyle name="Calc cel 3 3 2 4 2 4 2 2" xfId="19235"/>
    <cellStyle name="Calc cel 3 3 2 4 2 5" xfId="7437"/>
    <cellStyle name="Calc cel 3 3 2 4 2 5 2" xfId="17669"/>
    <cellStyle name="Calc cel 3 3 2 4 2 6" xfId="17046"/>
    <cellStyle name="Calc cel 3 3 2 4 3" xfId="1187"/>
    <cellStyle name="Calc cel 3 3 2 4 3 2" xfId="5650"/>
    <cellStyle name="Calc cel 3 3 2 4 3 2 2" xfId="9870"/>
    <cellStyle name="Calc cel 3 3 2 4 3 2 2 2" xfId="20152"/>
    <cellStyle name="Calc cel 3 3 2 4 3 2 3" xfId="13305"/>
    <cellStyle name="Calc cel 3 3 2 4 3 3" xfId="7062"/>
    <cellStyle name="Calc cel 3 3 2 4 3 3 2" xfId="11281"/>
    <cellStyle name="Calc cel 3 3 2 4 3 3 2 2" xfId="21516"/>
    <cellStyle name="Calc cel 3 3 2 4 3 3 3" xfId="11818"/>
    <cellStyle name="Calc cel 3 3 2 4 3 4" xfId="4444"/>
    <cellStyle name="Calc cel 3 3 2 4 3 4 2" xfId="8664"/>
    <cellStyle name="Calc cel 3 3 2 4 3 4 2 2" xfId="18946"/>
    <cellStyle name="Calc cel 3 3 2 4 3 5" xfId="3166"/>
    <cellStyle name="Calc cel 3 3 2 4 3 5 2" xfId="17367"/>
    <cellStyle name="Calc cel 3 3 2 4 3 6" xfId="12017"/>
    <cellStyle name="Calc cel 3 3 2 4 4" xfId="3894"/>
    <cellStyle name="Calc cel 3 3 2 4 4 2" xfId="8114"/>
    <cellStyle name="Calc cel 3 3 2 4 4 2 2" xfId="18396"/>
    <cellStyle name="Calc cel 3 3 2 4 4 3" xfId="12384"/>
    <cellStyle name="Calc cel 3 3 2 4 5" xfId="5050"/>
    <cellStyle name="Calc cel 3 3 2 4 5 2" xfId="9270"/>
    <cellStyle name="Calc cel 3 3 2 4 5 2 2" xfId="19552"/>
    <cellStyle name="Calc cel 3 3 2 4 5 3" xfId="16010"/>
    <cellStyle name="Calc cel 3 3 2 4 6" xfId="6475"/>
    <cellStyle name="Calc cel 3 3 2 4 6 2" xfId="10694"/>
    <cellStyle name="Calc cel 3 3 2 4 6 2 2" xfId="20967"/>
    <cellStyle name="Calc cel 3 3 2 4 6 3" xfId="15422"/>
    <cellStyle name="Calc cel 3 3 2 4 7" xfId="3597"/>
    <cellStyle name="Calc cel 3 3 2 4 7 2" xfId="7817"/>
    <cellStyle name="Calc cel 3 3 2 4 7 2 2" xfId="18099"/>
    <cellStyle name="Calc cel 3 3 2 4 7 3" xfId="15177"/>
    <cellStyle name="Calc cel 3 3 2 4 8" xfId="2884"/>
    <cellStyle name="Calc cel 3 3 2 4 8 2" xfId="15243"/>
    <cellStyle name="Calc cel 3 3 2 4 9" xfId="16670"/>
    <cellStyle name="Calc cel 3 3 2 5" xfId="1030"/>
    <cellStyle name="Calc cel 3 3 2 5 2" xfId="1342"/>
    <cellStyle name="Calc cel 3 3 2 5 2 2" xfId="5805"/>
    <cellStyle name="Calc cel 3 3 2 5 2 2 2" xfId="10025"/>
    <cellStyle name="Calc cel 3 3 2 5 2 2 2 2" xfId="20307"/>
    <cellStyle name="Calc cel 3 3 2 5 2 2 3" xfId="15713"/>
    <cellStyle name="Calc cel 3 3 2 5 2 3" xfId="7217"/>
    <cellStyle name="Calc cel 3 3 2 5 2 3 2" xfId="11436"/>
    <cellStyle name="Calc cel 3 3 2 5 2 3 2 2" xfId="21659"/>
    <cellStyle name="Calc cel 3 3 2 5 2 3 3" xfId="16573"/>
    <cellStyle name="Calc cel 3 3 2 5 2 4" xfId="4574"/>
    <cellStyle name="Calc cel 3 3 2 5 2 4 2" xfId="8794"/>
    <cellStyle name="Calc cel 3 3 2 5 2 4 2 2" xfId="19076"/>
    <cellStyle name="Calc cel 3 3 2 5 2 5" xfId="2853"/>
    <cellStyle name="Calc cel 3 3 2 5 2 5 2" xfId="17510"/>
    <cellStyle name="Calc cel 3 3 2 5 2 6" xfId="13485"/>
    <cellStyle name="Calc cel 3 3 2 5 3" xfId="4294"/>
    <cellStyle name="Calc cel 3 3 2 5 3 2" xfId="8514"/>
    <cellStyle name="Calc cel 3 3 2 5 3 2 2" xfId="18796"/>
    <cellStyle name="Calc cel 3 3 2 5 3 3" xfId="13010"/>
    <cellStyle name="Calc cel 3 3 2 5 4" xfId="5494"/>
    <cellStyle name="Calc cel 3 3 2 5 4 2" xfId="9714"/>
    <cellStyle name="Calc cel 3 3 2 5 4 2 2" xfId="19996"/>
    <cellStyle name="Calc cel 3 3 2 5 4 3" xfId="13885"/>
    <cellStyle name="Calc cel 3 3 2 5 5" xfId="6908"/>
    <cellStyle name="Calc cel 3 3 2 5 5 2" xfId="11127"/>
    <cellStyle name="Calc cel 3 3 2 5 5 2 2" xfId="21369"/>
    <cellStyle name="Calc cel 3 3 2 5 5 3" xfId="12152"/>
    <cellStyle name="Calc cel 3 3 2 5 6" xfId="3456"/>
    <cellStyle name="Calc cel 3 3 2 5 6 2" xfId="7676"/>
    <cellStyle name="Calc cel 3 3 2 5 6 2 2" xfId="17958"/>
    <cellStyle name="Calc cel 3 3 2 5 7" xfId="2738"/>
    <cellStyle name="Calc cel 3 3 2 5 7 2" xfId="15021"/>
    <cellStyle name="Calc cel 3 3 2 5 8" xfId="14532"/>
    <cellStyle name="Calc cel 3 3 2 6" xfId="943"/>
    <cellStyle name="Calc cel 3 3 2 6 2" xfId="5407"/>
    <cellStyle name="Calc cel 3 3 2 6 2 2" xfId="9627"/>
    <cellStyle name="Calc cel 3 3 2 6 2 2 2" xfId="19909"/>
    <cellStyle name="Calc cel 3 3 2 6 2 3" xfId="15322"/>
    <cellStyle name="Calc cel 3 3 2 6 3" xfId="6821"/>
    <cellStyle name="Calc cel 3 3 2 6 3 2" xfId="11040"/>
    <cellStyle name="Calc cel 3 3 2 6 3 2 2" xfId="21287"/>
    <cellStyle name="Calc cel 3 3 2 6 3 3" xfId="16821"/>
    <cellStyle name="Calc cel 3 3 2 6 4" xfId="4220"/>
    <cellStyle name="Calc cel 3 3 2 6 4 2" xfId="8440"/>
    <cellStyle name="Calc cel 3 3 2 6 4 2 2" xfId="18722"/>
    <cellStyle name="Calc cel 3 3 2 6 5" xfId="2744"/>
    <cellStyle name="Calc cel 3 3 2 6 5 2" xfId="14748"/>
    <cellStyle name="Calc cel 3 3 2 6 6" xfId="14137"/>
    <cellStyle name="Calc cel 3 3 2 7" xfId="629"/>
    <cellStyle name="Calc cel 3 3 2 7 2" xfId="5096"/>
    <cellStyle name="Calc cel 3 3 2 7 2 2" xfId="9316"/>
    <cellStyle name="Calc cel 3 3 2 7 2 2 2" xfId="19598"/>
    <cellStyle name="Calc cel 3 3 2 7 2 3" xfId="14072"/>
    <cellStyle name="Calc cel 3 3 2 7 3" xfId="6521"/>
    <cellStyle name="Calc cel 3 3 2 7 3 2" xfId="10740"/>
    <cellStyle name="Calc cel 3 3 2 7 3 2 2" xfId="21011"/>
    <cellStyle name="Calc cel 3 3 2 7 3 3" xfId="14672"/>
    <cellStyle name="Calc cel 3 3 2 7 4" xfId="3938"/>
    <cellStyle name="Calc cel 3 3 2 7 4 2" xfId="8158"/>
    <cellStyle name="Calc cel 3 3 2 7 4 2 2" xfId="18440"/>
    <cellStyle name="Calc cel 3 3 2 7 5" xfId="2955"/>
    <cellStyle name="Calc cel 3 3 2 7 5 2" xfId="14273"/>
    <cellStyle name="Calc cel 3 3 2 7 6" xfId="11670"/>
    <cellStyle name="Calc cel 3 3 2 8" xfId="841"/>
    <cellStyle name="Calc cel 3 3 2 8 2" xfId="5306"/>
    <cellStyle name="Calc cel 3 3 2 8 2 2" xfId="9526"/>
    <cellStyle name="Calc cel 3 3 2 8 2 2 2" xfId="19808"/>
    <cellStyle name="Calc cel 3 3 2 8 2 3" xfId="16694"/>
    <cellStyle name="Calc cel 3 3 2 8 3" xfId="6726"/>
    <cellStyle name="Calc cel 3 3 2 8 3 2" xfId="10945"/>
    <cellStyle name="Calc cel 3 3 2 8 3 2 2" xfId="21199"/>
    <cellStyle name="Calc cel 3 3 2 8 3 3" xfId="13538"/>
    <cellStyle name="Calc cel 3 3 2 8 4" xfId="4130"/>
    <cellStyle name="Calc cel 3 3 2 8 4 2" xfId="8350"/>
    <cellStyle name="Calc cel 3 3 2 8 4 2 2" xfId="18632"/>
    <cellStyle name="Calc cel 3 3 2 8 5" xfId="2441"/>
    <cellStyle name="Calc cel 3 3 2 8 5 2" xfId="16932"/>
    <cellStyle name="Calc cel 3 3 2 8 6" xfId="16584"/>
    <cellStyle name="Calc cel 3 3 2 9" xfId="1646"/>
    <cellStyle name="Calc cel 3 3 2 9 2" xfId="6301"/>
    <cellStyle name="Calc cel 3 3 2 9 2 2" xfId="10520"/>
    <cellStyle name="Calc cel 3 3 2 9 2 2 2" xfId="20796"/>
    <cellStyle name="Calc cel 3 3 2 9 2 3" xfId="15674"/>
    <cellStyle name="Calc cel 3 3 2 9 3" xfId="3723"/>
    <cellStyle name="Calc cel 3 3 2 9 3 2" xfId="7943"/>
    <cellStyle name="Calc cel 3 3 2 9 3 2 2" xfId="18225"/>
    <cellStyle name="Calc cel 3 3 2 9 4" xfId="2377"/>
    <cellStyle name="Calc cel 3 3 2 9 4 2" xfId="14459"/>
    <cellStyle name="Calc cel 3 3 2 9 5" xfId="15859"/>
    <cellStyle name="Calc cel 3 3 3" xfId="270"/>
    <cellStyle name="Calc cel 3 3 3 2" xfId="1267"/>
    <cellStyle name="Calc cel 3 3 3 2 2" xfId="1715"/>
    <cellStyle name="Calc cel 3 3 3 2 2 2" xfId="7142"/>
    <cellStyle name="Calc cel 3 3 3 2 2 2 2" xfId="11361"/>
    <cellStyle name="Calc cel 3 3 3 2 2 2 2 2" xfId="21591"/>
    <cellStyle name="Calc cel 3 3 3 2 2 2 3" xfId="17130"/>
    <cellStyle name="Calc cel 3 3 3 2 2 3" xfId="5730"/>
    <cellStyle name="Calc cel 3 3 3 2 2 3 2" xfId="9950"/>
    <cellStyle name="Calc cel 3 3 3 2 2 3 2 2" xfId="20232"/>
    <cellStyle name="Calc cel 3 3 3 2 2 4" xfId="2112"/>
    <cellStyle name="Calc cel 3 3 3 2 2 4 2" xfId="17442"/>
    <cellStyle name="Calc cel 3 3 3 2 2 5" xfId="16009"/>
    <cellStyle name="Calc cel 3 3 3 2 3" xfId="6192"/>
    <cellStyle name="Calc cel 3 3 3 2 3 2" xfId="10411"/>
    <cellStyle name="Calc cel 3 3 3 2 3 2 2" xfId="20689"/>
    <cellStyle name="Calc cel 3 3 3 2 3 3" xfId="16048"/>
    <cellStyle name="Calc cel 3 3 3 2 4" xfId="1767"/>
    <cellStyle name="Calc cel 3 3 3 2 4 2" xfId="13499"/>
    <cellStyle name="Calc cel 3 3 3 2 5" xfId="13593"/>
    <cellStyle name="Calc cel 3 3 3 3" xfId="869"/>
    <cellStyle name="Calc cel 3 3 3 3 2" xfId="5334"/>
    <cellStyle name="Calc cel 3 3 3 3 2 2" xfId="9554"/>
    <cellStyle name="Calc cel 3 3 3 3 2 2 2" xfId="19836"/>
    <cellStyle name="Calc cel 3 3 3 3 2 3" xfId="13967"/>
    <cellStyle name="Calc cel 3 3 3 3 3" xfId="6754"/>
    <cellStyle name="Calc cel 3 3 3 3 3 2" xfId="10973"/>
    <cellStyle name="Calc cel 3 3 3 3 3 2 2" xfId="21225"/>
    <cellStyle name="Calc cel 3 3 3 3 3 3" xfId="14021"/>
    <cellStyle name="Calc cel 3 3 3 3 4" xfId="4156"/>
    <cellStyle name="Calc cel 3 3 3 3 4 2" xfId="8376"/>
    <cellStyle name="Calc cel 3 3 3 3 4 2 2" xfId="18658"/>
    <cellStyle name="Calc cel 3 3 3 3 5" xfId="2340"/>
    <cellStyle name="Calc cel 3 3 3 3 5 2" xfId="13189"/>
    <cellStyle name="Calc cel 3 3 3 3 6" xfId="14044"/>
    <cellStyle name="Calc cel 3 3 3 4" xfId="1585"/>
    <cellStyle name="Calc cel 3 3 3 4 2" xfId="6236"/>
    <cellStyle name="Calc cel 3 3 3 4 2 2" xfId="10455"/>
    <cellStyle name="Calc cel 3 3 3 4 2 2 2" xfId="20731"/>
    <cellStyle name="Calc cel 3 3 3 4 2 3" xfId="14639"/>
    <cellStyle name="Calc cel 3 3 3 4 3" xfId="3274"/>
    <cellStyle name="Calc cel 3 3 3 4 3 2" xfId="7496"/>
    <cellStyle name="Calc cel 3 3 3 4 3 2 2" xfId="17778"/>
    <cellStyle name="Calc cel 3 3 3 4 4" xfId="2083"/>
    <cellStyle name="Calc cel 3 3 3 4 4 2" xfId="16780"/>
    <cellStyle name="Calc cel 3 3 3 4 5" xfId="15156"/>
    <cellStyle name="Calc cel 3 3 3 5" xfId="4749"/>
    <cellStyle name="Calc cel 3 3 3 5 2" xfId="8969"/>
    <cellStyle name="Calc cel 3 3 3 5 2 2" xfId="19251"/>
    <cellStyle name="Calc cel 3 3 3 5 3" xfId="17164"/>
    <cellStyle name="Calc cel 3 3 3 6" xfId="6106"/>
    <cellStyle name="Calc cel 3 3 3 6 2" xfId="10325"/>
    <cellStyle name="Calc cel 3 3 3 6 2 2" xfId="20603"/>
    <cellStyle name="Calc cel 3 3 3 6 3" xfId="17022"/>
    <cellStyle name="Calc cel 3 3 3 7" xfId="2241"/>
    <cellStyle name="Calc cel 3 3 3 7 2" xfId="13792"/>
    <cellStyle name="Calc cel 3 3 3 8" xfId="16112"/>
    <cellStyle name="Calc cel 3 3 3 8 2" xfId="16543"/>
    <cellStyle name="Calc cel 3 3 3 9" xfId="16797"/>
    <cellStyle name="Calc cel 3 3 4" xfId="1307"/>
    <cellStyle name="Calc cel 3 3 4 2" xfId="1733"/>
    <cellStyle name="Calc cel 3 3 4 2 2" xfId="7182"/>
    <cellStyle name="Calc cel 3 3 4 2 2 2" xfId="11401"/>
    <cellStyle name="Calc cel 3 3 4 2 2 2 2" xfId="21626"/>
    <cellStyle name="Calc cel 3 3 4 2 2 3" xfId="11798"/>
    <cellStyle name="Calc cel 3 3 4 2 3" xfId="5770"/>
    <cellStyle name="Calc cel 3 3 4 2 3 2" xfId="9990"/>
    <cellStyle name="Calc cel 3 3 4 2 3 2 2" xfId="20272"/>
    <cellStyle name="Calc cel 3 3 4 2 4" xfId="2729"/>
    <cellStyle name="Calc cel 3 3 4 2 4 2" xfId="17477"/>
    <cellStyle name="Calc cel 3 3 4 2 5" xfId="12024"/>
    <cellStyle name="Calc cel 3 3 4 3" xfId="6033"/>
    <cellStyle name="Calc cel 3 3 4 3 2" xfId="10252"/>
    <cellStyle name="Calc cel 3 3 4 3 2 2" xfId="20532"/>
    <cellStyle name="Calc cel 3 3 4 3 3" xfId="13379"/>
    <cellStyle name="Calc cel 3 3 4 4" xfId="4543"/>
    <cellStyle name="Calc cel 3 3 4 4 2" xfId="8763"/>
    <cellStyle name="Calc cel 3 3 4 4 2 2" xfId="19045"/>
    <cellStyle name="Calc cel 3 3 4 5" xfId="2506"/>
    <cellStyle name="Calc cel 3 3 4 5 2" xfId="16803"/>
    <cellStyle name="Calc cel 3 3 4 6" xfId="11845"/>
    <cellStyle name="Calc cel 3 3 5" xfId="894"/>
    <cellStyle name="Calc cel 3 3 5 2" xfId="5359"/>
    <cellStyle name="Calc cel 3 3 5 2 2" xfId="9579"/>
    <cellStyle name="Calc cel 3 3 5 2 2 2" xfId="19861"/>
    <cellStyle name="Calc cel 3 3 5 2 3" xfId="15632"/>
    <cellStyle name="Calc cel 3 3 5 3" xfId="6017"/>
    <cellStyle name="Calc cel 3 3 5 3 2" xfId="10236"/>
    <cellStyle name="Calc cel 3 3 5 3 2 2" xfId="20517"/>
    <cellStyle name="Calc cel 3 3 5 3 3" xfId="15974"/>
    <cellStyle name="Calc cel 3 3 5 4" xfId="4179"/>
    <cellStyle name="Calc cel 3 3 5 4 2" xfId="8399"/>
    <cellStyle name="Calc cel 3 3 5 4 2 2" xfId="18681"/>
    <cellStyle name="Calc cel 3 3 5 5" xfId="2753"/>
    <cellStyle name="Calc cel 3 3 5 5 2" xfId="14035"/>
    <cellStyle name="Calc cel 3 3 5 6" xfId="12520"/>
    <cellStyle name="Calc cel 3 3 6" xfId="627"/>
    <cellStyle name="Calc cel 3 3 6 2" xfId="5094"/>
    <cellStyle name="Calc cel 3 3 6 2 2" xfId="9314"/>
    <cellStyle name="Calc cel 3 3 6 2 2 2" xfId="19596"/>
    <cellStyle name="Calc cel 3 3 6 2 3" xfId="16461"/>
    <cellStyle name="Calc cel 3 3 6 3" xfId="6519"/>
    <cellStyle name="Calc cel 3 3 6 3 2" xfId="10738"/>
    <cellStyle name="Calc cel 3 3 6 3 2 2" xfId="21009"/>
    <cellStyle name="Calc cel 3 3 6 3 3" xfId="16947"/>
    <cellStyle name="Calc cel 3 3 6 4" xfId="3936"/>
    <cellStyle name="Calc cel 3 3 6 4 2" xfId="8156"/>
    <cellStyle name="Calc cel 3 3 6 4 2 2" xfId="18438"/>
    <cellStyle name="Calc cel 3 3 6 5" xfId="2235"/>
    <cellStyle name="Calc cel 3 3 6 5 2" xfId="16655"/>
    <cellStyle name="Calc cel 3 3 6 6" xfId="11672"/>
    <cellStyle name="Calc cel 3 3 7" xfId="3633"/>
    <cellStyle name="Calc cel 3 3 7 2" xfId="7853"/>
    <cellStyle name="Calc cel 3 3 7 2 2" xfId="18135"/>
    <cellStyle name="Calc cel 3 3 7 3" xfId="13383"/>
    <cellStyle name="Calc cel 3 3 8" xfId="4787"/>
    <cellStyle name="Calc cel 3 3 8 2" xfId="9007"/>
    <cellStyle name="Calc cel 3 3 8 2 2" xfId="19289"/>
    <cellStyle name="Calc cel 3 3 8 3" xfId="16814"/>
    <cellStyle name="Calc cel 3 3 9" xfId="3214"/>
    <cellStyle name="Calc cel 3 3 9 2" xfId="16183"/>
    <cellStyle name="Calc cel 3 3 9 2 2" xfId="17719"/>
    <cellStyle name="Calc cel 3 3 9 3" xfId="11908"/>
    <cellStyle name="Calc cel 3 3 9 4" xfId="11713"/>
    <cellStyle name="Calc cel 3 4" xfId="3332"/>
    <cellStyle name="Calc cel 3 4 2" xfId="16228"/>
    <cellStyle name="Calc cel 3 4 3" xfId="17836"/>
    <cellStyle name="Calc cel 3 5" xfId="3180"/>
    <cellStyle name="Calc cel 3 5 2" xfId="16150"/>
    <cellStyle name="Calc cel 3 5 3" xfId="17686"/>
    <cellStyle name="Calc cel 3 6" xfId="1754"/>
    <cellStyle name="Calc cel 3 6 2" xfId="13209"/>
    <cellStyle name="Calc cel 3 6 3" xfId="16060"/>
    <cellStyle name="Calc cel 4" xfId="249"/>
    <cellStyle name="Calc cel 4 10" xfId="3314"/>
    <cellStyle name="Calc cel 4 10 2" xfId="7535"/>
    <cellStyle name="Calc cel 4 10 2 2" xfId="17818"/>
    <cellStyle name="Calc cel 4 10 3" xfId="13823"/>
    <cellStyle name="Calc cel 4 11" xfId="3236"/>
    <cellStyle name="Calc cel 4 11 2" xfId="7460"/>
    <cellStyle name="Calc cel 4 11 2 2" xfId="17740"/>
    <cellStyle name="Calc cel 4 11 3" xfId="14558"/>
    <cellStyle name="Calc cel 4 12" xfId="2809"/>
    <cellStyle name="Calc cel 4 12 2" xfId="14684"/>
    <cellStyle name="Calc cel 4 13" xfId="12100"/>
    <cellStyle name="Calc cel 4 2" xfId="360"/>
    <cellStyle name="Calc cel 4 2 10" xfId="3325"/>
    <cellStyle name="Calc cel 4 2 10 2" xfId="7546"/>
    <cellStyle name="Calc cel 4 2 10 2 2" xfId="17829"/>
    <cellStyle name="Calc cel 4 2 10 3" xfId="13258"/>
    <cellStyle name="Calc cel 4 2 11" xfId="6095"/>
    <cellStyle name="Calc cel 4 2 11 2" xfId="10314"/>
    <cellStyle name="Calc cel 4 2 11 2 2" xfId="20593"/>
    <cellStyle name="Calc cel 4 2 12" xfId="2215"/>
    <cellStyle name="Calc cel 4 2 12 2" xfId="12808"/>
    <cellStyle name="Calc cel 4 2 13" xfId="12234"/>
    <cellStyle name="Calc cel 4 2 2" xfId="384"/>
    <cellStyle name="Calc cel 4 2 2 10" xfId="15263"/>
    <cellStyle name="Calc cel 4 2 2 2" xfId="1007"/>
    <cellStyle name="Calc cel 4 2 2 2 2" xfId="1326"/>
    <cellStyle name="Calc cel 4 2 2 2 2 2" xfId="5789"/>
    <cellStyle name="Calc cel 4 2 2 2 2 2 2" xfId="10009"/>
    <cellStyle name="Calc cel 4 2 2 2 2 2 2 2" xfId="20291"/>
    <cellStyle name="Calc cel 4 2 2 2 2 2 3" xfId="14048"/>
    <cellStyle name="Calc cel 4 2 2 2 2 3" xfId="7201"/>
    <cellStyle name="Calc cel 4 2 2 2 2 3 2" xfId="11420"/>
    <cellStyle name="Calc cel 4 2 2 2 2 3 2 2" xfId="21645"/>
    <cellStyle name="Calc cel 4 2 2 2 2 3 3" xfId="13993"/>
    <cellStyle name="Calc cel 4 2 2 2 2 4" xfId="4560"/>
    <cellStyle name="Calc cel 4 2 2 2 2 4 2" xfId="8780"/>
    <cellStyle name="Calc cel 4 2 2 2 2 4 2 2" xfId="19062"/>
    <cellStyle name="Calc cel 4 2 2 2 2 5" xfId="2888"/>
    <cellStyle name="Calc cel 4 2 2 2 2 5 2" xfId="17496"/>
    <cellStyle name="Calc cel 4 2 2 2 2 6" xfId="15909"/>
    <cellStyle name="Calc cel 4 2 2 2 3" xfId="4271"/>
    <cellStyle name="Calc cel 4 2 2 2 3 2" xfId="8491"/>
    <cellStyle name="Calc cel 4 2 2 2 3 2 2" xfId="18773"/>
    <cellStyle name="Calc cel 4 2 2 2 3 3" xfId="15506"/>
    <cellStyle name="Calc cel 4 2 2 2 4" xfId="5471"/>
    <cellStyle name="Calc cel 4 2 2 2 4 2" xfId="9691"/>
    <cellStyle name="Calc cel 4 2 2 2 4 2 2" xfId="19973"/>
    <cellStyle name="Calc cel 4 2 2 2 4 3" xfId="17091"/>
    <cellStyle name="Calc cel 4 2 2 2 5" xfId="6885"/>
    <cellStyle name="Calc cel 4 2 2 2 5 2" xfId="11104"/>
    <cellStyle name="Calc cel 4 2 2 2 5 2 2" xfId="21347"/>
    <cellStyle name="Calc cel 4 2 2 2 5 3" xfId="15539"/>
    <cellStyle name="Calc cel 4 2 2 2 6" xfId="3434"/>
    <cellStyle name="Calc cel 4 2 2 2 6 2" xfId="7654"/>
    <cellStyle name="Calc cel 4 2 2 2 6 2 2" xfId="17936"/>
    <cellStyle name="Calc cel 4 2 2 2 6 3" xfId="14042"/>
    <cellStyle name="Calc cel 4 2 2 2 7" xfId="2201"/>
    <cellStyle name="Calc cel 4 2 2 2 7 2" xfId="13366"/>
    <cellStyle name="Calc cel 4 2 2 2 8" xfId="14990"/>
    <cellStyle name="Calc cel 4 2 2 3" xfId="924"/>
    <cellStyle name="Calc cel 4 2 2 3 2" xfId="5388"/>
    <cellStyle name="Calc cel 4 2 2 3 2 2" xfId="9608"/>
    <cellStyle name="Calc cel 4 2 2 3 2 2 2" xfId="19890"/>
    <cellStyle name="Calc cel 4 2 2 3 2 3" xfId="16579"/>
    <cellStyle name="Calc cel 4 2 2 3 3" xfId="6804"/>
    <cellStyle name="Calc cel 4 2 2 3 3 2" xfId="11023"/>
    <cellStyle name="Calc cel 4 2 2 3 3 2 2" xfId="21272"/>
    <cellStyle name="Calc cel 4 2 2 3 3 3" xfId="16729"/>
    <cellStyle name="Calc cel 4 2 2 3 4" xfId="4203"/>
    <cellStyle name="Calc cel 4 2 2 3 4 2" xfId="8423"/>
    <cellStyle name="Calc cel 4 2 2 3 4 2 2" xfId="18705"/>
    <cellStyle name="Calc cel 4 2 2 3 5" xfId="2107"/>
    <cellStyle name="Calc cel 4 2 2 3 5 2" xfId="13916"/>
    <cellStyle name="Calc cel 4 2 2 3 6" xfId="15619"/>
    <cellStyle name="Calc cel 4 2 2 4" xfId="1087"/>
    <cellStyle name="Calc cel 4 2 2 4 2" xfId="5551"/>
    <cellStyle name="Calc cel 4 2 2 4 2 2" xfId="9771"/>
    <cellStyle name="Calc cel 4 2 2 4 2 2 2" xfId="20053"/>
    <cellStyle name="Calc cel 4 2 2 4 2 3" xfId="15680"/>
    <cellStyle name="Calc cel 4 2 2 4 3" xfId="6964"/>
    <cellStyle name="Calc cel 4 2 2 4 3 2" xfId="11183"/>
    <cellStyle name="Calc cel 4 2 2 4 3 2 2" xfId="21423"/>
    <cellStyle name="Calc cel 4 2 2 4 3 3" xfId="13261"/>
    <cellStyle name="Calc cel 4 2 2 4 4" xfId="4349"/>
    <cellStyle name="Calc cel 4 2 2 4 4 2" xfId="8569"/>
    <cellStyle name="Calc cel 4 2 2 4 4 2 2" xfId="18851"/>
    <cellStyle name="Calc cel 4 2 2 4 5" xfId="3140"/>
    <cellStyle name="Calc cel 4 2 2 4 5 2" xfId="17274"/>
    <cellStyle name="Calc cel 4 2 2 4 6" xfId="12565"/>
    <cellStyle name="Calc cel 4 2 2 5" xfId="746"/>
    <cellStyle name="Calc cel 4 2 2 5 2" xfId="5211"/>
    <cellStyle name="Calc cel 4 2 2 5 2 2" xfId="9431"/>
    <cellStyle name="Calc cel 4 2 2 5 2 2 2" xfId="19713"/>
    <cellStyle name="Calc cel 4 2 2 5 2 3" xfId="17066"/>
    <cellStyle name="Calc cel 4 2 2 5 3" xfId="6631"/>
    <cellStyle name="Calc cel 4 2 2 5 3 2" xfId="10850"/>
    <cellStyle name="Calc cel 4 2 2 5 3 2 2" xfId="21111"/>
    <cellStyle name="Calc cel 4 2 2 5 3 3" xfId="13430"/>
    <cellStyle name="Calc cel 4 2 2 5 4" xfId="4043"/>
    <cellStyle name="Calc cel 4 2 2 5 4 2" xfId="8263"/>
    <cellStyle name="Calc cel 4 2 2 5 4 2 2" xfId="18545"/>
    <cellStyle name="Calc cel 4 2 2 5 5" xfId="2117"/>
    <cellStyle name="Calc cel 4 2 2 5 5 2" xfId="15327"/>
    <cellStyle name="Calc cel 4 2 2 5 6" xfId="14860"/>
    <cellStyle name="Calc cel 4 2 2 6" xfId="1624"/>
    <cellStyle name="Calc cel 4 2 2 6 2" xfId="6278"/>
    <cellStyle name="Calc cel 4 2 2 6 2 2" xfId="10497"/>
    <cellStyle name="Calc cel 4 2 2 6 2 2 2" xfId="20773"/>
    <cellStyle name="Calc cel 4 2 2 6 2 3" xfId="16266"/>
    <cellStyle name="Calc cel 4 2 2 6 3" xfId="3700"/>
    <cellStyle name="Calc cel 4 2 2 6 3 2" xfId="7920"/>
    <cellStyle name="Calc cel 4 2 2 6 3 2 2" xfId="18202"/>
    <cellStyle name="Calc cel 4 2 2 6 4" xfId="2918"/>
    <cellStyle name="Calc cel 4 2 2 6 4 2" xfId="13283"/>
    <cellStyle name="Calc cel 4 2 2 6 5" xfId="16961"/>
    <cellStyle name="Calc cel 4 2 2 7" xfId="4853"/>
    <cellStyle name="Calc cel 4 2 2 7 2" xfId="9073"/>
    <cellStyle name="Calc cel 4 2 2 7 2 2" xfId="19355"/>
    <cellStyle name="Calc cel 4 2 2 7 3" xfId="15197"/>
    <cellStyle name="Calc cel 4 2 2 8" xfId="6175"/>
    <cellStyle name="Calc cel 4 2 2 8 2" xfId="10394"/>
    <cellStyle name="Calc cel 4 2 2 8 2 2" xfId="20672"/>
    <cellStyle name="Calc cel 4 2 2 8 3" xfId="15505"/>
    <cellStyle name="Calc cel 4 2 2 9" xfId="2652"/>
    <cellStyle name="Calc cel 4 2 2 9 2" xfId="15931"/>
    <cellStyle name="Calc cel 4 2 3" xfId="434"/>
    <cellStyle name="Calc cel 4 2 3 2" xfId="1360"/>
    <cellStyle name="Calc cel 4 2 3 2 2" xfId="5823"/>
    <cellStyle name="Calc cel 4 2 3 2 2 2" xfId="10043"/>
    <cellStyle name="Calc cel 4 2 3 2 2 2 2" xfId="20325"/>
    <cellStyle name="Calc cel 4 2 3 2 2 3" xfId="14766"/>
    <cellStyle name="Calc cel 4 2 3 2 3" xfId="7235"/>
    <cellStyle name="Calc cel 4 2 3 2 3 2" xfId="11454"/>
    <cellStyle name="Calc cel 4 2 3 2 3 2 2" xfId="21677"/>
    <cellStyle name="Calc cel 4 2 3 2 3 3" xfId="16910"/>
    <cellStyle name="Calc cel 4 2 3 2 4" xfId="4592"/>
    <cellStyle name="Calc cel 4 2 3 2 4 2" xfId="8812"/>
    <cellStyle name="Calc cel 4 2 3 2 4 2 2" xfId="19094"/>
    <cellStyle name="Calc cel 4 2 3 2 5" xfId="2891"/>
    <cellStyle name="Calc cel 4 2 3 2 5 2" xfId="17528"/>
    <cellStyle name="Calc cel 4 2 3 2 6" xfId="15233"/>
    <cellStyle name="Calc cel 4 2 3 3" xfId="808"/>
    <cellStyle name="Calc cel 4 2 3 3 2" xfId="5273"/>
    <cellStyle name="Calc cel 4 2 3 3 2 2" xfId="9493"/>
    <cellStyle name="Calc cel 4 2 3 3 2 2 2" xfId="19775"/>
    <cellStyle name="Calc cel 4 2 3 3 2 3" xfId="16823"/>
    <cellStyle name="Calc cel 4 2 3 3 3" xfId="6693"/>
    <cellStyle name="Calc cel 4 2 3 3 3 2" xfId="10912"/>
    <cellStyle name="Calc cel 4 2 3 3 3 2 2" xfId="21168"/>
    <cellStyle name="Calc cel 4 2 3 3 3 3" xfId="12054"/>
    <cellStyle name="Calc cel 4 2 3 3 4" xfId="4099"/>
    <cellStyle name="Calc cel 4 2 3 3 4 2" xfId="8319"/>
    <cellStyle name="Calc cel 4 2 3 3 4 2 2" xfId="18601"/>
    <cellStyle name="Calc cel 4 2 3 3 5" xfId="2234"/>
    <cellStyle name="Calc cel 4 2 3 3 5 2" xfId="16216"/>
    <cellStyle name="Calc cel 4 2 3 3 6" xfId="13064"/>
    <cellStyle name="Calc cel 4 2 3 4" xfId="3748"/>
    <cellStyle name="Calc cel 4 2 3 4 2" xfId="7968"/>
    <cellStyle name="Calc cel 4 2 3 4 2 2" xfId="18250"/>
    <cellStyle name="Calc cel 4 2 3 4 3" xfId="16849"/>
    <cellStyle name="Calc cel 4 2 3 5" xfId="4901"/>
    <cellStyle name="Calc cel 4 2 3 5 2" xfId="9121"/>
    <cellStyle name="Calc cel 4 2 3 5 2 2" xfId="19403"/>
    <cellStyle name="Calc cel 4 2 3 5 3" xfId="16566"/>
    <cellStyle name="Calc cel 4 2 3 6" xfId="6326"/>
    <cellStyle name="Calc cel 4 2 3 6 2" xfId="10545"/>
    <cellStyle name="Calc cel 4 2 3 6 2 2" xfId="20821"/>
    <cellStyle name="Calc cel 4 2 3 6 3" xfId="13346"/>
    <cellStyle name="Calc cel 4 2 3 7" xfId="3482"/>
    <cellStyle name="Calc cel 4 2 3 7 2" xfId="7702"/>
    <cellStyle name="Calc cel 4 2 3 7 2 2" xfId="17984"/>
    <cellStyle name="Calc cel 4 2 3 7 3" xfId="12717"/>
    <cellStyle name="Calc cel 4 2 3 8" xfId="2686"/>
    <cellStyle name="Calc cel 4 2 3 8 2" xfId="12744"/>
    <cellStyle name="Calc cel 4 2 3 9" xfId="12940"/>
    <cellStyle name="Calc cel 4 2 4" xfId="498"/>
    <cellStyle name="Calc cel 4 2 4 2" xfId="1424"/>
    <cellStyle name="Calc cel 4 2 4 2 2" xfId="5887"/>
    <cellStyle name="Calc cel 4 2 4 2 2 2" xfId="10107"/>
    <cellStyle name="Calc cel 4 2 4 2 2 2 2" xfId="20389"/>
    <cellStyle name="Calc cel 4 2 4 2 2 3" xfId="16788"/>
    <cellStyle name="Calc cel 4 2 4 2 3" xfId="7299"/>
    <cellStyle name="Calc cel 4 2 4 2 3 2" xfId="11518"/>
    <cellStyle name="Calc cel 4 2 4 2 3 2 2" xfId="21737"/>
    <cellStyle name="Calc cel 4 2 4 2 3 3" xfId="16918"/>
    <cellStyle name="Calc cel 4 2 4 2 4" xfId="4652"/>
    <cellStyle name="Calc cel 4 2 4 2 4 2" xfId="8872"/>
    <cellStyle name="Calc cel 4 2 4 2 4 2 2" xfId="19154"/>
    <cellStyle name="Calc cel 4 2 4 2 5" xfId="2676"/>
    <cellStyle name="Calc cel 4 2 4 2 5 2" xfId="17588"/>
    <cellStyle name="Calc cel 4 2 4 2 6" xfId="16030"/>
    <cellStyle name="Calc cel 4 2 4 3" xfId="1106"/>
    <cellStyle name="Calc cel 4 2 4 3 2" xfId="5570"/>
    <cellStyle name="Calc cel 4 2 4 3 2 2" xfId="9790"/>
    <cellStyle name="Calc cel 4 2 4 3 2 2 2" xfId="20072"/>
    <cellStyle name="Calc cel 4 2 4 3 2 3" xfId="13179"/>
    <cellStyle name="Calc cel 4 2 4 3 3" xfId="6983"/>
    <cellStyle name="Calc cel 4 2 4 3 3 2" xfId="11202"/>
    <cellStyle name="Calc cel 4 2 4 3 3 2 2" xfId="21441"/>
    <cellStyle name="Calc cel 4 2 4 3 3 3" xfId="16777"/>
    <cellStyle name="Calc cel 4 2 4 3 4" xfId="4368"/>
    <cellStyle name="Calc cel 4 2 4 3 4 2" xfId="8588"/>
    <cellStyle name="Calc cel 4 2 4 3 4 2 2" xfId="18870"/>
    <cellStyle name="Calc cel 4 2 4 3 5" xfId="1902"/>
    <cellStyle name="Calc cel 4 2 4 3 5 2" xfId="17292"/>
    <cellStyle name="Calc cel 4 2 4 3 6" xfId="14265"/>
    <cellStyle name="Calc cel 4 2 4 4" xfId="3809"/>
    <cellStyle name="Calc cel 4 2 4 4 2" xfId="8029"/>
    <cellStyle name="Calc cel 4 2 4 4 2 2" xfId="18311"/>
    <cellStyle name="Calc cel 4 2 4 4 3" xfId="13780"/>
    <cellStyle name="Calc cel 4 2 4 5" xfId="4965"/>
    <cellStyle name="Calc cel 4 2 4 5 2" xfId="9185"/>
    <cellStyle name="Calc cel 4 2 4 5 2 2" xfId="19467"/>
    <cellStyle name="Calc cel 4 2 4 5 3" xfId="14313"/>
    <cellStyle name="Calc cel 4 2 4 6" xfId="6390"/>
    <cellStyle name="Calc cel 4 2 4 6 2" xfId="10609"/>
    <cellStyle name="Calc cel 4 2 4 6 2 2" xfId="20882"/>
    <cellStyle name="Calc cel 4 2 4 6 3" xfId="15069"/>
    <cellStyle name="Calc cel 4 2 4 7" xfId="3516"/>
    <cellStyle name="Calc cel 4 2 4 7 2" xfId="7736"/>
    <cellStyle name="Calc cel 4 2 4 7 2 2" xfId="18018"/>
    <cellStyle name="Calc cel 4 2 4 7 3" xfId="15434"/>
    <cellStyle name="Calc cel 4 2 4 8" xfId="2367"/>
    <cellStyle name="Calc cel 4 2 4 8 2" xfId="13510"/>
    <cellStyle name="Calc cel 4 2 4 9" xfId="13047"/>
    <cellStyle name="Calc cel 4 2 5" xfId="560"/>
    <cellStyle name="Calc cel 4 2 5 2" xfId="1486"/>
    <cellStyle name="Calc cel 4 2 5 2 2" xfId="5949"/>
    <cellStyle name="Calc cel 4 2 5 2 2 2" xfId="10169"/>
    <cellStyle name="Calc cel 4 2 5 2 2 2 2" xfId="20451"/>
    <cellStyle name="Calc cel 4 2 5 2 2 3" xfId="12941"/>
    <cellStyle name="Calc cel 4 2 5 2 3" xfId="7361"/>
    <cellStyle name="Calc cel 4 2 5 2 3 2" xfId="11580"/>
    <cellStyle name="Calc cel 4 2 5 2 3 2 2" xfId="21796"/>
    <cellStyle name="Calc cel 4 2 5 2 3 3" xfId="15136"/>
    <cellStyle name="Calc cel 4 2 5 2 4" xfId="4711"/>
    <cellStyle name="Calc cel 4 2 5 2 4 2" xfId="8931"/>
    <cellStyle name="Calc cel 4 2 5 2 4 2 2" xfId="19213"/>
    <cellStyle name="Calc cel 4 2 5 2 5" xfId="1854"/>
    <cellStyle name="Calc cel 4 2 5 2 5 2" xfId="17647"/>
    <cellStyle name="Calc cel 4 2 5 2 6" xfId="14199"/>
    <cellStyle name="Calc cel 4 2 5 3" xfId="1164"/>
    <cellStyle name="Calc cel 4 2 5 3 2" xfId="5627"/>
    <cellStyle name="Calc cel 4 2 5 3 2 2" xfId="9847"/>
    <cellStyle name="Calc cel 4 2 5 3 2 2 2" xfId="20129"/>
    <cellStyle name="Calc cel 4 2 5 3 2 3" xfId="14303"/>
    <cellStyle name="Calc cel 4 2 5 3 3" xfId="7039"/>
    <cellStyle name="Calc cel 4 2 5 3 3 2" xfId="11258"/>
    <cellStyle name="Calc cel 4 2 5 3 3 2 2" xfId="21494"/>
    <cellStyle name="Calc cel 4 2 5 3 3 3" xfId="11639"/>
    <cellStyle name="Calc cel 4 2 5 3 4" xfId="4422"/>
    <cellStyle name="Calc cel 4 2 5 3 4 2" xfId="8642"/>
    <cellStyle name="Calc cel 4 2 5 3 4 2 2" xfId="18924"/>
    <cellStyle name="Calc cel 4 2 5 3 5" xfId="2167"/>
    <cellStyle name="Calc cel 4 2 5 3 5 2" xfId="17345"/>
    <cellStyle name="Calc cel 4 2 5 3 6" xfId="16770"/>
    <cellStyle name="Calc cel 4 2 5 4" xfId="3871"/>
    <cellStyle name="Calc cel 4 2 5 4 2" xfId="8091"/>
    <cellStyle name="Calc cel 4 2 5 4 2 2" xfId="18373"/>
    <cellStyle name="Calc cel 4 2 5 4 3" xfId="13044"/>
    <cellStyle name="Calc cel 4 2 5 5" xfId="5027"/>
    <cellStyle name="Calc cel 4 2 5 5 2" xfId="9247"/>
    <cellStyle name="Calc cel 4 2 5 5 2 2" xfId="19529"/>
    <cellStyle name="Calc cel 4 2 5 5 3" xfId="11825"/>
    <cellStyle name="Calc cel 4 2 5 6" xfId="6452"/>
    <cellStyle name="Calc cel 4 2 5 6 2" xfId="10671"/>
    <cellStyle name="Calc cel 4 2 5 6 2 2" xfId="20944"/>
    <cellStyle name="Calc cel 4 2 5 6 3" xfId="12274"/>
    <cellStyle name="Calc cel 4 2 5 7" xfId="3575"/>
    <cellStyle name="Calc cel 4 2 5 7 2" xfId="7795"/>
    <cellStyle name="Calc cel 4 2 5 7 2 2" xfId="18077"/>
    <cellStyle name="Calc cel 4 2 5 7 3" xfId="13618"/>
    <cellStyle name="Calc cel 4 2 5 8" xfId="2203"/>
    <cellStyle name="Calc cel 4 2 5 8 2" xfId="16542"/>
    <cellStyle name="Calc cel 4 2 5 9" xfId="12244"/>
    <cellStyle name="Calc cel 4 2 6" xfId="988"/>
    <cellStyle name="Calc cel 4 2 6 2" xfId="4252"/>
    <cellStyle name="Calc cel 4 2 6 2 2" xfId="8472"/>
    <cellStyle name="Calc cel 4 2 6 2 2 2" xfId="18754"/>
    <cellStyle name="Calc cel 4 2 6 2 3" xfId="16994"/>
    <cellStyle name="Calc cel 4 2 6 3" xfId="5452"/>
    <cellStyle name="Calc cel 4 2 6 3 2" xfId="9672"/>
    <cellStyle name="Calc cel 4 2 6 3 2 2" xfId="19954"/>
    <cellStyle name="Calc cel 4 2 6 3 3" xfId="14045"/>
    <cellStyle name="Calc cel 4 2 6 4" xfId="6866"/>
    <cellStyle name="Calc cel 4 2 6 4 2" xfId="11085"/>
    <cellStyle name="Calc cel 4 2 6 4 2 2" xfId="21328"/>
    <cellStyle name="Calc cel 4 2 6 4 3" xfId="12008"/>
    <cellStyle name="Calc cel 4 2 6 5" xfId="3415"/>
    <cellStyle name="Calc cel 4 2 6 5 2" xfId="7635"/>
    <cellStyle name="Calc cel 4 2 6 5 2 2" xfId="17917"/>
    <cellStyle name="Calc cel 4 2 6 6" xfId="2273"/>
    <cellStyle name="Calc cel 4 2 6 6 2" xfId="12595"/>
    <cellStyle name="Calc cel 4 2 6 7" xfId="15543"/>
    <cellStyle name="Calc cel 4 2 7" xfId="683"/>
    <cellStyle name="Calc cel 4 2 7 2" xfId="5149"/>
    <cellStyle name="Calc cel 4 2 7 2 2" xfId="9369"/>
    <cellStyle name="Calc cel 4 2 7 2 2 2" xfId="19651"/>
    <cellStyle name="Calc cel 4 2 7 2 3" xfId="12099"/>
    <cellStyle name="Calc cel 4 2 7 3" xfId="6573"/>
    <cellStyle name="Calc cel 4 2 7 3 2" xfId="10792"/>
    <cellStyle name="Calc cel 4 2 7 3 2 2" xfId="21060"/>
    <cellStyle name="Calc cel 4 2 7 3 3" xfId="14276"/>
    <cellStyle name="Calc cel 4 2 7 4" xfId="3987"/>
    <cellStyle name="Calc cel 4 2 7 4 2" xfId="8207"/>
    <cellStyle name="Calc cel 4 2 7 4 2 2" xfId="18489"/>
    <cellStyle name="Calc cel 4 2 7 5" xfId="2774"/>
    <cellStyle name="Calc cel 4 2 7 5 2" xfId="13266"/>
    <cellStyle name="Calc cel 4 2 7 6" xfId="12917"/>
    <cellStyle name="Calc cel 4 2 8" xfId="1542"/>
    <cellStyle name="Calc cel 4 2 8 2" xfId="6011"/>
    <cellStyle name="Calc cel 4 2 8 2 2" xfId="10231"/>
    <cellStyle name="Calc cel 4 2 8 2 2 2" xfId="20512"/>
    <cellStyle name="Calc cel 4 2 8 2 3" xfId="12836"/>
    <cellStyle name="Calc cel 4 2 8 3" xfId="3677"/>
    <cellStyle name="Calc cel 4 2 8 3 2" xfId="7897"/>
    <cellStyle name="Calc cel 4 2 8 3 2 2" xfId="18179"/>
    <cellStyle name="Calc cel 4 2 8 4" xfId="3058"/>
    <cellStyle name="Calc cel 4 2 8 4 2" xfId="15889"/>
    <cellStyle name="Calc cel 4 2 8 5" xfId="12260"/>
    <cellStyle name="Calc cel 4 2 9" xfId="4830"/>
    <cellStyle name="Calc cel 4 2 9 2" xfId="9050"/>
    <cellStyle name="Calc cel 4 2 9 2 2" xfId="19332"/>
    <cellStyle name="Calc cel 4 2 9 3" xfId="16988"/>
    <cellStyle name="Calc cel 4 3" xfId="337"/>
    <cellStyle name="Calc cel 4 3 10" xfId="4807"/>
    <cellStyle name="Calc cel 4 3 10 2" xfId="9027"/>
    <cellStyle name="Calc cel 4 3 10 2 2" xfId="19309"/>
    <cellStyle name="Calc cel 4 3 10 3" xfId="13638"/>
    <cellStyle name="Calc cel 4 3 11" xfId="3302"/>
    <cellStyle name="Calc cel 4 3 11 2" xfId="7523"/>
    <cellStyle name="Calc cel 4 3 11 2 2" xfId="17806"/>
    <cellStyle name="Calc cel 4 3 11 3" xfId="14618"/>
    <cellStyle name="Calc cel 4 3 12" xfId="6125"/>
    <cellStyle name="Calc cel 4 3 12 2" xfId="10344"/>
    <cellStyle name="Calc cel 4 3 12 2 2" xfId="20622"/>
    <cellStyle name="Calc cel 4 3 13" xfId="1808"/>
    <cellStyle name="Calc cel 4 3 13 2" xfId="16631"/>
    <cellStyle name="Calc cel 4 3 14" xfId="13642"/>
    <cellStyle name="Calc cel 4 3 2" xfId="411"/>
    <cellStyle name="Calc cel 4 3 2 2" xfId="1033"/>
    <cellStyle name="Calc cel 4 3 2 2 2" xfId="4297"/>
    <cellStyle name="Calc cel 4 3 2 2 2 2" xfId="8517"/>
    <cellStyle name="Calc cel 4 3 2 2 2 2 2" xfId="18799"/>
    <cellStyle name="Calc cel 4 3 2 2 2 3" xfId="17181"/>
    <cellStyle name="Calc cel 4 3 2 2 3" xfId="5497"/>
    <cellStyle name="Calc cel 4 3 2 2 3 2" xfId="9717"/>
    <cellStyle name="Calc cel 4 3 2 2 3 2 2" xfId="19999"/>
    <cellStyle name="Calc cel 4 3 2 2 3 3" xfId="12753"/>
    <cellStyle name="Calc cel 4 3 2 2 4" xfId="6911"/>
    <cellStyle name="Calc cel 4 3 2 2 4 2" xfId="11130"/>
    <cellStyle name="Calc cel 4 3 2 2 4 2 2" xfId="21372"/>
    <cellStyle name="Calc cel 4 3 2 2 4 3" xfId="13928"/>
    <cellStyle name="Calc cel 4 3 2 2 5" xfId="3460"/>
    <cellStyle name="Calc cel 4 3 2 2 5 2" xfId="7680"/>
    <cellStyle name="Calc cel 4 3 2 2 5 2 2" xfId="17962"/>
    <cellStyle name="Calc cel 4 3 2 2 6" xfId="2365"/>
    <cellStyle name="Calc cel 4 3 2 2 6 2" xfId="15346"/>
    <cellStyle name="Calc cel 4 3 2 2 7" xfId="14814"/>
    <cellStyle name="Calc cel 4 3 2 3" xfId="1237"/>
    <cellStyle name="Calc cel 4 3 2 3 2" xfId="5700"/>
    <cellStyle name="Calc cel 4 3 2 3 2 2" xfId="9920"/>
    <cellStyle name="Calc cel 4 3 2 3 2 2 2" xfId="20202"/>
    <cellStyle name="Calc cel 4 3 2 3 2 3" xfId="14750"/>
    <cellStyle name="Calc cel 4 3 2 3 3" xfId="7112"/>
    <cellStyle name="Calc cel 4 3 2 3 3 2" xfId="11331"/>
    <cellStyle name="Calc cel 4 3 2 3 3 2 2" xfId="21563"/>
    <cellStyle name="Calc cel 4 3 2 3 3 3" xfId="12733"/>
    <cellStyle name="Calc cel 4 3 2 3 4" xfId="4491"/>
    <cellStyle name="Calc cel 4 3 2 3 4 2" xfId="8711"/>
    <cellStyle name="Calc cel 4 3 2 3 4 2 2" xfId="18993"/>
    <cellStyle name="Calc cel 4 3 2 3 5" xfId="3017"/>
    <cellStyle name="Calc cel 4 3 2 3 5 2" xfId="17414"/>
    <cellStyle name="Calc cel 4 3 2 3 6" xfId="13147"/>
    <cellStyle name="Calc cel 4 3 2 4" xfId="786"/>
    <cellStyle name="Calc cel 4 3 2 4 2" xfId="5251"/>
    <cellStyle name="Calc cel 4 3 2 4 2 2" xfId="9471"/>
    <cellStyle name="Calc cel 4 3 2 4 2 2 2" xfId="19753"/>
    <cellStyle name="Calc cel 4 3 2 4 2 3" xfId="12450"/>
    <cellStyle name="Calc cel 4 3 2 4 3" xfId="6671"/>
    <cellStyle name="Calc cel 4 3 2 4 3 2" xfId="10890"/>
    <cellStyle name="Calc cel 4 3 2 4 3 2 2" xfId="21146"/>
    <cellStyle name="Calc cel 4 3 2 4 3 3" xfId="13050"/>
    <cellStyle name="Calc cel 4 3 2 4 4" xfId="4077"/>
    <cellStyle name="Calc cel 4 3 2 4 4 2" xfId="8297"/>
    <cellStyle name="Calc cel 4 3 2 4 4 2 2" xfId="18579"/>
    <cellStyle name="Calc cel 4 3 2 4 5" xfId="3081"/>
    <cellStyle name="Calc cel 4 3 2 4 5 2" xfId="11783"/>
    <cellStyle name="Calc cel 4 3 2 4 6" xfId="11905"/>
    <cellStyle name="Calc cel 4 3 2 5" xfId="1649"/>
    <cellStyle name="Calc cel 4 3 2 5 2" xfId="6304"/>
    <cellStyle name="Calc cel 4 3 2 5 2 2" xfId="10523"/>
    <cellStyle name="Calc cel 4 3 2 5 2 2 2" xfId="20799"/>
    <cellStyle name="Calc cel 4 3 2 5 2 3" xfId="17056"/>
    <cellStyle name="Calc cel 4 3 2 5 3" xfId="3726"/>
    <cellStyle name="Calc cel 4 3 2 5 3 2" xfId="7946"/>
    <cellStyle name="Calc cel 4 3 2 5 3 2 2" xfId="18228"/>
    <cellStyle name="Calc cel 4 3 2 5 4" xfId="2321"/>
    <cellStyle name="Calc cel 4 3 2 5 4 2" xfId="13546"/>
    <cellStyle name="Calc cel 4 3 2 5 5" xfId="13256"/>
    <cellStyle name="Calc cel 4 3 2 6" xfId="4879"/>
    <cellStyle name="Calc cel 4 3 2 6 2" xfId="9099"/>
    <cellStyle name="Calc cel 4 3 2 6 2 2" xfId="19381"/>
    <cellStyle name="Calc cel 4 3 2 6 3" xfId="15079"/>
    <cellStyle name="Calc cel 4 3 2 7" xfId="6217"/>
    <cellStyle name="Calc cel 4 3 2 7 2" xfId="10436"/>
    <cellStyle name="Calc cel 4 3 2 7 2 2" xfId="20713"/>
    <cellStyle name="Calc cel 4 3 2 7 3" xfId="15403"/>
    <cellStyle name="Calc cel 4 3 2 8" xfId="2316"/>
    <cellStyle name="Calc cel 4 3 2 8 2" xfId="15191"/>
    <cellStyle name="Calc cel 4 3 2 9" xfId="15544"/>
    <cellStyle name="Calc cel 4 3 3" xfId="461"/>
    <cellStyle name="Calc cel 4 3 3 10" xfId="14844"/>
    <cellStyle name="Calc cel 4 3 3 2" xfId="1072"/>
    <cellStyle name="Calc cel 4 3 3 2 2" xfId="1387"/>
    <cellStyle name="Calc cel 4 3 3 2 2 2" xfId="5850"/>
    <cellStyle name="Calc cel 4 3 3 2 2 2 2" xfId="10070"/>
    <cellStyle name="Calc cel 4 3 3 2 2 2 2 2" xfId="20352"/>
    <cellStyle name="Calc cel 4 3 3 2 2 2 3" xfId="13594"/>
    <cellStyle name="Calc cel 4 3 3 2 2 3" xfId="7262"/>
    <cellStyle name="Calc cel 4 3 3 2 2 3 2" xfId="11481"/>
    <cellStyle name="Calc cel 4 3 3 2 2 3 2 2" xfId="21702"/>
    <cellStyle name="Calc cel 4 3 3 2 2 3 3" xfId="14376"/>
    <cellStyle name="Calc cel 4 3 3 2 2 4" xfId="4617"/>
    <cellStyle name="Calc cel 4 3 3 2 2 4 2" xfId="8837"/>
    <cellStyle name="Calc cel 4 3 3 2 2 4 2 2" xfId="19119"/>
    <cellStyle name="Calc cel 4 3 3 2 2 5" xfId="3033"/>
    <cellStyle name="Calc cel 4 3 3 2 2 5 2" xfId="17553"/>
    <cellStyle name="Calc cel 4 3 3 2 2 6" xfId="13158"/>
    <cellStyle name="Calc cel 4 3 3 2 3" xfId="5536"/>
    <cellStyle name="Calc cel 4 3 3 2 3 2" xfId="9756"/>
    <cellStyle name="Calc cel 4 3 3 2 3 2 2" xfId="20038"/>
    <cellStyle name="Calc cel 4 3 3 2 3 3" xfId="12885"/>
    <cellStyle name="Calc cel 4 3 3 2 4" xfId="6949"/>
    <cellStyle name="Calc cel 4 3 3 2 4 2" xfId="11168"/>
    <cellStyle name="Calc cel 4 3 3 2 4 2 2" xfId="21408"/>
    <cellStyle name="Calc cel 4 3 3 2 4 3" xfId="17236"/>
    <cellStyle name="Calc cel 4 3 3 2 5" xfId="4334"/>
    <cellStyle name="Calc cel 4 3 3 2 5 2" xfId="8554"/>
    <cellStyle name="Calc cel 4 3 3 2 5 2 2" xfId="18836"/>
    <cellStyle name="Calc cel 4 3 3 2 6" xfId="2605"/>
    <cellStyle name="Calc cel 4 3 3 2 6 2" xfId="17260"/>
    <cellStyle name="Calc cel 4 3 3 2 7" xfId="12463"/>
    <cellStyle name="Calc cel 4 3 3 3" xfId="1253"/>
    <cellStyle name="Calc cel 4 3 3 3 2" xfId="5716"/>
    <cellStyle name="Calc cel 4 3 3 3 2 2" xfId="9936"/>
    <cellStyle name="Calc cel 4 3 3 3 2 2 2" xfId="20218"/>
    <cellStyle name="Calc cel 4 3 3 3 2 3" xfId="16876"/>
    <cellStyle name="Calc cel 4 3 3 3 3" xfId="7128"/>
    <cellStyle name="Calc cel 4 3 3 3 3 2" xfId="11347"/>
    <cellStyle name="Calc cel 4 3 3 3 3 2 2" xfId="21578"/>
    <cellStyle name="Calc cel 4 3 3 3 3 3" xfId="13298"/>
    <cellStyle name="Calc cel 4 3 3 3 4" xfId="4506"/>
    <cellStyle name="Calc cel 4 3 3 3 4 2" xfId="8726"/>
    <cellStyle name="Calc cel 4 3 3 3 4 2 2" xfId="19008"/>
    <cellStyle name="Calc cel 4 3 3 3 5" xfId="2615"/>
    <cellStyle name="Calc cel 4 3 3 3 5 2" xfId="17429"/>
    <cellStyle name="Calc cel 4 3 3 3 6" xfId="15399"/>
    <cellStyle name="Calc cel 4 3 3 4" xfId="846"/>
    <cellStyle name="Calc cel 4 3 3 4 2" xfId="5311"/>
    <cellStyle name="Calc cel 4 3 3 4 2 2" xfId="9531"/>
    <cellStyle name="Calc cel 4 3 3 4 2 2 2" xfId="19813"/>
    <cellStyle name="Calc cel 4 3 3 4 2 3" xfId="15598"/>
    <cellStyle name="Calc cel 4 3 3 4 3" xfId="6731"/>
    <cellStyle name="Calc cel 4 3 3 4 3 2" xfId="10950"/>
    <cellStyle name="Calc cel 4 3 3 4 3 2 2" xfId="21204"/>
    <cellStyle name="Calc cel 4 3 3 4 3 3" xfId="16634"/>
    <cellStyle name="Calc cel 4 3 3 4 4" xfId="4135"/>
    <cellStyle name="Calc cel 4 3 3 4 4 2" xfId="8355"/>
    <cellStyle name="Calc cel 4 3 3 4 4 2 2" xfId="18637"/>
    <cellStyle name="Calc cel 4 3 3 4 5" xfId="2586"/>
    <cellStyle name="Calc cel 4 3 3 4 5 2" xfId="12321"/>
    <cellStyle name="Calc cel 4 3 3 4 6" xfId="17167"/>
    <cellStyle name="Calc cel 4 3 3 5" xfId="3774"/>
    <cellStyle name="Calc cel 4 3 3 5 2" xfId="7994"/>
    <cellStyle name="Calc cel 4 3 3 5 2 2" xfId="18276"/>
    <cellStyle name="Calc cel 4 3 3 5 3" xfId="15436"/>
    <cellStyle name="Calc cel 4 3 3 6" xfId="4928"/>
    <cellStyle name="Calc cel 4 3 3 6 2" xfId="9148"/>
    <cellStyle name="Calc cel 4 3 3 6 2 2" xfId="19430"/>
    <cellStyle name="Calc cel 4 3 3 6 3" xfId="13787"/>
    <cellStyle name="Calc cel 4 3 3 7" xfId="6353"/>
    <cellStyle name="Calc cel 4 3 3 7 2" xfId="10572"/>
    <cellStyle name="Calc cel 4 3 3 7 2 2" xfId="20847"/>
    <cellStyle name="Calc cel 4 3 3 7 3" xfId="14928"/>
    <cellStyle name="Calc cel 4 3 3 8" xfId="3494"/>
    <cellStyle name="Calc cel 4 3 3 8 2" xfId="7714"/>
    <cellStyle name="Calc cel 4 3 3 8 2 2" xfId="17996"/>
    <cellStyle name="Calc cel 4 3 3 8 3" xfId="12386"/>
    <cellStyle name="Calc cel 4 3 3 9" xfId="2871"/>
    <cellStyle name="Calc cel 4 3 3 9 2" xfId="12905"/>
    <cellStyle name="Calc cel 4 3 4" xfId="525"/>
    <cellStyle name="Calc cel 4 3 4 2" xfId="1451"/>
    <cellStyle name="Calc cel 4 3 4 2 2" xfId="5914"/>
    <cellStyle name="Calc cel 4 3 4 2 2 2" xfId="10134"/>
    <cellStyle name="Calc cel 4 3 4 2 2 2 2" xfId="20416"/>
    <cellStyle name="Calc cel 4 3 4 2 2 3" xfId="13859"/>
    <cellStyle name="Calc cel 4 3 4 2 3" xfId="7326"/>
    <cellStyle name="Calc cel 4 3 4 2 3 2" xfId="11545"/>
    <cellStyle name="Calc cel 4 3 4 2 3 2 2" xfId="21762"/>
    <cellStyle name="Calc cel 4 3 4 2 3 3" xfId="15613"/>
    <cellStyle name="Calc cel 4 3 4 2 4" xfId="4677"/>
    <cellStyle name="Calc cel 4 3 4 2 4 2" xfId="8897"/>
    <cellStyle name="Calc cel 4 3 4 2 4 2 2" xfId="19179"/>
    <cellStyle name="Calc cel 4 3 4 2 5" xfId="2591"/>
    <cellStyle name="Calc cel 4 3 4 2 5 2" xfId="17613"/>
    <cellStyle name="Calc cel 4 3 4 2 6" xfId="15625"/>
    <cellStyle name="Calc cel 4 3 4 3" xfId="1133"/>
    <cellStyle name="Calc cel 4 3 4 3 2" xfId="5597"/>
    <cellStyle name="Calc cel 4 3 4 3 2 2" xfId="9817"/>
    <cellStyle name="Calc cel 4 3 4 3 2 2 2" xfId="20099"/>
    <cellStyle name="Calc cel 4 3 4 3 2 3" xfId="12072"/>
    <cellStyle name="Calc cel 4 3 4 3 3" xfId="7010"/>
    <cellStyle name="Calc cel 4 3 4 3 3 2" xfId="11229"/>
    <cellStyle name="Calc cel 4 3 4 3 3 2 2" xfId="21466"/>
    <cellStyle name="Calc cel 4 3 4 3 3 3" xfId="16557"/>
    <cellStyle name="Calc cel 4 3 4 3 4" xfId="4393"/>
    <cellStyle name="Calc cel 4 3 4 3 4 2" xfId="8613"/>
    <cellStyle name="Calc cel 4 3 4 3 4 2 2" xfId="18895"/>
    <cellStyle name="Calc cel 4 3 4 3 5" xfId="1838"/>
    <cellStyle name="Calc cel 4 3 4 3 5 2" xfId="17317"/>
    <cellStyle name="Calc cel 4 3 4 3 6" xfId="16627"/>
    <cellStyle name="Calc cel 4 3 4 4" xfId="3836"/>
    <cellStyle name="Calc cel 4 3 4 4 2" xfId="8056"/>
    <cellStyle name="Calc cel 4 3 4 4 2 2" xfId="18338"/>
    <cellStyle name="Calc cel 4 3 4 4 3" xfId="12178"/>
    <cellStyle name="Calc cel 4 3 4 5" xfId="4992"/>
    <cellStyle name="Calc cel 4 3 4 5 2" xfId="9212"/>
    <cellStyle name="Calc cel 4 3 4 5 2 2" xfId="19494"/>
    <cellStyle name="Calc cel 4 3 4 5 3" xfId="12842"/>
    <cellStyle name="Calc cel 4 3 4 6" xfId="6417"/>
    <cellStyle name="Calc cel 4 3 4 6 2" xfId="10636"/>
    <cellStyle name="Calc cel 4 3 4 6 2 2" xfId="20909"/>
    <cellStyle name="Calc cel 4 3 4 6 3" xfId="15507"/>
    <cellStyle name="Calc cel 4 3 4 7" xfId="3541"/>
    <cellStyle name="Calc cel 4 3 4 7 2" xfId="7761"/>
    <cellStyle name="Calc cel 4 3 4 7 2 2" xfId="18043"/>
    <cellStyle name="Calc cel 4 3 4 7 3" xfId="13442"/>
    <cellStyle name="Calc cel 4 3 4 8" xfId="2005"/>
    <cellStyle name="Calc cel 4 3 4 8 2" xfId="12958"/>
    <cellStyle name="Calc cel 4 3 4 9" xfId="12328"/>
    <cellStyle name="Calc cel 4 3 5" xfId="586"/>
    <cellStyle name="Calc cel 4 3 5 2" xfId="1512"/>
    <cellStyle name="Calc cel 4 3 5 2 2" xfId="5975"/>
    <cellStyle name="Calc cel 4 3 5 2 2 2" xfId="10195"/>
    <cellStyle name="Calc cel 4 3 5 2 2 2 2" xfId="20477"/>
    <cellStyle name="Calc cel 4 3 5 2 2 3" xfId="16388"/>
    <cellStyle name="Calc cel 4 3 5 2 3" xfId="7387"/>
    <cellStyle name="Calc cel 4 3 5 2 3 2" xfId="11606"/>
    <cellStyle name="Calc cel 4 3 5 2 3 2 2" xfId="21821"/>
    <cellStyle name="Calc cel 4 3 5 2 3 3" xfId="12353"/>
    <cellStyle name="Calc cel 4 3 5 2 4" xfId="4736"/>
    <cellStyle name="Calc cel 4 3 5 2 4 2" xfId="8956"/>
    <cellStyle name="Calc cel 4 3 5 2 4 2 2" xfId="19238"/>
    <cellStyle name="Calc cel 4 3 5 2 5" xfId="7440"/>
    <cellStyle name="Calc cel 4 3 5 2 5 2" xfId="17672"/>
    <cellStyle name="Calc cel 4 3 5 2 6" xfId="13651"/>
    <cellStyle name="Calc cel 4 3 5 3" xfId="1190"/>
    <cellStyle name="Calc cel 4 3 5 3 2" xfId="5653"/>
    <cellStyle name="Calc cel 4 3 5 3 2 2" xfId="9873"/>
    <cellStyle name="Calc cel 4 3 5 3 2 2 2" xfId="20155"/>
    <cellStyle name="Calc cel 4 3 5 3 2 3" xfId="14714"/>
    <cellStyle name="Calc cel 4 3 5 3 3" xfId="7065"/>
    <cellStyle name="Calc cel 4 3 5 3 3 2" xfId="11284"/>
    <cellStyle name="Calc cel 4 3 5 3 3 2 2" xfId="21519"/>
    <cellStyle name="Calc cel 4 3 5 3 3 3" xfId="17249"/>
    <cellStyle name="Calc cel 4 3 5 3 4" xfId="4447"/>
    <cellStyle name="Calc cel 4 3 5 3 4 2" xfId="8667"/>
    <cellStyle name="Calc cel 4 3 5 3 4 2 2" xfId="18949"/>
    <cellStyle name="Calc cel 4 3 5 3 5" xfId="3113"/>
    <cellStyle name="Calc cel 4 3 5 3 5 2" xfId="17370"/>
    <cellStyle name="Calc cel 4 3 5 3 6" xfId="12685"/>
    <cellStyle name="Calc cel 4 3 5 4" xfId="3897"/>
    <cellStyle name="Calc cel 4 3 5 4 2" xfId="8117"/>
    <cellStyle name="Calc cel 4 3 5 4 2 2" xfId="18399"/>
    <cellStyle name="Calc cel 4 3 5 4 3" xfId="11751"/>
    <cellStyle name="Calc cel 4 3 5 5" xfId="5053"/>
    <cellStyle name="Calc cel 4 3 5 5 2" xfId="9273"/>
    <cellStyle name="Calc cel 4 3 5 5 2 2" xfId="19555"/>
    <cellStyle name="Calc cel 4 3 5 5 3" xfId="12172"/>
    <cellStyle name="Calc cel 4 3 5 6" xfId="6478"/>
    <cellStyle name="Calc cel 4 3 5 6 2" xfId="10697"/>
    <cellStyle name="Calc cel 4 3 5 6 2 2" xfId="20970"/>
    <cellStyle name="Calc cel 4 3 5 6 3" xfId="16716"/>
    <cellStyle name="Calc cel 4 3 5 7" xfId="3600"/>
    <cellStyle name="Calc cel 4 3 5 7 2" xfId="7820"/>
    <cellStyle name="Calc cel 4 3 5 7 2 2" xfId="18102"/>
    <cellStyle name="Calc cel 4 3 5 7 3" xfId="12866"/>
    <cellStyle name="Calc cel 4 3 5 8" xfId="2834"/>
    <cellStyle name="Calc cel 4 3 5 8 2" xfId="16522"/>
    <cellStyle name="Calc cel 4 3 5 9" xfId="13157"/>
    <cellStyle name="Calc cel 4 3 6" xfId="965"/>
    <cellStyle name="Calc cel 4 3 6 2" xfId="4230"/>
    <cellStyle name="Calc cel 4 3 6 2 2" xfId="8450"/>
    <cellStyle name="Calc cel 4 3 6 2 2 2" xfId="18732"/>
    <cellStyle name="Calc cel 4 3 6 2 3" xfId="13951"/>
    <cellStyle name="Calc cel 4 3 6 3" xfId="5429"/>
    <cellStyle name="Calc cel 4 3 6 3 2" xfId="9649"/>
    <cellStyle name="Calc cel 4 3 6 3 2 2" xfId="19931"/>
    <cellStyle name="Calc cel 4 3 6 3 3" xfId="17159"/>
    <cellStyle name="Calc cel 4 3 6 4" xfId="6843"/>
    <cellStyle name="Calc cel 4 3 6 4 2" xfId="11062"/>
    <cellStyle name="Calc cel 4 3 6 4 2 2" xfId="21305"/>
    <cellStyle name="Calc cel 4 3 6 4 3" xfId="12106"/>
    <cellStyle name="Calc cel 4 3 6 5" xfId="3392"/>
    <cellStyle name="Calc cel 4 3 6 5 2" xfId="7612"/>
    <cellStyle name="Calc cel 4 3 6 5 2 2" xfId="17894"/>
    <cellStyle name="Calc cel 4 3 6 6" xfId="3076"/>
    <cellStyle name="Calc cel 4 3 6 6 2" xfId="15605"/>
    <cellStyle name="Calc cel 4 3 6 7" xfId="15330"/>
    <cellStyle name="Calc cel 4 3 7" xfId="889"/>
    <cellStyle name="Calc cel 4 3 7 2" xfId="5354"/>
    <cellStyle name="Calc cel 4 3 7 2 2" xfId="9574"/>
    <cellStyle name="Calc cel 4 3 7 2 2 2" xfId="19856"/>
    <cellStyle name="Calc cel 4 3 7 2 3" xfId="16909"/>
    <cellStyle name="Calc cel 4 3 7 3" xfId="6772"/>
    <cellStyle name="Calc cel 4 3 7 3 2" xfId="10991"/>
    <cellStyle name="Calc cel 4 3 7 3 2 2" xfId="21242"/>
    <cellStyle name="Calc cel 4 3 7 3 3" xfId="13382"/>
    <cellStyle name="Calc cel 4 3 7 4" xfId="4174"/>
    <cellStyle name="Calc cel 4 3 7 4 2" xfId="8394"/>
    <cellStyle name="Calc cel 4 3 7 4 2 2" xfId="18676"/>
    <cellStyle name="Calc cel 4 3 7 5" xfId="2384"/>
    <cellStyle name="Calc cel 4 3 7 5 2" xfId="12385"/>
    <cellStyle name="Calc cel 4 3 7 6" xfId="15994"/>
    <cellStyle name="Calc cel 4 3 8" xfId="610"/>
    <cellStyle name="Calc cel 4 3 8 2" xfId="5077"/>
    <cellStyle name="Calc cel 4 3 8 2 2" xfId="9297"/>
    <cellStyle name="Calc cel 4 3 8 2 2 2" xfId="19579"/>
    <cellStyle name="Calc cel 4 3 8 2 3" xfId="13778"/>
    <cellStyle name="Calc cel 4 3 8 3" xfId="6502"/>
    <cellStyle name="Calc cel 4 3 8 3 2" xfId="10721"/>
    <cellStyle name="Calc cel 4 3 8 3 2 2" xfId="20993"/>
    <cellStyle name="Calc cel 4 3 8 3 3" xfId="12392"/>
    <cellStyle name="Calc cel 4 3 8 4" xfId="3920"/>
    <cellStyle name="Calc cel 4 3 8 4 2" xfId="8140"/>
    <cellStyle name="Calc cel 4 3 8 4 2 2" xfId="18422"/>
    <cellStyle name="Calc cel 4 3 8 5" xfId="2641"/>
    <cellStyle name="Calc cel 4 3 8 5 2" xfId="12571"/>
    <cellStyle name="Calc cel 4 3 8 6" xfId="11688"/>
    <cellStyle name="Calc cel 4 3 9" xfId="1550"/>
    <cellStyle name="Calc cel 4 3 9 2" xfId="6023"/>
    <cellStyle name="Calc cel 4 3 9 2 2" xfId="10242"/>
    <cellStyle name="Calc cel 4 3 9 2 2 2" xfId="20522"/>
    <cellStyle name="Calc cel 4 3 9 2 3" xfId="16417"/>
    <cellStyle name="Calc cel 4 3 9 3" xfId="3654"/>
    <cellStyle name="Calc cel 4 3 9 3 2" xfId="7874"/>
    <cellStyle name="Calc cel 4 3 9 3 2 2" xfId="18156"/>
    <cellStyle name="Calc cel 4 3 9 4" xfId="2861"/>
    <cellStyle name="Calc cel 4 3 9 4 2" xfId="13451"/>
    <cellStyle name="Calc cel 4 3 9 5" xfId="14741"/>
    <cellStyle name="Calc cel 4 4" xfId="302"/>
    <cellStyle name="Calc cel 4 4 10" xfId="11715"/>
    <cellStyle name="Calc cel 4 4 2" xfId="775"/>
    <cellStyle name="Calc cel 4 4 2 2" xfId="1285"/>
    <cellStyle name="Calc cel 4 4 2 2 2" xfId="5748"/>
    <cellStyle name="Calc cel 4 4 2 2 2 2" xfId="9968"/>
    <cellStyle name="Calc cel 4 4 2 2 2 2 2" xfId="20250"/>
    <cellStyle name="Calc cel 4 4 2 2 2 3" xfId="15666"/>
    <cellStyle name="Calc cel 4 4 2 2 3" xfId="7160"/>
    <cellStyle name="Calc cel 4 4 2 2 3 2" xfId="11379"/>
    <cellStyle name="Calc cel 4 4 2 2 3 2 2" xfId="21606"/>
    <cellStyle name="Calc cel 4 4 2 2 3 3" xfId="12501"/>
    <cellStyle name="Calc cel 4 4 2 2 4" xfId="4529"/>
    <cellStyle name="Calc cel 4 4 2 2 4 2" xfId="8749"/>
    <cellStyle name="Calc cel 4 4 2 2 4 2 2" xfId="19031"/>
    <cellStyle name="Calc cel 4 4 2 2 5" xfId="2547"/>
    <cellStyle name="Calc cel 4 4 2 2 5 2" xfId="17457"/>
    <cellStyle name="Calc cel 4 4 2 2 6" xfId="13271"/>
    <cellStyle name="Calc cel 4 4 2 3" xfId="1699"/>
    <cellStyle name="Calc cel 4 4 2 3 2" xfId="6660"/>
    <cellStyle name="Calc cel 4 4 2 3 2 2" xfId="10879"/>
    <cellStyle name="Calc cel 4 4 2 3 2 2 2" xfId="21136"/>
    <cellStyle name="Calc cel 4 4 2 3 2 3" xfId="14734"/>
    <cellStyle name="Calc cel 4 4 2 3 3" xfId="5240"/>
    <cellStyle name="Calc cel 4 4 2 3 3 2" xfId="9460"/>
    <cellStyle name="Calc cel 4 4 2 3 3 2 2" xfId="19742"/>
    <cellStyle name="Calc cel 4 4 2 3 4" xfId="2141"/>
    <cellStyle name="Calc cel 4 4 2 3 4 2" xfId="11630"/>
    <cellStyle name="Calc cel 4 4 2 3 5" xfId="14187"/>
    <cellStyle name="Calc cel 4 4 2 4" xfId="6182"/>
    <cellStyle name="Calc cel 4 4 2 4 2" xfId="10401"/>
    <cellStyle name="Calc cel 4 4 2 4 2 2" xfId="20679"/>
    <cellStyle name="Calc cel 4 4 2 4 3" xfId="16862"/>
    <cellStyle name="Calc cel 4 4 2 5" xfId="1889"/>
    <cellStyle name="Calc cel 4 4 2 5 2" xfId="16404"/>
    <cellStyle name="Calc cel 4 4 2 6" xfId="16740"/>
    <cellStyle name="Calc cel 4 4 3" xfId="1244"/>
    <cellStyle name="Calc cel 4 4 3 2" xfId="5707"/>
    <cellStyle name="Calc cel 4 4 3 2 2" xfId="9927"/>
    <cellStyle name="Calc cel 4 4 3 2 2 2" xfId="20209"/>
    <cellStyle name="Calc cel 4 4 3 2 3" xfId="11824"/>
    <cellStyle name="Calc cel 4 4 3 3" xfId="7119"/>
    <cellStyle name="Calc cel 4 4 3 3 2" xfId="11338"/>
    <cellStyle name="Calc cel 4 4 3 3 2 2" xfId="21570"/>
    <cellStyle name="Calc cel 4 4 3 3 3" xfId="14295"/>
    <cellStyle name="Calc cel 4 4 3 4" xfId="4498"/>
    <cellStyle name="Calc cel 4 4 3 4 2" xfId="8718"/>
    <cellStyle name="Calc cel 4 4 3 4 2 2" xfId="19000"/>
    <cellStyle name="Calc cel 4 4 3 5" xfId="2322"/>
    <cellStyle name="Calc cel 4 4 3 5 2" xfId="17421"/>
    <cellStyle name="Calc cel 4 4 3 6" xfId="14486"/>
    <cellStyle name="Calc cel 4 4 4" xfId="636"/>
    <cellStyle name="Calc cel 4 4 4 2" xfId="5103"/>
    <cellStyle name="Calc cel 4 4 4 2 2" xfId="9323"/>
    <cellStyle name="Calc cel 4 4 4 2 2 2" xfId="19605"/>
    <cellStyle name="Calc cel 4 4 4 2 3" xfId="15559"/>
    <cellStyle name="Calc cel 4 4 4 3" xfId="6528"/>
    <cellStyle name="Calc cel 4 4 4 3 2" xfId="10747"/>
    <cellStyle name="Calc cel 4 4 4 3 2 2" xfId="21018"/>
    <cellStyle name="Calc cel 4 4 4 3 3" xfId="16455"/>
    <cellStyle name="Calc cel 4 4 4 4" xfId="3945"/>
    <cellStyle name="Calc cel 4 4 4 4 2" xfId="8165"/>
    <cellStyle name="Calc cel 4 4 4 4 2 2" xfId="18447"/>
    <cellStyle name="Calc cel 4 4 4 5" xfId="2719"/>
    <cellStyle name="Calc cel 4 4 4 5 2" xfId="15647"/>
    <cellStyle name="Calc cel 4 4 4 6" xfId="11664"/>
    <cellStyle name="Calc cel 4 4 5" xfId="1527"/>
    <cellStyle name="Calc cel 4 4 5 2" xfId="5991"/>
    <cellStyle name="Calc cel 4 4 5 2 2" xfId="10211"/>
    <cellStyle name="Calc cel 4 4 5 2 2 2" xfId="20493"/>
    <cellStyle name="Calc cel 4 4 5 2 3" xfId="15882"/>
    <cellStyle name="Calc cel 4 4 5 3" xfId="3623"/>
    <cellStyle name="Calc cel 4 4 5 3 2" xfId="7843"/>
    <cellStyle name="Calc cel 4 4 5 3 2 2" xfId="18125"/>
    <cellStyle name="Calc cel 4 4 5 4" xfId="1959"/>
    <cellStyle name="Calc cel 4 4 5 4 2" xfId="12743"/>
    <cellStyle name="Calc cel 4 4 5 5" xfId="14854"/>
    <cellStyle name="Calc cel 4 4 6" xfId="4777"/>
    <cellStyle name="Calc cel 4 4 6 2" xfId="8997"/>
    <cellStyle name="Calc cel 4 4 6 2 2" xfId="19279"/>
    <cellStyle name="Calc cel 4 4 6 3" xfId="13462"/>
    <cellStyle name="Calc cel 4 4 7" xfId="3257"/>
    <cellStyle name="Calc cel 4 4 7 2" xfId="7479"/>
    <cellStyle name="Calc cel 4 4 7 2 2" xfId="17761"/>
    <cellStyle name="Calc cel 4 4 7 3" xfId="12970"/>
    <cellStyle name="Calc cel 4 4 8" xfId="2541"/>
    <cellStyle name="Calc cel 4 4 8 2" xfId="15944"/>
    <cellStyle name="Calc cel 4 4 9" xfId="16108"/>
    <cellStyle name="Calc cel 4 4 9 2" xfId="15943"/>
    <cellStyle name="Calc cel 4 5" xfId="475"/>
    <cellStyle name="Calc cel 4 5 2" xfId="1401"/>
    <cellStyle name="Calc cel 4 5 2 2" xfId="5864"/>
    <cellStyle name="Calc cel 4 5 2 2 2" xfId="10084"/>
    <cellStyle name="Calc cel 4 5 2 2 2 2" xfId="20366"/>
    <cellStyle name="Calc cel 4 5 2 2 3" xfId="13003"/>
    <cellStyle name="Calc cel 4 5 2 3" xfId="7276"/>
    <cellStyle name="Calc cel 4 5 2 3 2" xfId="11495"/>
    <cellStyle name="Calc cel 4 5 2 3 2 2" xfId="21715"/>
    <cellStyle name="Calc cel 4 5 2 3 3" xfId="13747"/>
    <cellStyle name="Calc cel 4 5 2 4" xfId="4630"/>
    <cellStyle name="Calc cel 4 5 2 4 2" xfId="8850"/>
    <cellStyle name="Calc cel 4 5 2 4 2 2" xfId="19132"/>
    <cellStyle name="Calc cel 4 5 2 5" xfId="1841"/>
    <cellStyle name="Calc cel 4 5 2 5 2" xfId="17566"/>
    <cellStyle name="Calc cel 4 5 2 6" xfId="12945"/>
    <cellStyle name="Calc cel 4 5 3" xfId="758"/>
    <cellStyle name="Calc cel 4 5 3 2" xfId="5223"/>
    <cellStyle name="Calc cel 4 5 3 2 2" xfId="9443"/>
    <cellStyle name="Calc cel 4 5 3 2 2 2" xfId="19725"/>
    <cellStyle name="Calc cel 4 5 3 2 3" xfId="13110"/>
    <cellStyle name="Calc cel 4 5 3 3" xfId="6643"/>
    <cellStyle name="Calc cel 4 5 3 3 2" xfId="10862"/>
    <cellStyle name="Calc cel 4 5 3 3 2 2" xfId="21121"/>
    <cellStyle name="Calc cel 4 5 3 3 3" xfId="14510"/>
    <cellStyle name="Calc cel 4 5 3 4" xfId="4053"/>
    <cellStyle name="Calc cel 4 5 3 4 2" xfId="8273"/>
    <cellStyle name="Calc cel 4 5 3 4 2 2" xfId="18555"/>
    <cellStyle name="Calc cel 4 5 3 5" xfId="2014"/>
    <cellStyle name="Calc cel 4 5 3 5 2" xfId="13285"/>
    <cellStyle name="Calc cel 4 5 3 6" xfId="15977"/>
    <cellStyle name="Calc cel 4 5 4" xfId="1677"/>
    <cellStyle name="Calc cel 4 5 4 2" xfId="6367"/>
    <cellStyle name="Calc cel 4 5 4 2 2" xfId="10586"/>
    <cellStyle name="Calc cel 4 5 4 2 2 2" xfId="20860"/>
    <cellStyle name="Calc cel 4 5 4 2 3" xfId="17154"/>
    <cellStyle name="Calc cel 4 5 4 3" xfId="3787"/>
    <cellStyle name="Calc cel 4 5 4 3 2" xfId="8007"/>
    <cellStyle name="Calc cel 4 5 4 3 2 2" xfId="18289"/>
    <cellStyle name="Calc cel 4 5 4 4" xfId="2735"/>
    <cellStyle name="Calc cel 4 5 4 4 2" xfId="12847"/>
    <cellStyle name="Calc cel 4 5 4 5" xfId="13337"/>
    <cellStyle name="Calc cel 4 5 5" xfId="4942"/>
    <cellStyle name="Calc cel 4 5 5 2" xfId="9162"/>
    <cellStyle name="Calc cel 4 5 5 2 2" xfId="19444"/>
    <cellStyle name="Calc cel 4 5 5 3" xfId="16334"/>
    <cellStyle name="Calc cel 4 5 6" xfId="6139"/>
    <cellStyle name="Calc cel 4 5 6 2" xfId="10358"/>
    <cellStyle name="Calc cel 4 5 6 2 2" xfId="20636"/>
    <cellStyle name="Calc cel 4 5 6 3" xfId="12876"/>
    <cellStyle name="Calc cel 4 5 7" xfId="1793"/>
    <cellStyle name="Calc cel 4 5 7 2" xfId="13492"/>
    <cellStyle name="Calc cel 4 5 8" xfId="16121"/>
    <cellStyle name="Calc cel 4 5 8 2" xfId="14586"/>
    <cellStyle name="Calc cel 4 5 9" xfId="13662"/>
    <cellStyle name="Calc cel 4 6" xfId="538"/>
    <cellStyle name="Calc cel 4 6 2" xfId="1464"/>
    <cellStyle name="Calc cel 4 6 2 2" xfId="5927"/>
    <cellStyle name="Calc cel 4 6 2 2 2" xfId="10147"/>
    <cellStyle name="Calc cel 4 6 2 2 2 2" xfId="20429"/>
    <cellStyle name="Calc cel 4 6 2 2 3" xfId="15519"/>
    <cellStyle name="Calc cel 4 6 2 3" xfId="7339"/>
    <cellStyle name="Calc cel 4 6 2 3 2" xfId="11558"/>
    <cellStyle name="Calc cel 4 6 2 3 2 2" xfId="21774"/>
    <cellStyle name="Calc cel 4 6 2 3 3" xfId="16511"/>
    <cellStyle name="Calc cel 4 6 2 4" xfId="4689"/>
    <cellStyle name="Calc cel 4 6 2 4 2" xfId="8909"/>
    <cellStyle name="Calc cel 4 6 2 4 2 2" xfId="19191"/>
    <cellStyle name="Calc cel 4 6 2 5" xfId="2705"/>
    <cellStyle name="Calc cel 4 6 2 5 2" xfId="17625"/>
    <cellStyle name="Calc cel 4 6 2 6" xfId="12365"/>
    <cellStyle name="Calc cel 4 6 3" xfId="1146"/>
    <cellStyle name="Calc cel 4 6 3 2" xfId="5610"/>
    <cellStyle name="Calc cel 4 6 3 2 2" xfId="9830"/>
    <cellStyle name="Calc cel 4 6 3 2 2 2" xfId="20112"/>
    <cellStyle name="Calc cel 4 6 3 2 3" xfId="16718"/>
    <cellStyle name="Calc cel 4 6 3 3" xfId="7023"/>
    <cellStyle name="Calc cel 4 6 3 3 2" xfId="11242"/>
    <cellStyle name="Calc cel 4 6 3 3 2 2" xfId="21478"/>
    <cellStyle name="Calc cel 4 6 3 3 3" xfId="12438"/>
    <cellStyle name="Calc cel 4 6 3 4" xfId="4405"/>
    <cellStyle name="Calc cel 4 6 3 4 2" xfId="8625"/>
    <cellStyle name="Calc cel 4 6 3 4 2 2" xfId="18907"/>
    <cellStyle name="Calc cel 4 6 3 5" xfId="2587"/>
    <cellStyle name="Calc cel 4 6 3 5 2" xfId="17329"/>
    <cellStyle name="Calc cel 4 6 3 6" xfId="17105"/>
    <cellStyle name="Calc cel 4 6 4" xfId="3849"/>
    <cellStyle name="Calc cel 4 6 4 2" xfId="8069"/>
    <cellStyle name="Calc cel 4 6 4 2 2" xfId="18351"/>
    <cellStyle name="Calc cel 4 6 4 3" xfId="12119"/>
    <cellStyle name="Calc cel 4 6 5" xfId="5005"/>
    <cellStyle name="Calc cel 4 6 5 2" xfId="9225"/>
    <cellStyle name="Calc cel 4 6 5 2 2" xfId="19507"/>
    <cellStyle name="Calc cel 4 6 5 3" xfId="15094"/>
    <cellStyle name="Calc cel 4 6 6" xfId="6430"/>
    <cellStyle name="Calc cel 4 6 6 2" xfId="10649"/>
    <cellStyle name="Calc cel 4 6 6 2 2" xfId="20922"/>
    <cellStyle name="Calc cel 4 6 6 3" xfId="17201"/>
    <cellStyle name="Calc cel 4 6 7" xfId="3553"/>
    <cellStyle name="Calc cel 4 6 7 2" xfId="7773"/>
    <cellStyle name="Calc cel 4 6 7 2 2" xfId="18055"/>
    <cellStyle name="Calc cel 4 6 7 3" xfId="13388"/>
    <cellStyle name="Calc cel 4 6 8" xfId="2795"/>
    <cellStyle name="Calc cel 4 6 8 2" xfId="14827"/>
    <cellStyle name="Calc cel 4 6 9" xfId="16232"/>
    <cellStyle name="Calc cel 4 7" xfId="945"/>
    <cellStyle name="Calc cel 4 7 2" xfId="909"/>
    <cellStyle name="Calc cel 4 7 2 2" xfId="5374"/>
    <cellStyle name="Calc cel 4 7 2 2 2" xfId="9594"/>
    <cellStyle name="Calc cel 4 7 2 2 2 2" xfId="19876"/>
    <cellStyle name="Calc cel 4 7 2 2 3" xfId="12218"/>
    <cellStyle name="Calc cel 4 7 2 3" xfId="6791"/>
    <cellStyle name="Calc cel 4 7 2 3 2" xfId="11010"/>
    <cellStyle name="Calc cel 4 7 2 3 2 2" xfId="21259"/>
    <cellStyle name="Calc cel 4 7 2 3 3" xfId="17008"/>
    <cellStyle name="Calc cel 4 7 2 4" xfId="4189"/>
    <cellStyle name="Calc cel 4 7 2 4 2" xfId="8409"/>
    <cellStyle name="Calc cel 4 7 2 4 2 2" xfId="18691"/>
    <cellStyle name="Calc cel 4 7 2 5" xfId="3142"/>
    <cellStyle name="Calc cel 4 7 2 5 2" xfId="13974"/>
    <cellStyle name="Calc cel 4 7 2 6" xfId="12094"/>
    <cellStyle name="Calc cel 4 7 3" xfId="4221"/>
    <cellStyle name="Calc cel 4 7 3 2" xfId="8441"/>
    <cellStyle name="Calc cel 4 7 3 2 2" xfId="18723"/>
    <cellStyle name="Calc cel 4 7 3 3" xfId="16262"/>
    <cellStyle name="Calc cel 4 7 4" xfId="5409"/>
    <cellStyle name="Calc cel 4 7 4 2" xfId="9629"/>
    <cellStyle name="Calc cel 4 7 4 2 2" xfId="19911"/>
    <cellStyle name="Calc cel 4 7 4 3" xfId="13013"/>
    <cellStyle name="Calc cel 4 7 5" xfId="6823"/>
    <cellStyle name="Calc cel 4 7 5 2" xfId="11042"/>
    <cellStyle name="Calc cel 4 7 5 2 2" xfId="21288"/>
    <cellStyle name="Calc cel 4 7 5 3" xfId="14548"/>
    <cellStyle name="Calc cel 4 7 6" xfId="3366"/>
    <cellStyle name="Calc cel 4 7 6 2" xfId="7586"/>
    <cellStyle name="Calc cel 4 7 6 2 2" xfId="17868"/>
    <cellStyle name="Calc cel 4 7 7" xfId="3156"/>
    <cellStyle name="Calc cel 4 7 7 2" xfId="13622"/>
    <cellStyle name="Calc cel 4 7 8" xfId="12972"/>
    <cellStyle name="Calc cel 4 8" xfId="678"/>
    <cellStyle name="Calc cel 4 8 2" xfId="5144"/>
    <cellStyle name="Calc cel 4 8 2 2" xfId="9364"/>
    <cellStyle name="Calc cel 4 8 2 2 2" xfId="19646"/>
    <cellStyle name="Calc cel 4 8 2 3" xfId="13641"/>
    <cellStyle name="Calc cel 4 8 3" xfId="6568"/>
    <cellStyle name="Calc cel 4 8 3 2" xfId="10787"/>
    <cellStyle name="Calc cel 4 8 3 2 2" xfId="21055"/>
    <cellStyle name="Calc cel 4 8 3 3" xfId="12519"/>
    <cellStyle name="Calc cel 4 8 4" xfId="3982"/>
    <cellStyle name="Calc cel 4 8 4 2" xfId="8202"/>
    <cellStyle name="Calc cel 4 8 4 2 2" xfId="18484"/>
    <cellStyle name="Calc cel 4 8 5" xfId="2312"/>
    <cellStyle name="Calc cel 4 8 5 2" xfId="14296"/>
    <cellStyle name="Calc cel 4 8 6" xfId="11776"/>
    <cellStyle name="Calc cel 4 9" xfId="1588"/>
    <cellStyle name="Calc cel 4 9 2" xfId="6239"/>
    <cellStyle name="Calc cel 4 9 2 2" xfId="10458"/>
    <cellStyle name="Calc cel 4 9 2 2 2" xfId="20734"/>
    <cellStyle name="Calc cel 4 9 2 3" xfId="15649"/>
    <cellStyle name="Calc cel 4 9 3" xfId="3292"/>
    <cellStyle name="Calc cel 4 9 3 2" xfId="7513"/>
    <cellStyle name="Calc cel 4 9 3 2 2" xfId="17796"/>
    <cellStyle name="Calc cel 4 9 4" xfId="2688"/>
    <cellStyle name="Calc cel 4 9 4 2" xfId="13373"/>
    <cellStyle name="Calc cel 4 9 5" xfId="15806"/>
    <cellStyle name="Calc cel 5" xfId="294"/>
    <cellStyle name="Calc cel 5 10" xfId="3192"/>
    <cellStyle name="Calc cel 5 10 2" xfId="16161"/>
    <cellStyle name="Calc cel 5 10 3" xfId="17697"/>
    <cellStyle name="Calc cel 5 11" xfId="1865"/>
    <cellStyle name="Calc cel 5 11 2" xfId="11942"/>
    <cellStyle name="Calc cel 5 11 3" xfId="16073"/>
    <cellStyle name="Calc cel 5 2" xfId="397"/>
    <cellStyle name="Calc cel 5 2 10" xfId="4866"/>
    <cellStyle name="Calc cel 5 2 10 2" xfId="9086"/>
    <cellStyle name="Calc cel 5 2 10 2 2" xfId="19368"/>
    <cellStyle name="Calc cel 5 2 10 3" xfId="15139"/>
    <cellStyle name="Calc cel 5 2 11" xfId="3359"/>
    <cellStyle name="Calc cel 5 2 11 2" xfId="7579"/>
    <cellStyle name="Calc cel 5 2 11 2 2" xfId="17861"/>
    <cellStyle name="Calc cel 5 2 11 3" xfId="12265"/>
    <cellStyle name="Calc cel 5 2 12" xfId="6112"/>
    <cellStyle name="Calc cel 5 2 12 2" xfId="10331"/>
    <cellStyle name="Calc cel 5 2 12 2 2" xfId="20609"/>
    <cellStyle name="Calc cel 5 2 13" xfId="2106"/>
    <cellStyle name="Calc cel 5 2 13 2" xfId="12961"/>
    <cellStyle name="Calc cel 5 2 14" xfId="11722"/>
    <cellStyle name="Calc cel 5 2 2" xfId="447"/>
    <cellStyle name="Calc cel 5 2 2 10" xfId="15745"/>
    <cellStyle name="Calc cel 5 2 2 2" xfId="1373"/>
    <cellStyle name="Calc cel 5 2 2 2 2" xfId="5836"/>
    <cellStyle name="Calc cel 5 2 2 2 2 2" xfId="10056"/>
    <cellStyle name="Calc cel 5 2 2 2 2 2 2" xfId="20338"/>
    <cellStyle name="Calc cel 5 2 2 2 2 3" xfId="15400"/>
    <cellStyle name="Calc cel 5 2 2 2 3" xfId="7248"/>
    <cellStyle name="Calc cel 5 2 2 2 3 2" xfId="11467"/>
    <cellStyle name="Calc cel 5 2 2 2 3 2 2" xfId="21689"/>
    <cellStyle name="Calc cel 5 2 2 2 3 3" xfId="11906"/>
    <cellStyle name="Calc cel 5 2 2 2 4" xfId="4604"/>
    <cellStyle name="Calc cel 5 2 2 2 4 2" xfId="8824"/>
    <cellStyle name="Calc cel 5 2 2 2 4 2 2" xfId="19106"/>
    <cellStyle name="Calc cel 5 2 2 2 5" xfId="2930"/>
    <cellStyle name="Calc cel 5 2 2 2 5 2" xfId="17540"/>
    <cellStyle name="Calc cel 5 2 2 2 6" xfId="16945"/>
    <cellStyle name="Calc cel 5 2 2 3" xfId="1214"/>
    <cellStyle name="Calc cel 5 2 2 3 2" xfId="5677"/>
    <cellStyle name="Calc cel 5 2 2 3 2 2" xfId="9897"/>
    <cellStyle name="Calc cel 5 2 2 3 2 2 2" xfId="20179"/>
    <cellStyle name="Calc cel 5 2 2 3 2 3" xfId="17078"/>
    <cellStyle name="Calc cel 5 2 2 3 3" xfId="7089"/>
    <cellStyle name="Calc cel 5 2 2 3 3 2" xfId="11308"/>
    <cellStyle name="Calc cel 5 2 2 3 3 2 2" xfId="21542"/>
    <cellStyle name="Calc cel 5 2 2 3 3 3" xfId="16943"/>
    <cellStyle name="Calc cel 5 2 2 3 4" xfId="4470"/>
    <cellStyle name="Calc cel 5 2 2 3 4 2" xfId="8690"/>
    <cellStyle name="Calc cel 5 2 2 3 4 2 2" xfId="18972"/>
    <cellStyle name="Calc cel 5 2 2 3 5" xfId="2245"/>
    <cellStyle name="Calc cel 5 2 2 3 5 2" xfId="17393"/>
    <cellStyle name="Calc cel 5 2 2 3 6" xfId="14880"/>
    <cellStyle name="Calc cel 5 2 2 4" xfId="1058"/>
    <cellStyle name="Calc cel 5 2 2 4 2" xfId="5522"/>
    <cellStyle name="Calc cel 5 2 2 4 2 2" xfId="9742"/>
    <cellStyle name="Calc cel 5 2 2 4 2 2 2" xfId="20024"/>
    <cellStyle name="Calc cel 5 2 2 4 2 3" xfId="14933"/>
    <cellStyle name="Calc cel 5 2 2 4 3" xfId="6935"/>
    <cellStyle name="Calc cel 5 2 2 4 3 2" xfId="11154"/>
    <cellStyle name="Calc cel 5 2 2 4 3 2 2" xfId="21394"/>
    <cellStyle name="Calc cel 5 2 2 4 3 3" xfId="16600"/>
    <cellStyle name="Calc cel 5 2 2 4 4" xfId="4320"/>
    <cellStyle name="Calc cel 5 2 2 4 4 2" xfId="8540"/>
    <cellStyle name="Calc cel 5 2 2 4 4 2 2" xfId="18822"/>
    <cellStyle name="Calc cel 5 2 2 4 5" xfId="2691"/>
    <cellStyle name="Calc cel 5 2 2 4 5 2" xfId="12293"/>
    <cellStyle name="Calc cel 5 2 2 4 6" xfId="14152"/>
    <cellStyle name="Calc cel 5 2 2 5" xfId="1666"/>
    <cellStyle name="Calc cel 5 2 2 5 2" xfId="6339"/>
    <cellStyle name="Calc cel 5 2 2 5 2 2" xfId="10558"/>
    <cellStyle name="Calc cel 5 2 2 5 2 2 2" xfId="20834"/>
    <cellStyle name="Calc cel 5 2 2 5 2 3" xfId="15584"/>
    <cellStyle name="Calc cel 5 2 2 5 3" xfId="3761"/>
    <cellStyle name="Calc cel 5 2 2 5 3 2" xfId="7981"/>
    <cellStyle name="Calc cel 5 2 2 5 3 2 2" xfId="18263"/>
    <cellStyle name="Calc cel 5 2 2 5 4" xfId="2610"/>
    <cellStyle name="Calc cel 5 2 2 5 4 2" xfId="13228"/>
    <cellStyle name="Calc cel 5 2 2 5 5" xfId="16796"/>
    <cellStyle name="Calc cel 5 2 2 6" xfId="4914"/>
    <cellStyle name="Calc cel 5 2 2 6 2" xfId="9134"/>
    <cellStyle name="Calc cel 5 2 2 6 2 2" xfId="19416"/>
    <cellStyle name="Calc cel 5 2 2 6 3" xfId="12447"/>
    <cellStyle name="Calc cel 5 2 2 7" xfId="6199"/>
    <cellStyle name="Calc cel 5 2 2 7 2" xfId="10418"/>
    <cellStyle name="Calc cel 5 2 2 7 2 2" xfId="20696"/>
    <cellStyle name="Calc cel 5 2 2 7 3" xfId="14619"/>
    <cellStyle name="Calc cel 5 2 2 8" xfId="1925"/>
    <cellStyle name="Calc cel 5 2 2 8 2" xfId="12852"/>
    <cellStyle name="Calc cel 5 2 2 9" xfId="16138"/>
    <cellStyle name="Calc cel 5 2 2 9 2" xfId="17234"/>
    <cellStyle name="Calc cel 5 2 3" xfId="511"/>
    <cellStyle name="Calc cel 5 2 3 2" xfId="1437"/>
    <cellStyle name="Calc cel 5 2 3 2 2" xfId="5900"/>
    <cellStyle name="Calc cel 5 2 3 2 2 2" xfId="10120"/>
    <cellStyle name="Calc cel 5 2 3 2 2 2 2" xfId="20402"/>
    <cellStyle name="Calc cel 5 2 3 2 2 3" xfId="16623"/>
    <cellStyle name="Calc cel 5 2 3 2 3" xfId="7312"/>
    <cellStyle name="Calc cel 5 2 3 2 3 2" xfId="11531"/>
    <cellStyle name="Calc cel 5 2 3 2 3 2 2" xfId="21749"/>
    <cellStyle name="Calc cel 5 2 3 2 3 3" xfId="12331"/>
    <cellStyle name="Calc cel 5 2 3 2 4" xfId="4664"/>
    <cellStyle name="Calc cel 5 2 3 2 4 2" xfId="8884"/>
    <cellStyle name="Calc cel 5 2 3 2 4 2 2" xfId="19166"/>
    <cellStyle name="Calc cel 5 2 3 2 5" xfId="2645"/>
    <cellStyle name="Calc cel 5 2 3 2 5 2" xfId="17600"/>
    <cellStyle name="Calc cel 5 2 3 2 6" xfId="15972"/>
    <cellStyle name="Calc cel 5 2 3 3" xfId="1119"/>
    <cellStyle name="Calc cel 5 2 3 3 2" xfId="5583"/>
    <cellStyle name="Calc cel 5 2 3 3 2 2" xfId="9803"/>
    <cellStyle name="Calc cel 5 2 3 3 2 2 2" xfId="20085"/>
    <cellStyle name="Calc cel 5 2 3 3 2 3" xfId="14183"/>
    <cellStyle name="Calc cel 5 2 3 3 3" xfId="6996"/>
    <cellStyle name="Calc cel 5 2 3 3 3 2" xfId="11215"/>
    <cellStyle name="Calc cel 5 2 3 3 3 2 2" xfId="21453"/>
    <cellStyle name="Calc cel 5 2 3 3 3 3" xfId="16612"/>
    <cellStyle name="Calc cel 5 2 3 3 4" xfId="4380"/>
    <cellStyle name="Calc cel 5 2 3 3 4 2" xfId="8600"/>
    <cellStyle name="Calc cel 5 2 3 3 4 2 2" xfId="18882"/>
    <cellStyle name="Calc cel 5 2 3 3 5" xfId="1839"/>
    <cellStyle name="Calc cel 5 2 3 3 5 2" xfId="17304"/>
    <cellStyle name="Calc cel 5 2 3 3 6" xfId="13342"/>
    <cellStyle name="Calc cel 5 2 3 4" xfId="3822"/>
    <cellStyle name="Calc cel 5 2 3 4 2" xfId="8042"/>
    <cellStyle name="Calc cel 5 2 3 4 2 2" xfId="18324"/>
    <cellStyle name="Calc cel 5 2 3 4 3" xfId="13262"/>
    <cellStyle name="Calc cel 5 2 3 5" xfId="4978"/>
    <cellStyle name="Calc cel 5 2 3 5 2" xfId="9198"/>
    <cellStyle name="Calc cel 5 2 3 5 2 2" xfId="19480"/>
    <cellStyle name="Calc cel 5 2 3 5 3" xfId="14032"/>
    <cellStyle name="Calc cel 5 2 3 6" xfId="6403"/>
    <cellStyle name="Calc cel 5 2 3 6 2" xfId="10622"/>
    <cellStyle name="Calc cel 5 2 3 6 2 2" xfId="20895"/>
    <cellStyle name="Calc cel 5 2 3 6 3" xfId="12346"/>
    <cellStyle name="Calc cel 5 2 3 7" xfId="3528"/>
    <cellStyle name="Calc cel 5 2 3 7 2" xfId="7748"/>
    <cellStyle name="Calc cel 5 2 3 7 2 2" xfId="18030"/>
    <cellStyle name="Calc cel 5 2 3 7 3" xfId="14431"/>
    <cellStyle name="Calc cel 5 2 3 8" xfId="2670"/>
    <cellStyle name="Calc cel 5 2 3 8 2" xfId="15004"/>
    <cellStyle name="Calc cel 5 2 3 9" xfId="16968"/>
    <cellStyle name="Calc cel 5 2 4" xfId="573"/>
    <cellStyle name="Calc cel 5 2 4 2" xfId="1499"/>
    <cellStyle name="Calc cel 5 2 4 2 2" xfId="5962"/>
    <cellStyle name="Calc cel 5 2 4 2 2 2" xfId="10182"/>
    <cellStyle name="Calc cel 5 2 4 2 2 2 2" xfId="20464"/>
    <cellStyle name="Calc cel 5 2 4 2 2 3" xfId="16326"/>
    <cellStyle name="Calc cel 5 2 4 2 3" xfId="7374"/>
    <cellStyle name="Calc cel 5 2 4 2 3 2" xfId="11593"/>
    <cellStyle name="Calc cel 5 2 4 2 3 2 2" xfId="21808"/>
    <cellStyle name="Calc cel 5 2 4 2 3 3" xfId="15076"/>
    <cellStyle name="Calc cel 5 2 4 2 4" xfId="4723"/>
    <cellStyle name="Calc cel 5 2 4 2 4 2" xfId="8943"/>
    <cellStyle name="Calc cel 5 2 4 2 4 2 2" xfId="19225"/>
    <cellStyle name="Calc cel 5 2 4 2 5" xfId="7427"/>
    <cellStyle name="Calc cel 5 2 4 2 5 2" xfId="17659"/>
    <cellStyle name="Calc cel 5 2 4 2 6" xfId="15341"/>
    <cellStyle name="Calc cel 5 2 4 3" xfId="1177"/>
    <cellStyle name="Calc cel 5 2 4 3 2" xfId="5640"/>
    <cellStyle name="Calc cel 5 2 4 3 2 2" xfId="9860"/>
    <cellStyle name="Calc cel 5 2 4 3 2 2 2" xfId="20142"/>
    <cellStyle name="Calc cel 5 2 4 3 2 3" xfId="15295"/>
    <cellStyle name="Calc cel 5 2 4 3 3" xfId="7052"/>
    <cellStyle name="Calc cel 5 2 4 3 3 2" xfId="11271"/>
    <cellStyle name="Calc cel 5 2 4 3 3 2 2" xfId="21506"/>
    <cellStyle name="Calc cel 5 2 4 3 3 3" xfId="11820"/>
    <cellStyle name="Calc cel 5 2 4 3 4" xfId="4434"/>
    <cellStyle name="Calc cel 5 2 4 3 4 2" xfId="8654"/>
    <cellStyle name="Calc cel 5 2 4 3 4 2 2" xfId="18936"/>
    <cellStyle name="Calc cel 5 2 4 3 5" xfId="2936"/>
    <cellStyle name="Calc cel 5 2 4 3 5 2" xfId="17357"/>
    <cellStyle name="Calc cel 5 2 4 3 6" xfId="12663"/>
    <cellStyle name="Calc cel 5 2 4 4" xfId="3884"/>
    <cellStyle name="Calc cel 5 2 4 4 2" xfId="8104"/>
    <cellStyle name="Calc cel 5 2 4 4 2 2" xfId="18386"/>
    <cellStyle name="Calc cel 5 2 4 4 3" xfId="16965"/>
    <cellStyle name="Calc cel 5 2 4 5" xfId="5040"/>
    <cellStyle name="Calc cel 5 2 4 5 2" xfId="9260"/>
    <cellStyle name="Calc cel 5 2 4 5 2 2" xfId="19542"/>
    <cellStyle name="Calc cel 5 2 4 5 3" xfId="12360"/>
    <cellStyle name="Calc cel 5 2 4 6" xfId="6465"/>
    <cellStyle name="Calc cel 5 2 4 6 2" xfId="10684"/>
    <cellStyle name="Calc cel 5 2 4 6 2 2" xfId="20957"/>
    <cellStyle name="Calc cel 5 2 4 6 3" xfId="13526"/>
    <cellStyle name="Calc cel 5 2 4 7" xfId="3587"/>
    <cellStyle name="Calc cel 5 2 4 7 2" xfId="7807"/>
    <cellStyle name="Calc cel 5 2 4 7 2 2" xfId="18089"/>
    <cellStyle name="Calc cel 5 2 4 7 3" xfId="13178"/>
    <cellStyle name="Calc cel 5 2 4 8" xfId="1931"/>
    <cellStyle name="Calc cel 5 2 4 8 2" xfId="16933"/>
    <cellStyle name="Calc cel 5 2 4 9" xfId="12048"/>
    <cellStyle name="Calc cel 5 2 5" xfId="1020"/>
    <cellStyle name="Calc cel 5 2 5 2" xfId="1336"/>
    <cellStyle name="Calc cel 5 2 5 2 2" xfId="5799"/>
    <cellStyle name="Calc cel 5 2 5 2 2 2" xfId="10019"/>
    <cellStyle name="Calc cel 5 2 5 2 2 2 2" xfId="20301"/>
    <cellStyle name="Calc cel 5 2 5 2 2 3" xfId="12216"/>
    <cellStyle name="Calc cel 5 2 5 2 3" xfId="7211"/>
    <cellStyle name="Calc cel 5 2 5 2 3 2" xfId="11430"/>
    <cellStyle name="Calc cel 5 2 5 2 3 2 2" xfId="21653"/>
    <cellStyle name="Calc cel 5 2 5 2 3 3" xfId="12161"/>
    <cellStyle name="Calc cel 5 2 5 2 4" xfId="4568"/>
    <cellStyle name="Calc cel 5 2 5 2 4 2" xfId="8788"/>
    <cellStyle name="Calc cel 5 2 5 2 4 2 2" xfId="19070"/>
    <cellStyle name="Calc cel 5 2 5 2 5" xfId="2144"/>
    <cellStyle name="Calc cel 5 2 5 2 5 2" xfId="17504"/>
    <cellStyle name="Calc cel 5 2 5 2 6" xfId="15360"/>
    <cellStyle name="Calc cel 5 2 5 3" xfId="4284"/>
    <cellStyle name="Calc cel 5 2 5 3 2" xfId="8504"/>
    <cellStyle name="Calc cel 5 2 5 3 2 2" xfId="18786"/>
    <cellStyle name="Calc cel 5 2 5 3 3" xfId="11858"/>
    <cellStyle name="Calc cel 5 2 5 4" xfId="5484"/>
    <cellStyle name="Calc cel 5 2 5 4 2" xfId="9704"/>
    <cellStyle name="Calc cel 5 2 5 4 2 2" xfId="19986"/>
    <cellStyle name="Calc cel 5 2 5 4 3" xfId="17032"/>
    <cellStyle name="Calc cel 5 2 5 5" xfId="6898"/>
    <cellStyle name="Calc cel 5 2 5 5 2" xfId="11117"/>
    <cellStyle name="Calc cel 5 2 5 5 2 2" xfId="21359"/>
    <cellStyle name="Calc cel 5 2 5 5 3" xfId="13986"/>
    <cellStyle name="Calc cel 5 2 5 6" xfId="3446"/>
    <cellStyle name="Calc cel 5 2 5 6 2" xfId="7666"/>
    <cellStyle name="Calc cel 5 2 5 6 2 2" xfId="17948"/>
    <cellStyle name="Calc cel 5 2 5 7" xfId="1938"/>
    <cellStyle name="Calc cel 5 2 5 7 2" xfId="14227"/>
    <cellStyle name="Calc cel 5 2 5 8" xfId="16045"/>
    <cellStyle name="Calc cel 5 2 6" xfId="940"/>
    <cellStyle name="Calc cel 5 2 6 2" xfId="5404"/>
    <cellStyle name="Calc cel 5 2 6 2 2" xfId="9624"/>
    <cellStyle name="Calc cel 5 2 6 2 2 2" xfId="19906"/>
    <cellStyle name="Calc cel 5 2 6 2 3" xfId="14164"/>
    <cellStyle name="Calc cel 5 2 6 3" xfId="6818"/>
    <cellStyle name="Calc cel 5 2 6 3 2" xfId="11037"/>
    <cellStyle name="Calc cel 5 2 6 3 2 2" xfId="21284"/>
    <cellStyle name="Calc cel 5 2 6 3 3" xfId="12587"/>
    <cellStyle name="Calc cel 5 2 6 4" xfId="4217"/>
    <cellStyle name="Calc cel 5 2 6 4 2" xfId="8437"/>
    <cellStyle name="Calc cel 5 2 6 4 2 2" xfId="18719"/>
    <cellStyle name="Calc cel 5 2 6 5" xfId="2420"/>
    <cellStyle name="Calc cel 5 2 6 5 2" xfId="14470"/>
    <cellStyle name="Calc cel 5 2 6 6" xfId="12691"/>
    <cellStyle name="Calc cel 5 2 7" xfId="872"/>
    <cellStyle name="Calc cel 5 2 7 2" xfId="5337"/>
    <cellStyle name="Calc cel 5 2 7 2 2" xfId="9557"/>
    <cellStyle name="Calc cel 5 2 7 2 2 2" xfId="19839"/>
    <cellStyle name="Calc cel 5 2 7 2 3" xfId="15688"/>
    <cellStyle name="Calc cel 5 2 7 3" xfId="6757"/>
    <cellStyle name="Calc cel 5 2 7 3 2" xfId="10976"/>
    <cellStyle name="Calc cel 5 2 7 3 2 2" xfId="21228"/>
    <cellStyle name="Calc cel 5 2 7 3 3" xfId="15736"/>
    <cellStyle name="Calc cel 5 2 7 4" xfId="4159"/>
    <cellStyle name="Calc cel 5 2 7 4 2" xfId="8379"/>
    <cellStyle name="Calc cel 5 2 7 4 2 2" xfId="18661"/>
    <cellStyle name="Calc cel 5 2 7 5" xfId="3074"/>
    <cellStyle name="Calc cel 5 2 7 5 2" xfId="15000"/>
    <cellStyle name="Calc cel 5 2 7 6" xfId="15760"/>
    <cellStyle name="Calc cel 5 2 8" xfId="831"/>
    <cellStyle name="Calc cel 5 2 8 2" xfId="5296"/>
    <cellStyle name="Calc cel 5 2 8 2 2" xfId="9516"/>
    <cellStyle name="Calc cel 5 2 8 2 2 2" xfId="19798"/>
    <cellStyle name="Calc cel 5 2 8 2 3" xfId="13554"/>
    <cellStyle name="Calc cel 5 2 8 3" xfId="6716"/>
    <cellStyle name="Calc cel 5 2 8 3 2" xfId="10935"/>
    <cellStyle name="Calc cel 5 2 8 3 2 2" xfId="21189"/>
    <cellStyle name="Calc cel 5 2 8 3 3" xfId="14899"/>
    <cellStyle name="Calc cel 5 2 8 4" xfId="4120"/>
    <cellStyle name="Calc cel 5 2 8 4 2" xfId="8340"/>
    <cellStyle name="Calc cel 5 2 8 4 2 2" xfId="18622"/>
    <cellStyle name="Calc cel 5 2 8 5" xfId="2667"/>
    <cellStyle name="Calc cel 5 2 8 5 2" xfId="12043"/>
    <cellStyle name="Calc cel 5 2 8 6" xfId="15947"/>
    <cellStyle name="Calc cel 5 2 9" xfId="1636"/>
    <cellStyle name="Calc cel 5 2 9 2" xfId="6291"/>
    <cellStyle name="Calc cel 5 2 9 2 2" xfId="10510"/>
    <cellStyle name="Calc cel 5 2 9 2 2 2" xfId="20786"/>
    <cellStyle name="Calc cel 5 2 9 2 3" xfId="17114"/>
    <cellStyle name="Calc cel 5 2 9 3" xfId="3713"/>
    <cellStyle name="Calc cel 5 2 9 3 2" xfId="7933"/>
    <cellStyle name="Calc cel 5 2 9 3 2 2" xfId="18215"/>
    <cellStyle name="Calc cel 5 2 9 4" xfId="2981"/>
    <cellStyle name="Calc cel 5 2 9 4 2" xfId="11854"/>
    <cellStyle name="Calc cel 5 2 9 5" xfId="13007"/>
    <cellStyle name="Calc cel 5 3" xfId="291"/>
    <cellStyle name="Calc cel 5 3 2" xfId="1281"/>
    <cellStyle name="Calc cel 5 3 2 2" xfId="1719"/>
    <cellStyle name="Calc cel 5 3 2 2 2" xfId="7156"/>
    <cellStyle name="Calc cel 5 3 2 2 2 2" xfId="11375"/>
    <cellStyle name="Calc cel 5 3 2 2 2 2 2" xfId="21602"/>
    <cellStyle name="Calc cel 5 3 2 2 2 3" xfId="15975"/>
    <cellStyle name="Calc cel 5 3 2 2 3" xfId="5744"/>
    <cellStyle name="Calc cel 5 3 2 2 3 2" xfId="9964"/>
    <cellStyle name="Calc cel 5 3 2 2 3 2 2" xfId="20246"/>
    <cellStyle name="Calc cel 5 3 2 2 4" xfId="3061"/>
    <cellStyle name="Calc cel 5 3 2 2 4 2" xfId="17453"/>
    <cellStyle name="Calc cel 5 3 2 2 5" xfId="15445"/>
    <cellStyle name="Calc cel 5 3 2 3" xfId="6190"/>
    <cellStyle name="Calc cel 5 3 2 3 2" xfId="10409"/>
    <cellStyle name="Calc cel 5 3 2 3 2 2" xfId="20687"/>
    <cellStyle name="Calc cel 5 3 2 3 3" xfId="13457"/>
    <cellStyle name="Calc cel 5 3 2 4" xfId="1876"/>
    <cellStyle name="Calc cel 5 3 2 4 2" xfId="15798"/>
    <cellStyle name="Calc cel 5 3 2 5" xfId="13011"/>
    <cellStyle name="Calc cel 5 3 3" xfId="897"/>
    <cellStyle name="Calc cel 5 3 3 2" xfId="5362"/>
    <cellStyle name="Calc cel 5 3 3 2 2" xfId="9582"/>
    <cellStyle name="Calc cel 5 3 3 2 2 2" xfId="19864"/>
    <cellStyle name="Calc cel 5 3 3 2 3" xfId="15915"/>
    <cellStyle name="Calc cel 5 3 3 3" xfId="6779"/>
    <cellStyle name="Calc cel 5 3 3 3 2" xfId="10998"/>
    <cellStyle name="Calc cel 5 3 3 3 2 2" xfId="21249"/>
    <cellStyle name="Calc cel 5 3 3 3 3" xfId="13907"/>
    <cellStyle name="Calc cel 5 3 3 4" xfId="4181"/>
    <cellStyle name="Calc cel 5 3 3 4 2" xfId="8401"/>
    <cellStyle name="Calc cel 5 3 3 4 2 2" xfId="18683"/>
    <cellStyle name="Calc cel 5 3 3 5" xfId="2790"/>
    <cellStyle name="Calc cel 5 3 3 5 2" xfId="14576"/>
    <cellStyle name="Calc cel 5 3 3 6" xfId="16660"/>
    <cellStyle name="Calc cel 5 3 4" xfId="1534"/>
    <cellStyle name="Calc cel 5 3 4 2" xfId="6002"/>
    <cellStyle name="Calc cel 5 3 4 2 2" xfId="10222"/>
    <cellStyle name="Calc cel 5 3 4 2 2 2" xfId="20503"/>
    <cellStyle name="Calc cel 5 3 4 2 3" xfId="13440"/>
    <cellStyle name="Calc cel 5 3 4 3" xfId="3614"/>
    <cellStyle name="Calc cel 5 3 4 3 2" xfId="7834"/>
    <cellStyle name="Calc cel 5 3 4 3 2 2" xfId="18116"/>
    <cellStyle name="Calc cel 5 3 4 4" xfId="2685"/>
    <cellStyle name="Calc cel 5 3 4 4 2" xfId="16723"/>
    <cellStyle name="Calc cel 5 3 4 5" xfId="12612"/>
    <cellStyle name="Calc cel 5 3 5" xfId="4768"/>
    <cellStyle name="Calc cel 5 3 5 2" xfId="8988"/>
    <cellStyle name="Calc cel 5 3 5 2 2" xfId="19270"/>
    <cellStyle name="Calc cel 5 3 5 3" xfId="13252"/>
    <cellStyle name="Calc cel 5 3 6" xfId="6104"/>
    <cellStyle name="Calc cel 5 3 6 2" xfId="10323"/>
    <cellStyle name="Calc cel 5 3 6 2 2" xfId="20601"/>
    <cellStyle name="Calc cel 5 3 6 3" xfId="14837"/>
    <cellStyle name="Calc cel 5 3 7" xfId="2562"/>
    <cellStyle name="Calc cel 5 3 7 2" xfId="12105"/>
    <cellStyle name="Calc cel 5 3 8" xfId="16110"/>
    <cellStyle name="Calc cel 5 3 8 2" xfId="14996"/>
    <cellStyle name="Calc cel 5 3 9" xfId="11745"/>
    <cellStyle name="Calc cel 5 4" xfId="1289"/>
    <cellStyle name="Calc cel 5 4 2" xfId="1724"/>
    <cellStyle name="Calc cel 5 4 2 2" xfId="7164"/>
    <cellStyle name="Calc cel 5 4 2 2 2" xfId="11383"/>
    <cellStyle name="Calc cel 5 4 2 2 2 2" xfId="21610"/>
    <cellStyle name="Calc cel 5 4 2 2 3" xfId="12780"/>
    <cellStyle name="Calc cel 5 4 2 3" xfId="5752"/>
    <cellStyle name="Calc cel 5 4 2 3 2" xfId="9972"/>
    <cellStyle name="Calc cel 5 4 2 3 2 2" xfId="20254"/>
    <cellStyle name="Calc cel 5 4 2 4" xfId="2064"/>
    <cellStyle name="Calc cel 5 4 2 4 2" xfId="17461"/>
    <cellStyle name="Calc cel 5 4 2 5" xfId="14778"/>
    <cellStyle name="Calc cel 5 4 3" xfId="6031"/>
    <cellStyle name="Calc cel 5 4 3 2" xfId="10250"/>
    <cellStyle name="Calc cel 5 4 3 2 2" xfId="20530"/>
    <cellStyle name="Calc cel 5 4 3 3" xfId="14018"/>
    <cellStyle name="Calc cel 5 4 4" xfId="4532"/>
    <cellStyle name="Calc cel 5 4 4 2" xfId="8752"/>
    <cellStyle name="Calc cel 5 4 4 2 2" xfId="19034"/>
    <cellStyle name="Calc cel 5 4 5" xfId="2239"/>
    <cellStyle name="Calc cel 5 4 5 2" xfId="13979"/>
    <cellStyle name="Calc cel 5 4 6" xfId="11731"/>
    <cellStyle name="Calc cel 5 5" xfId="888"/>
    <cellStyle name="Calc cel 5 5 2" xfId="5353"/>
    <cellStyle name="Calc cel 5 5 2 2" xfId="9573"/>
    <cellStyle name="Calc cel 5 5 2 2 2" xfId="19855"/>
    <cellStyle name="Calc cel 5 5 2 3" xfId="13122"/>
    <cellStyle name="Calc cel 5 5 3" xfId="3232"/>
    <cellStyle name="Calc cel 5 5 3 2" xfId="7458"/>
    <cellStyle name="Calc cel 5 5 3 2 2" xfId="17737"/>
    <cellStyle name="Calc cel 5 5 3 3" xfId="13222"/>
    <cellStyle name="Calc cel 5 5 4" xfId="4173"/>
    <cellStyle name="Calc cel 5 5 4 2" xfId="8393"/>
    <cellStyle name="Calc cel 5 5 4 2 2" xfId="18675"/>
    <cellStyle name="Calc cel 5 5 5" xfId="2721"/>
    <cellStyle name="Calc cel 5 5 5 2" xfId="15823"/>
    <cellStyle name="Calc cel 5 5 6" xfId="17090"/>
    <cellStyle name="Calc cel 5 6" xfId="711"/>
    <cellStyle name="Calc cel 5 6 2" xfId="5176"/>
    <cellStyle name="Calc cel 5 6 2 2" xfId="9396"/>
    <cellStyle name="Calc cel 5 6 2 2 2" xfId="19678"/>
    <cellStyle name="Calc cel 5 6 2 3" xfId="11975"/>
    <cellStyle name="Calc cel 5 6 3" xfId="6597"/>
    <cellStyle name="Calc cel 5 6 3 2" xfId="10816"/>
    <cellStyle name="Calc cel 5 6 3 2 2" xfId="21081"/>
    <cellStyle name="Calc cel 5 6 3 3" xfId="16908"/>
    <cellStyle name="Calc cel 5 6 4" xfId="4012"/>
    <cellStyle name="Calc cel 5 6 4 2" xfId="8232"/>
    <cellStyle name="Calc cel 5 6 4 2 2" xfId="18514"/>
    <cellStyle name="Calc cel 5 6 5" xfId="3173"/>
    <cellStyle name="Calc cel 5 6 5 2" xfId="14508"/>
    <cellStyle name="Calc cel 5 6 6" xfId="15861"/>
    <cellStyle name="Calc cel 5 7" xfId="3617"/>
    <cellStyle name="Calc cel 5 7 2" xfId="7837"/>
    <cellStyle name="Calc cel 5 7 2 2" xfId="18119"/>
    <cellStyle name="Calc cel 5 7 3" xfId="16842"/>
    <cellStyle name="Calc cel 5 8" xfId="4771"/>
    <cellStyle name="Calc cel 5 8 2" xfId="8991"/>
    <cellStyle name="Calc cel 5 8 2 2" xfId="19273"/>
    <cellStyle name="Calc cel 5 8 3" xfId="12634"/>
    <cellStyle name="Calc cel 5 9" xfId="3249"/>
    <cellStyle name="Calc cel 5 9 2" xfId="16198"/>
    <cellStyle name="Calc cel 5 9 2 2" xfId="17753"/>
    <cellStyle name="Calc cel 5 9 3" xfId="12025"/>
    <cellStyle name="Calc cel 5 9 4" xfId="17075"/>
    <cellStyle name="Calc cel 6" xfId="3229"/>
    <cellStyle name="Calc cel 6 2" xfId="16193"/>
    <cellStyle name="Calc cel 6 3" xfId="17734"/>
    <cellStyle name="Calc cel 7" xfId="3178"/>
    <cellStyle name="Calc cel 7 2" xfId="16148"/>
    <cellStyle name="Calc cel 7 3" xfId="17684"/>
    <cellStyle name="Calc cel 8" xfId="1752"/>
    <cellStyle name="Calc cel 8 2" xfId="15514"/>
    <cellStyle name="Calc cel 8 3" xfId="16058"/>
    <cellStyle name="Calculation" xfId="164" builtinId="22" customBuiltin="1"/>
    <cellStyle name="Check Cell" xfId="166" builtinId="23" customBuiltin="1"/>
    <cellStyle name="Comma" xfId="21833" builtinId="3"/>
    <cellStyle name="Comma 2" xfId="13"/>
    <cellStyle name="Comma 3" xfId="157"/>
    <cellStyle name="Comma 4" xfId="201"/>
    <cellStyle name="Comma 5" xfId="315"/>
    <cellStyle name="Comma 5 2" xfId="3233"/>
    <cellStyle name="Comma 5 2 2" xfId="16195"/>
    <cellStyle name="Comma 5 3" xfId="2057"/>
    <cellStyle name="Comma 5 4" xfId="11874"/>
    <cellStyle name="Comma 6" xfId="1546"/>
    <cellStyle name="Comma 6 2" xfId="6016"/>
    <cellStyle name="Comma 6 2 2" xfId="17197"/>
    <cellStyle name="Comma 6 3" xfId="1951"/>
    <cellStyle name="Comma 6 4" xfId="14913"/>
    <cellStyle name="Comma 7" xfId="1740"/>
    <cellStyle name="Comma 7 2" xfId="16057"/>
    <cellStyle name="Cover" xfId="14"/>
    <cellStyle name="Currency 0,0" xfId="15"/>
    <cellStyle name="Dezimal [0]_Input" xfId="16"/>
    <cellStyle name="Dezimal_Input" xfId="17"/>
    <cellStyle name="Euro" xfId="18"/>
    <cellStyle name="Even" xfId="7403"/>
    <cellStyle name="Even 2" xfId="7407"/>
    <cellStyle name="Even 3" xfId="2463"/>
    <cellStyle name="Even 3 2" xfId="16146"/>
    <cellStyle name="Explanatory Text" xfId="169" builtinId="53" customBuiltin="1"/>
    <cellStyle name="Good" xfId="159" builtinId="26" customBuiltin="1"/>
    <cellStyle name="Header" xfId="7402"/>
    <cellStyle name="Header 2" xfId="7406"/>
    <cellStyle name="Header 3" xfId="2502"/>
    <cellStyle name="Header 3 2" xfId="17244"/>
    <cellStyle name="Heading 1 2" xfId="153"/>
    <cellStyle name="Heading 1 3" xfId="198"/>
    <cellStyle name="Heading 1 4" xfId="220"/>
    <cellStyle name="Heading 2" xfId="158" builtinId="17" customBuiltin="1"/>
    <cellStyle name="Heading 2 2" xfId="205"/>
    <cellStyle name="Heading 3 2" xfId="154"/>
    <cellStyle name="Heading 3 2 2" xfId="21834"/>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HyperLink 4" xfId="7401"/>
    <cellStyle name="HyperLink 5" xfId="7414"/>
    <cellStyle name="HyperLink 6" xfId="7415"/>
    <cellStyle name="HyperLink 7" xfId="7416"/>
    <cellStyle name="HyperLink 8" xfId="2292"/>
    <cellStyle name="HyperLink 8 2" xfId="11619"/>
    <cellStyle name="Input" xfId="162" builtinId="20" customBuiltin="1"/>
    <cellStyle name="Input cel" xfId="20"/>
    <cellStyle name="Input cel 2" xfId="21"/>
    <cellStyle name="Input cel 2 2" xfId="253"/>
    <cellStyle name="Input cel 2 2 10" xfId="3269"/>
    <cellStyle name="Input cel 2 2 10 2" xfId="7491"/>
    <cellStyle name="Input cel 2 2 10 2 2" xfId="17773"/>
    <cellStyle name="Input cel 2 2 10 3" xfId="13450"/>
    <cellStyle name="Input cel 2 2 11" xfId="3241"/>
    <cellStyle name="Input cel 2 2 11 2" xfId="7464"/>
    <cellStyle name="Input cel 2 2 11 2 2" xfId="17745"/>
    <cellStyle name="Input cel 2 2 11 3" xfId="12422"/>
    <cellStyle name="Input cel 2 2 12" xfId="3026"/>
    <cellStyle name="Input cel 2 2 12 2" xfId="16211"/>
    <cellStyle name="Input cel 2 2 13" xfId="11865"/>
    <cellStyle name="Input cel 2 2 2" xfId="354"/>
    <cellStyle name="Input cel 2 2 2 10" xfId="3319"/>
    <cellStyle name="Input cel 2 2 2 10 2" xfId="7540"/>
    <cellStyle name="Input cel 2 2 2 10 2 2" xfId="17823"/>
    <cellStyle name="Input cel 2 2 2 10 3" xfId="15277"/>
    <cellStyle name="Input cel 2 2 2 11" xfId="6089"/>
    <cellStyle name="Input cel 2 2 2 11 2" xfId="10308"/>
    <cellStyle name="Input cel 2 2 2 11 2 2" xfId="20587"/>
    <cellStyle name="Input cel 2 2 2 12" xfId="3105"/>
    <cellStyle name="Input cel 2 2 2 12 2" xfId="14828"/>
    <cellStyle name="Input cel 2 2 2 13" xfId="13156"/>
    <cellStyle name="Input cel 2 2 2 2" xfId="378"/>
    <cellStyle name="Input cel 2 2 2 2 10" xfId="12651"/>
    <cellStyle name="Input cel 2 2 2 2 2" xfId="1001"/>
    <cellStyle name="Input cel 2 2 2 2 2 2" xfId="1320"/>
    <cellStyle name="Input cel 2 2 2 2 2 2 2" xfId="5783"/>
    <cellStyle name="Input cel 2 2 2 2 2 2 2 2" xfId="10003"/>
    <cellStyle name="Input cel 2 2 2 2 2 2 2 2 2" xfId="20285"/>
    <cellStyle name="Input cel 2 2 2 2 2 2 2 3" xfId="15558"/>
    <cellStyle name="Input cel 2 2 2 2 2 2 3" xfId="7195"/>
    <cellStyle name="Input cel 2 2 2 2 2 2 3 2" xfId="11414"/>
    <cellStyle name="Input cel 2 2 2 2 2 2 3 2 2" xfId="21639"/>
    <cellStyle name="Input cel 2 2 2 2 2 2 3 3" xfId="15501"/>
    <cellStyle name="Input cel 2 2 2 2 2 2 4" xfId="4554"/>
    <cellStyle name="Input cel 2 2 2 2 2 2 4 2" xfId="8774"/>
    <cellStyle name="Input cel 2 2 2 2 2 2 4 2 2" xfId="19056"/>
    <cellStyle name="Input cel 2 2 2 2 2 2 5" xfId="2222"/>
    <cellStyle name="Input cel 2 2 2 2 2 2 5 2" xfId="17490"/>
    <cellStyle name="Input cel 2 2 2 2 2 2 6" xfId="13108"/>
    <cellStyle name="Input cel 2 2 2 2 2 3" xfId="4265"/>
    <cellStyle name="Input cel 2 2 2 2 2 3 2" xfId="8485"/>
    <cellStyle name="Input cel 2 2 2 2 2 3 2 2" xfId="18767"/>
    <cellStyle name="Input cel 2 2 2 2 2 3 3" xfId="13041"/>
    <cellStyle name="Input cel 2 2 2 2 2 4" xfId="5465"/>
    <cellStyle name="Input cel 2 2 2 2 2 4 2" xfId="9685"/>
    <cellStyle name="Input cel 2 2 2 2 2 4 2 2" xfId="19967"/>
    <cellStyle name="Input cel 2 2 2 2 2 4 3" xfId="13988"/>
    <cellStyle name="Input cel 2 2 2 2 2 5" xfId="6879"/>
    <cellStyle name="Input cel 2 2 2 2 2 5 2" xfId="11098"/>
    <cellStyle name="Input cel 2 2 2 2 2 5 2 2" xfId="21341"/>
    <cellStyle name="Input cel 2 2 2 2 2 5 3" xfId="12925"/>
    <cellStyle name="Input cel 2 2 2 2 2 6" xfId="3428"/>
    <cellStyle name="Input cel 2 2 2 2 2 6 2" xfId="7648"/>
    <cellStyle name="Input cel 2 2 2 2 2 6 2 2" xfId="17930"/>
    <cellStyle name="Input cel 2 2 2 2 2 6 3" xfId="15552"/>
    <cellStyle name="Input cel 2 2 2 2 2 7" xfId="2818"/>
    <cellStyle name="Input cel 2 2 2 2 2 7 2" xfId="12536"/>
    <cellStyle name="Input cel 2 2 2 2 2 8" xfId="17223"/>
    <cellStyle name="Input cel 2 2 2 2 3" xfId="918"/>
    <cellStyle name="Input cel 2 2 2 2 3 2" xfId="5382"/>
    <cellStyle name="Input cel 2 2 2 2 3 2 2" xfId="9602"/>
    <cellStyle name="Input cel 2 2 2 2 3 2 2 2" xfId="19884"/>
    <cellStyle name="Input cel 2 2 2 2 3 2 3" xfId="13173"/>
    <cellStyle name="Input cel 2 2 2 2 3 3" xfId="6798"/>
    <cellStyle name="Input cel 2 2 2 2 3 3 2" xfId="11017"/>
    <cellStyle name="Input cel 2 2 2 2 3 3 2 2" xfId="21266"/>
    <cellStyle name="Input cel 2 2 2 2 3 3 3" xfId="13861"/>
    <cellStyle name="Input cel 2 2 2 2 3 4" xfId="4197"/>
    <cellStyle name="Input cel 2 2 2 2 3 4 2" xfId="8417"/>
    <cellStyle name="Input cel 2 2 2 2 3 4 2 2" xfId="18699"/>
    <cellStyle name="Input cel 2 2 2 2 3 5" xfId="2197"/>
    <cellStyle name="Input cel 2 2 2 2 3 5 2" xfId="15980"/>
    <cellStyle name="Input cel 2 2 2 2 3 6" xfId="13088"/>
    <cellStyle name="Input cel 2 2 2 2 4" xfId="687"/>
    <cellStyle name="Input cel 2 2 2 2 4 2" xfId="5153"/>
    <cellStyle name="Input cel 2 2 2 2 4 2 2" xfId="9373"/>
    <cellStyle name="Input cel 2 2 2 2 4 2 2 2" xfId="19655"/>
    <cellStyle name="Input cel 2 2 2 2 4 2 3" xfId="15065"/>
    <cellStyle name="Input cel 2 2 2 2 4 3" xfId="6576"/>
    <cellStyle name="Input cel 2 2 2 2 4 3 2" xfId="10795"/>
    <cellStyle name="Input cel 2 2 2 2 4 3 2 2" xfId="21061"/>
    <cellStyle name="Input cel 2 2 2 2 4 3 3" xfId="15815"/>
    <cellStyle name="Input cel 2 2 2 2 4 4" xfId="3990"/>
    <cellStyle name="Input cel 2 2 2 2 4 4 2" xfId="8210"/>
    <cellStyle name="Input cel 2 2 2 2 4 4 2 2" xfId="18492"/>
    <cellStyle name="Input cel 2 2 2 2 4 5" xfId="2175"/>
    <cellStyle name="Input cel 2 2 2 2 4 5 2" xfId="12423"/>
    <cellStyle name="Input cel 2 2 2 2 4 6" xfId="12236"/>
    <cellStyle name="Input cel 2 2 2 2 5" xfId="740"/>
    <cellStyle name="Input cel 2 2 2 2 5 2" xfId="5205"/>
    <cellStyle name="Input cel 2 2 2 2 5 2 2" xfId="9425"/>
    <cellStyle name="Input cel 2 2 2 2 5 2 2 2" xfId="19707"/>
    <cellStyle name="Input cel 2 2 2 2 5 2 3" xfId="13964"/>
    <cellStyle name="Input cel 2 2 2 2 5 3" xfId="6625"/>
    <cellStyle name="Input cel 2 2 2 2 5 3 2" xfId="10844"/>
    <cellStyle name="Input cel 2 2 2 2 5 3 2 2" xfId="21105"/>
    <cellStyle name="Input cel 2 2 2 2 5 3 3" xfId="12606"/>
    <cellStyle name="Input cel 2 2 2 2 5 4" xfId="4037"/>
    <cellStyle name="Input cel 2 2 2 2 5 4 2" xfId="8257"/>
    <cellStyle name="Input cel 2 2 2 2 5 4 2 2" xfId="18539"/>
    <cellStyle name="Input cel 2 2 2 2 5 5" xfId="2247"/>
    <cellStyle name="Input cel 2 2 2 2 5 5 2" xfId="12720"/>
    <cellStyle name="Input cel 2 2 2 2 5 6" xfId="16848"/>
    <cellStyle name="Input cel 2 2 2 2 6" xfId="1618"/>
    <cellStyle name="Input cel 2 2 2 2 6 2" xfId="6272"/>
    <cellStyle name="Input cel 2 2 2 2 6 2 2" xfId="10491"/>
    <cellStyle name="Input cel 2 2 2 2 6 2 2 2" xfId="20767"/>
    <cellStyle name="Input cel 2 2 2 2 6 2 3" xfId="14993"/>
    <cellStyle name="Input cel 2 2 2 2 6 3" xfId="3694"/>
    <cellStyle name="Input cel 2 2 2 2 6 3 2" xfId="7914"/>
    <cellStyle name="Input cel 2 2 2 2 6 3 2 2" xfId="18196"/>
    <cellStyle name="Input cel 2 2 2 2 6 4" xfId="2559"/>
    <cellStyle name="Input cel 2 2 2 2 6 4 2" xfId="15511"/>
    <cellStyle name="Input cel 2 2 2 2 6 5" xfId="15020"/>
    <cellStyle name="Input cel 2 2 2 2 7" xfId="4847"/>
    <cellStyle name="Input cel 2 2 2 2 7 2" xfId="9067"/>
    <cellStyle name="Input cel 2 2 2 2 7 2 2" xfId="19349"/>
    <cellStyle name="Input cel 2 2 2 2 7 3" xfId="12989"/>
    <cellStyle name="Input cel 2 2 2 2 8" xfId="6168"/>
    <cellStyle name="Input cel 2 2 2 2 8 2" xfId="10387"/>
    <cellStyle name="Input cel 2 2 2 2 8 2 2" xfId="20665"/>
    <cellStyle name="Input cel 2 2 2 2 8 3" xfId="13040"/>
    <cellStyle name="Input cel 2 2 2 2 9" xfId="1904"/>
    <cellStyle name="Input cel 2 2 2 2 9 2" xfId="15812"/>
    <cellStyle name="Input cel 2 2 2 3" xfId="428"/>
    <cellStyle name="Input cel 2 2 2 3 2" xfId="1354"/>
    <cellStyle name="Input cel 2 2 2 3 2 2" xfId="5817"/>
    <cellStyle name="Input cel 2 2 2 3 2 2 2" xfId="10037"/>
    <cellStyle name="Input cel 2 2 2 3 2 2 2 2" xfId="20319"/>
    <cellStyle name="Input cel 2 2 2 3 2 2 3" xfId="16664"/>
    <cellStyle name="Input cel 2 2 2 3 2 3" xfId="7229"/>
    <cellStyle name="Input cel 2 2 2 3 2 3 2" xfId="11448"/>
    <cellStyle name="Input cel 2 2 2 3 2 3 2 2" xfId="21671"/>
    <cellStyle name="Input cel 2 2 2 3 2 3 3" xfId="14891"/>
    <cellStyle name="Input cel 2 2 2 3 2 4" xfId="4586"/>
    <cellStyle name="Input cel 2 2 2 3 2 4 2" xfId="8806"/>
    <cellStyle name="Input cel 2 2 2 3 2 4 2 2" xfId="19088"/>
    <cellStyle name="Input cel 2 2 2 3 2 5" xfId="2128"/>
    <cellStyle name="Input cel 2 2 2 3 2 5 2" xfId="17522"/>
    <cellStyle name="Input cel 2 2 2 3 2 6" xfId="12306"/>
    <cellStyle name="Input cel 2 2 2 3 3" xfId="802"/>
    <cellStyle name="Input cel 2 2 2 3 3 2" xfId="5267"/>
    <cellStyle name="Input cel 2 2 2 3 3 2 2" xfId="9487"/>
    <cellStyle name="Input cel 2 2 2 3 3 2 2 2" xfId="19769"/>
    <cellStyle name="Input cel 2 2 2 3 3 2 3" xfId="16314"/>
    <cellStyle name="Input cel 2 2 2 3 3 3" xfId="6687"/>
    <cellStyle name="Input cel 2 2 2 3 3 3 2" xfId="10906"/>
    <cellStyle name="Input cel 2 2 2 3 3 3 2 2" xfId="21162"/>
    <cellStyle name="Input cel 2 2 2 3 3 3 3" xfId="13577"/>
    <cellStyle name="Input cel 2 2 2 3 3 4" xfId="4093"/>
    <cellStyle name="Input cel 2 2 2 3 3 4 2" xfId="8313"/>
    <cellStyle name="Input cel 2 2 2 3 3 4 2 2" xfId="18595"/>
    <cellStyle name="Input cel 2 2 2 3 3 5" xfId="3123"/>
    <cellStyle name="Input cel 2 2 2 3 3 5 2" xfId="14998"/>
    <cellStyle name="Input cel 2 2 2 3 3 6" xfId="12589"/>
    <cellStyle name="Input cel 2 2 2 3 4" xfId="3742"/>
    <cellStyle name="Input cel 2 2 2 3 4 2" xfId="7962"/>
    <cellStyle name="Input cel 2 2 2 3 4 2 2" xfId="18244"/>
    <cellStyle name="Input cel 2 2 2 3 4 3" xfId="13192"/>
    <cellStyle name="Input cel 2 2 2 3 5" xfId="4895"/>
    <cellStyle name="Input cel 2 2 2 3 5 2" xfId="9115"/>
    <cellStyle name="Input cel 2 2 2 3 5 2 2" xfId="19397"/>
    <cellStyle name="Input cel 2 2 2 3 5 3" xfId="12015"/>
    <cellStyle name="Input cel 2 2 2 3 6" xfId="6320"/>
    <cellStyle name="Input cel 2 2 2 3 6 2" xfId="10539"/>
    <cellStyle name="Input cel 2 2 2 3 6 2 2" xfId="20815"/>
    <cellStyle name="Input cel 2 2 2 3 6 3" xfId="15645"/>
    <cellStyle name="Input cel 2 2 2 3 7" xfId="3476"/>
    <cellStyle name="Input cel 2 2 2 3 7 2" xfId="7696"/>
    <cellStyle name="Input cel 2 2 2 3 7 2 2" xfId="17978"/>
    <cellStyle name="Input cel 2 2 2 3 7 3" xfId="13602"/>
    <cellStyle name="Input cel 2 2 2 3 8" xfId="2613"/>
    <cellStyle name="Input cel 2 2 2 3 8 2" xfId="15864"/>
    <cellStyle name="Input cel 2 2 2 3 9" xfId="16243"/>
    <cellStyle name="Input cel 2 2 2 4" xfId="492"/>
    <cellStyle name="Input cel 2 2 2 4 2" xfId="1418"/>
    <cellStyle name="Input cel 2 2 2 4 2 2" xfId="5881"/>
    <cellStyle name="Input cel 2 2 2 4 2 2 2" xfId="10101"/>
    <cellStyle name="Input cel 2 2 2 4 2 2 2 2" xfId="20383"/>
    <cellStyle name="Input cel 2 2 2 4 2 2 3" xfId="13727"/>
    <cellStyle name="Input cel 2 2 2 4 2 3" xfId="7293"/>
    <cellStyle name="Input cel 2 2 2 4 2 3 2" xfId="11512"/>
    <cellStyle name="Input cel 2 2 2 4 2 3 2 2" xfId="21731"/>
    <cellStyle name="Input cel 2 2 2 4 2 3 3" xfId="13924"/>
    <cellStyle name="Input cel 2 2 2 4 2 4" xfId="4646"/>
    <cellStyle name="Input cel 2 2 2 4 2 4 2" xfId="8866"/>
    <cellStyle name="Input cel 2 2 2 4 2 4 2 2" xfId="19148"/>
    <cellStyle name="Input cel 2 2 2 4 2 5" xfId="1861"/>
    <cellStyle name="Input cel 2 2 2 4 2 5 2" xfId="17582"/>
    <cellStyle name="Input cel 2 2 2 4 2 6" xfId="12891"/>
    <cellStyle name="Input cel 2 2 2 4 3" xfId="1100"/>
    <cellStyle name="Input cel 2 2 2 4 3 2" xfId="5564"/>
    <cellStyle name="Input cel 2 2 2 4 3 2 2" xfId="9784"/>
    <cellStyle name="Input cel 2 2 2 4 3 2 2 2" xfId="20066"/>
    <cellStyle name="Input cel 2 2 2 4 3 2 3" xfId="15414"/>
    <cellStyle name="Input cel 2 2 2 4 3 3" xfId="6977"/>
    <cellStyle name="Input cel 2 2 2 4 3 3 2" xfId="11196"/>
    <cellStyle name="Input cel 2 2 2 4 3 3 2 2" xfId="21435"/>
    <cellStyle name="Input cel 2 2 2 4 3 3 3" xfId="13716"/>
    <cellStyle name="Input cel 2 2 2 4 3 4" xfId="4362"/>
    <cellStyle name="Input cel 2 2 2 4 3 4 2" xfId="8582"/>
    <cellStyle name="Input cel 2 2 2 4 3 4 2 2" xfId="18864"/>
    <cellStyle name="Input cel 2 2 2 4 3 5" xfId="2726"/>
    <cellStyle name="Input cel 2 2 2 4 3 5 2" xfId="17286"/>
    <cellStyle name="Input cel 2 2 2 4 3 6" xfId="13919"/>
    <cellStyle name="Input cel 2 2 2 4 4" xfId="3803"/>
    <cellStyle name="Input cel 2 2 2 4 4 2" xfId="8023"/>
    <cellStyle name="Input cel 2 2 2 4 4 2 2" xfId="18305"/>
    <cellStyle name="Input cel 2 2 2 4 4 3" xfId="14433"/>
    <cellStyle name="Input cel 2 2 2 4 5" xfId="4959"/>
    <cellStyle name="Input cel 2 2 2 4 5 2" xfId="9179"/>
    <cellStyle name="Input cel 2 2 2 4 5 2 2" xfId="19461"/>
    <cellStyle name="Input cel 2 2 2 4 5 3" xfId="16500"/>
    <cellStyle name="Input cel 2 2 2 4 6" xfId="6384"/>
    <cellStyle name="Input cel 2 2 2 4 6 2" xfId="10603"/>
    <cellStyle name="Input cel 2 2 2 4 6 2 2" xfId="20876"/>
    <cellStyle name="Input cel 2 2 2 4 6 3" xfId="13369"/>
    <cellStyle name="Input cel 2 2 2 4 7" xfId="3510"/>
    <cellStyle name="Input cel 2 2 2 4 7 2" xfId="7730"/>
    <cellStyle name="Input cel 2 2 2 4 7 2 2" xfId="18012"/>
    <cellStyle name="Input cel 2 2 2 4 7 3" xfId="13533"/>
    <cellStyle name="Input cel 2 2 2 4 8" xfId="2418"/>
    <cellStyle name="Input cel 2 2 2 4 8 2" xfId="15644"/>
    <cellStyle name="Input cel 2 2 2 4 9" xfId="16375"/>
    <cellStyle name="Input cel 2 2 2 5" xfId="554"/>
    <cellStyle name="Input cel 2 2 2 5 2" xfId="1480"/>
    <cellStyle name="Input cel 2 2 2 5 2 2" xfId="5943"/>
    <cellStyle name="Input cel 2 2 2 5 2 2 2" xfId="10163"/>
    <cellStyle name="Input cel 2 2 2 5 2 2 2 2" xfId="20445"/>
    <cellStyle name="Input cel 2 2 2 5 2 2 3" xfId="11642"/>
    <cellStyle name="Input cel 2 2 2 5 2 3" xfId="7355"/>
    <cellStyle name="Input cel 2 2 2 5 2 3 2" xfId="11574"/>
    <cellStyle name="Input cel 2 2 2 5 2 3 2 2" xfId="21790"/>
    <cellStyle name="Input cel 2 2 2 5 2 3 3" xfId="13429"/>
    <cellStyle name="Input cel 2 2 2 5 2 4" xfId="4705"/>
    <cellStyle name="Input cel 2 2 2 5 2 4 2" xfId="8925"/>
    <cellStyle name="Input cel 2 2 2 5 2 4 2 2" xfId="19207"/>
    <cellStyle name="Input cel 2 2 2 5 2 5" xfId="2091"/>
    <cellStyle name="Input cel 2 2 2 5 2 5 2" xfId="17641"/>
    <cellStyle name="Input cel 2 2 2 5 2 6" xfId="15180"/>
    <cellStyle name="Input cel 2 2 2 5 3" xfId="1158"/>
    <cellStyle name="Input cel 2 2 2 5 3 2" xfId="5621"/>
    <cellStyle name="Input cel 2 2 2 5 3 2 2" xfId="9841"/>
    <cellStyle name="Input cel 2 2 2 5 3 2 2 2" xfId="20123"/>
    <cellStyle name="Input cel 2 2 2 5 3 2 3" xfId="13807"/>
    <cellStyle name="Input cel 2 2 2 5 3 3" xfId="7033"/>
    <cellStyle name="Input cel 2 2 2 5 3 3 2" xfId="11252"/>
    <cellStyle name="Input cel 2 2 2 5 3 3 2 2" xfId="21488"/>
    <cellStyle name="Input cel 2 2 2 5 3 3 3" xfId="12297"/>
    <cellStyle name="Input cel 2 2 2 5 3 4" xfId="4416"/>
    <cellStyle name="Input cel 2 2 2 5 3 4 2" xfId="8636"/>
    <cellStyle name="Input cel 2 2 2 5 3 4 2 2" xfId="18918"/>
    <cellStyle name="Input cel 2 2 2 5 3 5" xfId="2257"/>
    <cellStyle name="Input cel 2 2 2 5 3 5 2" xfId="17339"/>
    <cellStyle name="Input cel 2 2 2 5 3 6" xfId="14166"/>
    <cellStyle name="Input cel 2 2 2 5 4" xfId="3865"/>
    <cellStyle name="Input cel 2 2 2 5 4 2" xfId="8085"/>
    <cellStyle name="Input cel 2 2 2 5 4 2 2" xfId="18367"/>
    <cellStyle name="Input cel 2 2 2 5 4 3" xfId="16372"/>
    <cellStyle name="Input cel 2 2 2 5 5" xfId="5021"/>
    <cellStyle name="Input cel 2 2 2 5 5 2" xfId="9241"/>
    <cellStyle name="Input cel 2 2 2 5 5 2 2" xfId="19523"/>
    <cellStyle name="Input cel 2 2 2 5 5 3" xfId="13623"/>
    <cellStyle name="Input cel 2 2 2 5 6" xfId="6446"/>
    <cellStyle name="Input cel 2 2 2 5 6 2" xfId="10665"/>
    <cellStyle name="Input cel 2 2 2 5 6 2 2" xfId="20938"/>
    <cellStyle name="Input cel 2 2 2 5 6 3" xfId="16953"/>
    <cellStyle name="Input cel 2 2 2 5 7" xfId="3569"/>
    <cellStyle name="Input cel 2 2 2 5 7 2" xfId="7789"/>
    <cellStyle name="Input cel 2 2 2 5 7 2 2" xfId="18071"/>
    <cellStyle name="Input cel 2 2 2 5 7 3" xfId="15778"/>
    <cellStyle name="Input cel 2 2 2 5 8" xfId="3093"/>
    <cellStyle name="Input cel 2 2 2 5 8 2" xfId="12103"/>
    <cellStyle name="Input cel 2 2 2 5 9" xfId="13241"/>
    <cellStyle name="Input cel 2 2 2 6" xfId="982"/>
    <cellStyle name="Input cel 2 2 2 6 2" xfId="4246"/>
    <cellStyle name="Input cel 2 2 2 6 2 2" xfId="8466"/>
    <cellStyle name="Input cel 2 2 2 6 2 2 2" xfId="18748"/>
    <cellStyle name="Input cel 2 2 2 6 2 3" xfId="14229"/>
    <cellStyle name="Input cel 2 2 2 6 3" xfId="5446"/>
    <cellStyle name="Input cel 2 2 2 6 3 2" xfId="9666"/>
    <cellStyle name="Input cel 2 2 2 6 3 2 2" xfId="19948"/>
    <cellStyle name="Input cel 2 2 2 6 3 3" xfId="15555"/>
    <cellStyle name="Input cel 2 2 2 6 4" xfId="6860"/>
    <cellStyle name="Input cel 2 2 2 6 4 2" xfId="11079"/>
    <cellStyle name="Input cel 2 2 2 6 4 2 2" xfId="21322"/>
    <cellStyle name="Input cel 2 2 2 6 4 3" xfId="14375"/>
    <cellStyle name="Input cel 2 2 2 6 5" xfId="3409"/>
    <cellStyle name="Input cel 2 2 2 6 5 2" xfId="7629"/>
    <cellStyle name="Input cel 2 2 2 6 5 2 2" xfId="17911"/>
    <cellStyle name="Input cel 2 2 2 6 6" xfId="3118"/>
    <cellStyle name="Input cel 2 2 2 6 6 2" xfId="16260"/>
    <cellStyle name="Input cel 2 2 2 6 7" xfId="16875"/>
    <cellStyle name="Input cel 2 2 2 7" xfId="632"/>
    <cellStyle name="Input cel 2 2 2 7 2" xfId="5099"/>
    <cellStyle name="Input cel 2 2 2 7 2 2" xfId="9319"/>
    <cellStyle name="Input cel 2 2 2 7 2 2 2" xfId="19601"/>
    <cellStyle name="Input cel 2 2 2 7 2 3" xfId="15423"/>
    <cellStyle name="Input cel 2 2 2 7 3" xfId="6524"/>
    <cellStyle name="Input cel 2 2 2 7 3 2" xfId="10743"/>
    <cellStyle name="Input cel 2 2 2 7 3 2 2" xfId="21014"/>
    <cellStyle name="Input cel 2 2 2 7 3 3" xfId="12016"/>
    <cellStyle name="Input cel 2 2 2 7 4" xfId="3941"/>
    <cellStyle name="Input cel 2 2 2 7 4 2" xfId="8161"/>
    <cellStyle name="Input cel 2 2 2 7 4 2 2" xfId="18443"/>
    <cellStyle name="Input cel 2 2 2 7 5" xfId="2159"/>
    <cellStyle name="Input cel 2 2 2 7 5 2" xfId="15811"/>
    <cellStyle name="Input cel 2 2 2 7 6" xfId="11667"/>
    <cellStyle name="Input cel 2 2 2 8" xfId="1539"/>
    <cellStyle name="Input cel 2 2 2 8 2" xfId="6007"/>
    <cellStyle name="Input cel 2 2 2 8 2 2" xfId="10227"/>
    <cellStyle name="Input cel 2 2 2 8 2 2 2" xfId="20508"/>
    <cellStyle name="Input cel 2 2 2 8 2 3" xfId="12194"/>
    <cellStyle name="Input cel 2 2 2 8 3" xfId="3671"/>
    <cellStyle name="Input cel 2 2 2 8 3 2" xfId="7891"/>
    <cellStyle name="Input cel 2 2 2 8 3 2 2" xfId="18173"/>
    <cellStyle name="Input cel 2 2 2 8 4" xfId="3112"/>
    <cellStyle name="Input cel 2 2 2 8 4 2" xfId="15610"/>
    <cellStyle name="Input cel 2 2 2 8 5" xfId="14287"/>
    <cellStyle name="Input cel 2 2 2 9" xfId="4824"/>
    <cellStyle name="Input cel 2 2 2 9 2" xfId="9044"/>
    <cellStyle name="Input cel 2 2 2 9 2 2" xfId="19326"/>
    <cellStyle name="Input cel 2 2 2 9 3" xfId="14644"/>
    <cellStyle name="Input cel 2 2 3" xfId="341"/>
    <cellStyle name="Input cel 2 2 3 10" xfId="4811"/>
    <cellStyle name="Input cel 2 2 3 10 2" xfId="9031"/>
    <cellStyle name="Input cel 2 2 3 10 2 2" xfId="19313"/>
    <cellStyle name="Input cel 2 2 3 10 3" xfId="13354"/>
    <cellStyle name="Input cel 2 2 3 11" xfId="3306"/>
    <cellStyle name="Input cel 2 2 3 11 2" xfId="7527"/>
    <cellStyle name="Input cel 2 2 3 11 2 2" xfId="17810"/>
    <cellStyle name="Input cel 2 2 3 11 3" xfId="14439"/>
    <cellStyle name="Input cel 2 2 3 12" xfId="6129"/>
    <cellStyle name="Input cel 2 2 3 12 2" xfId="10348"/>
    <cellStyle name="Input cel 2 2 3 12 2 2" xfId="20626"/>
    <cellStyle name="Input cel 2 2 3 13" xfId="1804"/>
    <cellStyle name="Input cel 2 2 3 13 2" xfId="16250"/>
    <cellStyle name="Input cel 2 2 3 14" xfId="16328"/>
    <cellStyle name="Input cel 2 2 3 2" xfId="415"/>
    <cellStyle name="Input cel 2 2 3 2 2" xfId="1037"/>
    <cellStyle name="Input cel 2 2 3 2 2 2" xfId="4301"/>
    <cellStyle name="Input cel 2 2 3 2 2 2 2" xfId="8521"/>
    <cellStyle name="Input cel 2 2 3 2 2 2 2 2" xfId="18803"/>
    <cellStyle name="Input cel 2 2 3 2 2 2 3" xfId="12279"/>
    <cellStyle name="Input cel 2 2 3 2 2 3" xfId="5501"/>
    <cellStyle name="Input cel 2 2 3 2 2 3 2" xfId="9721"/>
    <cellStyle name="Input cel 2 2 3 2 2 3 2 2" xfId="20003"/>
    <cellStyle name="Input cel 2 2 3 2 2 3 3" xfId="13089"/>
    <cellStyle name="Input cel 2 2 3 2 2 4" xfId="6915"/>
    <cellStyle name="Input cel 2 2 3 2 2 4 2" xfId="11134"/>
    <cellStyle name="Input cel 2 2 3 2 2 4 2 2" xfId="21376"/>
    <cellStyle name="Input cel 2 2 3 2 2 4 3" xfId="14275"/>
    <cellStyle name="Input cel 2 2 3 2 2 5" xfId="3464"/>
    <cellStyle name="Input cel 2 2 3 2 2 5 2" xfId="7684"/>
    <cellStyle name="Input cel 2 2 3 2 2 5 2 2" xfId="17966"/>
    <cellStyle name="Input cel 2 2 3 2 2 6" xfId="2252"/>
    <cellStyle name="Input cel 2 2 3 2 2 6 2" xfId="15317"/>
    <cellStyle name="Input cel 2 2 3 2 2 7" xfId="12513"/>
    <cellStyle name="Input cel 2 2 3 2 3" xfId="1241"/>
    <cellStyle name="Input cel 2 2 3 2 3 2" xfId="5704"/>
    <cellStyle name="Input cel 2 2 3 2 3 2 2" xfId="9924"/>
    <cellStyle name="Input cel 2 2 3 2 3 2 2 2" xfId="20206"/>
    <cellStyle name="Input cel 2 2 3 2 3 2 3" xfId="17226"/>
    <cellStyle name="Input cel 2 2 3 2 3 3" xfId="7116"/>
    <cellStyle name="Input cel 2 2 3 2 3 3 2" xfId="11335"/>
    <cellStyle name="Input cel 2 2 3 2 3 3 2 2" xfId="21567"/>
    <cellStyle name="Input cel 2 2 3 2 3 3 3" xfId="13124"/>
    <cellStyle name="Input cel 2 2 3 2 3 4" xfId="4495"/>
    <cellStyle name="Input cel 2 2 3 2 3 4 2" xfId="8715"/>
    <cellStyle name="Input cel 2 2 3 2 3 4 2 2" xfId="18997"/>
    <cellStyle name="Input cel 2 2 3 2 3 5" xfId="2378"/>
    <cellStyle name="Input cel 2 2 3 2 3 5 2" xfId="17418"/>
    <cellStyle name="Input cel 2 2 3 2 3 6" xfId="13639"/>
    <cellStyle name="Input cel 2 2 3 2 4" xfId="790"/>
    <cellStyle name="Input cel 2 2 3 2 4 2" xfId="5255"/>
    <cellStyle name="Input cel 2 2 3 2 4 2 2" xfId="9475"/>
    <cellStyle name="Input cel 2 2 3 2 4 2 2 2" xfId="19757"/>
    <cellStyle name="Input cel 2 2 3 2 4 2 3" xfId="12003"/>
    <cellStyle name="Input cel 2 2 3 2 4 3" xfId="6675"/>
    <cellStyle name="Input cel 2 2 3 2 4 3 2" xfId="10894"/>
    <cellStyle name="Input cel 2 2 3 2 4 3 2 2" xfId="21150"/>
    <cellStyle name="Input cel 2 2 3 2 4 3 3" xfId="13076"/>
    <cellStyle name="Input cel 2 2 3 2 4 4" xfId="4081"/>
    <cellStyle name="Input cel 2 2 3 2 4 4 2" xfId="8301"/>
    <cellStyle name="Input cel 2 2 3 2 4 4 2 2" xfId="18583"/>
    <cellStyle name="Input cel 2 2 3 2 4 5" xfId="2903"/>
    <cellStyle name="Input cel 2 2 3 2 4 5 2" xfId="11813"/>
    <cellStyle name="Input cel 2 2 3 2 4 6" xfId="14988"/>
    <cellStyle name="Input cel 2 2 3 2 5" xfId="1653"/>
    <cellStyle name="Input cel 2 2 3 2 5 2" xfId="6308"/>
    <cellStyle name="Input cel 2 2 3 2 5 2 2" xfId="10527"/>
    <cellStyle name="Input cel 2 2 3 2 5 2 2 2" xfId="20803"/>
    <cellStyle name="Input cel 2 2 3 2 5 2 3" xfId="12120"/>
    <cellStyle name="Input cel 2 2 3 2 5 3" xfId="3730"/>
    <cellStyle name="Input cel 2 2 3 2 5 3 2" xfId="7950"/>
    <cellStyle name="Input cel 2 2 3 2 5 3 2 2" xfId="18232"/>
    <cellStyle name="Input cel 2 2 3 2 5 4" xfId="3054"/>
    <cellStyle name="Input cel 2 2 3 2 5 4 2" xfId="11914"/>
    <cellStyle name="Input cel 2 2 3 2 5 5" xfId="12647"/>
    <cellStyle name="Input cel 2 2 3 2 6" xfId="4883"/>
    <cellStyle name="Input cel 2 2 3 2 6 2" xfId="9103"/>
    <cellStyle name="Input cel 2 2 3 2 6 2 2" xfId="19385"/>
    <cellStyle name="Input cel 2 2 3 2 6 3" xfId="16621"/>
    <cellStyle name="Input cel 2 2 3 2 7" xfId="6221"/>
    <cellStyle name="Input cel 2 2 3 2 7 2" xfId="10440"/>
    <cellStyle name="Input cel 2 2 3 2 7 2 2" xfId="20717"/>
    <cellStyle name="Input cel 2 2 3 2 7 3" xfId="15897"/>
    <cellStyle name="Input cel 2 2 3 2 8" xfId="3048"/>
    <cellStyle name="Input cel 2 2 3 2 8 2" xfId="16831"/>
    <cellStyle name="Input cel 2 2 3 2 9" xfId="15092"/>
    <cellStyle name="Input cel 2 2 3 3" xfId="465"/>
    <cellStyle name="Input cel 2 2 3 3 10" xfId="12544"/>
    <cellStyle name="Input cel 2 2 3 3 2" xfId="1076"/>
    <cellStyle name="Input cel 2 2 3 3 2 2" xfId="1391"/>
    <cellStyle name="Input cel 2 2 3 3 2 2 2" xfId="5854"/>
    <cellStyle name="Input cel 2 2 3 3 2 2 2 2" xfId="10074"/>
    <cellStyle name="Input cel 2 2 3 3 2 2 2 2 2" xfId="20356"/>
    <cellStyle name="Input cel 2 2 3 3 2 2 2 3" xfId="12290"/>
    <cellStyle name="Input cel 2 2 3 3 2 2 3" xfId="7266"/>
    <cellStyle name="Input cel 2 2 3 3 2 2 3 2" xfId="11485"/>
    <cellStyle name="Input cel 2 2 3 3 2 2 3 2 2" xfId="21706"/>
    <cellStyle name="Input cel 2 2 3 3 2 2 3 3" xfId="12628"/>
    <cellStyle name="Input cel 2 2 3 3 2 2 4" xfId="4621"/>
    <cellStyle name="Input cel 2 2 3 3 2 2 4 2" xfId="8841"/>
    <cellStyle name="Input cel 2 2 3 3 2 2 4 2 2" xfId="19123"/>
    <cellStyle name="Input cel 2 2 3 3 2 2 5" xfId="2483"/>
    <cellStyle name="Input cel 2 2 3 3 2 2 5 2" xfId="17557"/>
    <cellStyle name="Input cel 2 2 3 3 2 2 6" xfId="14666"/>
    <cellStyle name="Input cel 2 2 3 3 2 3" xfId="5540"/>
    <cellStyle name="Input cel 2 2 3 3 2 3 2" xfId="9760"/>
    <cellStyle name="Input cel 2 2 3 3 2 3 2 2" xfId="20042"/>
    <cellStyle name="Input cel 2 2 3 3 2 3 3" xfId="13431"/>
    <cellStyle name="Input cel 2 2 3 3 2 4" xfId="6953"/>
    <cellStyle name="Input cel 2 2 3 3 2 4 2" xfId="11172"/>
    <cellStyle name="Input cel 2 2 3 3 2 4 2 2" xfId="21412"/>
    <cellStyle name="Input cel 2 2 3 3 2 4 3" xfId="13826"/>
    <cellStyle name="Input cel 2 2 3 3 2 5" xfId="4338"/>
    <cellStyle name="Input cel 2 2 3 3 2 5 2" xfId="8558"/>
    <cellStyle name="Input cel 2 2 3 3 2 5 2 2" xfId="18840"/>
    <cellStyle name="Input cel 2 2 3 3 2 6" xfId="2272"/>
    <cellStyle name="Input cel 2 2 3 3 2 6 2" xfId="17264"/>
    <cellStyle name="Input cel 2 2 3 3 2 7" xfId="12902"/>
    <cellStyle name="Input cel 2 2 3 3 3" xfId="1257"/>
    <cellStyle name="Input cel 2 2 3 3 3 2" xfId="5720"/>
    <cellStyle name="Input cel 2 2 3 3 3 2 2" xfId="9940"/>
    <cellStyle name="Input cel 2 2 3 3 3 2 2 2" xfId="20222"/>
    <cellStyle name="Input cel 2 2 3 3 3 2 3" xfId="12379"/>
    <cellStyle name="Input cel 2 2 3 3 3 3" xfId="7132"/>
    <cellStyle name="Input cel 2 2 3 3 3 3 2" xfId="11351"/>
    <cellStyle name="Input cel 2 2 3 3 3 3 2 2" xfId="21582"/>
    <cellStyle name="Input cel 2 2 3 3 3 3 3" xfId="13582"/>
    <cellStyle name="Input cel 2 2 3 3 3 4" xfId="4510"/>
    <cellStyle name="Input cel 2 2 3 3 3 4 2" xfId="8730"/>
    <cellStyle name="Input cel 2 2 3 3 3 4 2 2" xfId="19012"/>
    <cellStyle name="Input cel 2 2 3 3 3 5" xfId="2339"/>
    <cellStyle name="Input cel 2 2 3 3 3 5 2" xfId="17433"/>
    <cellStyle name="Input cel 2 2 3 3 3 6" xfId="15819"/>
    <cellStyle name="Input cel 2 2 3 3 4" xfId="850"/>
    <cellStyle name="Input cel 2 2 3 3 4 2" xfId="5315"/>
    <cellStyle name="Input cel 2 2 3 3 4 2 2" xfId="9535"/>
    <cellStyle name="Input cel 2 2 3 3 4 2 2 2" xfId="19817"/>
    <cellStyle name="Input cel 2 2 3 3 4 2 3" xfId="15881"/>
    <cellStyle name="Input cel 2 2 3 3 4 3" xfId="6735"/>
    <cellStyle name="Input cel 2 2 3 3 4 3 2" xfId="10954"/>
    <cellStyle name="Input cel 2 2 3 3 4 3 2 2" xfId="21208"/>
    <cellStyle name="Input cel 2 2 3 3 4 3 3" xfId="16763"/>
    <cellStyle name="Input cel 2 2 3 3 4 4" xfId="4139"/>
    <cellStyle name="Input cel 2 2 3 3 4 4 2" xfId="8359"/>
    <cellStyle name="Input cel 2 2 3 3 4 4 2 2" xfId="18641"/>
    <cellStyle name="Input cel 2 2 3 3 4 5" xfId="2742"/>
    <cellStyle name="Input cel 2 2 3 3 4 5 2" xfId="12639"/>
    <cellStyle name="Input cel 2 2 3 3 4 6" xfId="12026"/>
    <cellStyle name="Input cel 2 2 3 3 5" xfId="3778"/>
    <cellStyle name="Input cel 2 2 3 3 5 2" xfId="7998"/>
    <cellStyle name="Input cel 2 2 3 3 5 2 2" xfId="18280"/>
    <cellStyle name="Input cel 2 2 3 3 5 3" xfId="15294"/>
    <cellStyle name="Input cel 2 2 3 3 6" xfId="4932"/>
    <cellStyle name="Input cel 2 2 3 3 6 2" xfId="9152"/>
    <cellStyle name="Input cel 2 2 3 3 6 2 2" xfId="19434"/>
    <cellStyle name="Input cel 2 2 3 3 6 3" xfId="14141"/>
    <cellStyle name="Input cel 2 2 3 3 7" xfId="6357"/>
    <cellStyle name="Input cel 2 2 3 3 7 2" xfId="10576"/>
    <cellStyle name="Input cel 2 2 3 3 7 2 2" xfId="20851"/>
    <cellStyle name="Input cel 2 2 3 3 7 3" xfId="14189"/>
    <cellStyle name="Input cel 2 2 3 3 8" xfId="3498"/>
    <cellStyle name="Input cel 2 2 3 3 8 2" xfId="7718"/>
    <cellStyle name="Input cel 2 2 3 3 8 2 2" xfId="18000"/>
    <cellStyle name="Input cel 2 2 3 3 8 3" xfId="16515"/>
    <cellStyle name="Input cel 2 2 3 3 9" xfId="3094"/>
    <cellStyle name="Input cel 2 2 3 3 9 2" xfId="13452"/>
    <cellStyle name="Input cel 2 2 3 4" xfId="529"/>
    <cellStyle name="Input cel 2 2 3 4 2" xfId="1455"/>
    <cellStyle name="Input cel 2 2 3 4 2 2" xfId="5918"/>
    <cellStyle name="Input cel 2 2 3 4 2 2 2" xfId="10138"/>
    <cellStyle name="Input cel 2 2 3 4 2 2 2 2" xfId="20420"/>
    <cellStyle name="Input cel 2 2 3 4 2 2 3" xfId="16568"/>
    <cellStyle name="Input cel 2 2 3 4 2 3" xfId="7330"/>
    <cellStyle name="Input cel 2 2 3 4 2 3 2" xfId="11549"/>
    <cellStyle name="Input cel 2 2 3 4 2 3 2 2" xfId="21766"/>
    <cellStyle name="Input cel 2 2 3 4 2 3 3" xfId="11981"/>
    <cellStyle name="Input cel 2 2 3 4 2 4" xfId="4681"/>
    <cellStyle name="Input cel 2 2 3 4 2 4 2" xfId="8901"/>
    <cellStyle name="Input cel 2 2 3 4 2 4 2 2" xfId="19183"/>
    <cellStyle name="Input cel 2 2 3 4 2 5" xfId="2261"/>
    <cellStyle name="Input cel 2 2 3 4 2 5 2" xfId="17617"/>
    <cellStyle name="Input cel 2 2 3 4 2 6" xfId="15631"/>
    <cellStyle name="Input cel 2 2 3 4 3" xfId="1137"/>
    <cellStyle name="Input cel 2 2 3 4 3 2" xfId="5601"/>
    <cellStyle name="Input cel 2 2 3 4 3 2 2" xfId="9821"/>
    <cellStyle name="Input cel 2 2 3 4 3 2 2 2" xfId="20103"/>
    <cellStyle name="Input cel 2 2 3 4 3 2 3" xfId="11949"/>
    <cellStyle name="Input cel 2 2 3 4 3 3" xfId="7014"/>
    <cellStyle name="Input cel 2 2 3 4 3 3 2" xfId="11233"/>
    <cellStyle name="Input cel 2 2 3 4 3 3 2 2" xfId="21470"/>
    <cellStyle name="Input cel 2 2 3 4 3 3 3" xfId="16513"/>
    <cellStyle name="Input cel 2 2 3 4 3 4" xfId="4397"/>
    <cellStyle name="Input cel 2 2 3 4 3 4 2" xfId="8617"/>
    <cellStyle name="Input cel 2 2 3 4 3 4 2 2" xfId="18899"/>
    <cellStyle name="Input cel 2 2 3 4 3 5" xfId="1926"/>
    <cellStyle name="Input cel 2 2 3 4 3 5 2" xfId="17321"/>
    <cellStyle name="Input cel 2 2 3 4 3 6" xfId="12239"/>
    <cellStyle name="Input cel 2 2 3 4 4" xfId="3840"/>
    <cellStyle name="Input cel 2 2 3 4 4 2" xfId="8060"/>
    <cellStyle name="Input cel 2 2 3 4 4 2 2" xfId="18342"/>
    <cellStyle name="Input cel 2 2 3 4 4 3" xfId="12822"/>
    <cellStyle name="Input cel 2 2 3 4 5" xfId="4996"/>
    <cellStyle name="Input cel 2 2 3 4 5 2" xfId="9216"/>
    <cellStyle name="Input cel 2 2 3 4 5 2 2" xfId="19498"/>
    <cellStyle name="Input cel 2 2 3 4 5 3" xfId="13393"/>
    <cellStyle name="Input cel 2 2 3 4 6" xfId="6421"/>
    <cellStyle name="Input cel 2 2 3 4 6 2" xfId="10640"/>
    <cellStyle name="Input cel 2 2 3 4 6 2 2" xfId="20913"/>
    <cellStyle name="Input cel 2 2 3 4 6 3" xfId="12437"/>
    <cellStyle name="Input cel 2 2 3 4 7" xfId="3545"/>
    <cellStyle name="Input cel 2 2 3 4 7 2" xfId="7765"/>
    <cellStyle name="Input cel 2 2 3 4 7 2 2" xfId="18047"/>
    <cellStyle name="Input cel 2 2 3 4 7 3" xfId="13735"/>
    <cellStyle name="Input cel 2 2 3 4 8" xfId="2700"/>
    <cellStyle name="Input cel 2 2 3 4 8 2" xfId="13994"/>
    <cellStyle name="Input cel 2 2 3 4 9" xfId="11842"/>
    <cellStyle name="Input cel 2 2 3 5" xfId="590"/>
    <cellStyle name="Input cel 2 2 3 5 2" xfId="1516"/>
    <cellStyle name="Input cel 2 2 3 5 2 2" xfId="5979"/>
    <cellStyle name="Input cel 2 2 3 5 2 2 2" xfId="10199"/>
    <cellStyle name="Input cel 2 2 3 5 2 2 2 2" xfId="20481"/>
    <cellStyle name="Input cel 2 2 3 5 2 2 3" xfId="15432"/>
    <cellStyle name="Input cel 2 2 3 5 2 3" xfId="7391"/>
    <cellStyle name="Input cel 2 2 3 5 2 3 2" xfId="11610"/>
    <cellStyle name="Input cel 2 2 3 5 2 3 2 2" xfId="21825"/>
    <cellStyle name="Input cel 2 2 3 5 2 3 3" xfId="12721"/>
    <cellStyle name="Input cel 2 2 3 5 2 4" xfId="4740"/>
    <cellStyle name="Input cel 2 2 3 5 2 4 2" xfId="8960"/>
    <cellStyle name="Input cel 2 2 3 5 2 4 2 2" xfId="19242"/>
    <cellStyle name="Input cel 2 2 3 5 2 5" xfId="7444"/>
    <cellStyle name="Input cel 2 2 3 5 2 5 2" xfId="17676"/>
    <cellStyle name="Input cel 2 2 3 5 2 6" xfId="13793"/>
    <cellStyle name="Input cel 2 2 3 5 3" xfId="1194"/>
    <cellStyle name="Input cel 2 2 3 5 3 2" xfId="5657"/>
    <cellStyle name="Input cel 2 2 3 5 3 2 2" xfId="9877"/>
    <cellStyle name="Input cel 2 2 3 5 3 2 2 2" xfId="20159"/>
    <cellStyle name="Input cel 2 2 3 5 3 2 3" xfId="12623"/>
    <cellStyle name="Input cel 2 2 3 5 3 3" xfId="7069"/>
    <cellStyle name="Input cel 2 2 3 5 3 3 2" xfId="11288"/>
    <cellStyle name="Input cel 2 2 3 5 3 3 2 2" xfId="21523"/>
    <cellStyle name="Input cel 2 2 3 5 3 3 3" xfId="17250"/>
    <cellStyle name="Input cel 2 2 3 5 3 4" xfId="4451"/>
    <cellStyle name="Input cel 2 2 3 5 3 4 2" xfId="8671"/>
    <cellStyle name="Input cel 2 2 3 5 3 4 2 2" xfId="18953"/>
    <cellStyle name="Input cel 2 2 3 5 3 5" xfId="3059"/>
    <cellStyle name="Input cel 2 2 3 5 3 5 2" xfId="17374"/>
    <cellStyle name="Input cel 2 2 3 5 3 6" xfId="12937"/>
    <cellStyle name="Input cel 2 2 3 5 4" xfId="3901"/>
    <cellStyle name="Input cel 2 2 3 5 4 2" xfId="8121"/>
    <cellStyle name="Input cel 2 2 3 5 4 2 2" xfId="18403"/>
    <cellStyle name="Input cel 2 2 3 5 4 3" xfId="11651"/>
    <cellStyle name="Input cel 2 2 3 5 5" xfId="5057"/>
    <cellStyle name="Input cel 2 2 3 5 5 2" xfId="9277"/>
    <cellStyle name="Input cel 2 2 3 5 5 2 2" xfId="19559"/>
    <cellStyle name="Input cel 2 2 3 5 5 3" xfId="15125"/>
    <cellStyle name="Input cel 2 2 3 5 6" xfId="6482"/>
    <cellStyle name="Input cel 2 2 3 5 6 2" xfId="10701"/>
    <cellStyle name="Input cel 2 2 3 5 6 2 2" xfId="20974"/>
    <cellStyle name="Input cel 2 2 3 5 6 3" xfId="16278"/>
    <cellStyle name="Input cel 2 2 3 5 7" xfId="3604"/>
    <cellStyle name="Input cel 2 2 3 5 7 2" xfId="7824"/>
    <cellStyle name="Input cel 2 2 3 5 7 2 2" xfId="18106"/>
    <cellStyle name="Input cel 2 2 3 5 7 3" xfId="13417"/>
    <cellStyle name="Input cel 2 2 3 5 8" xfId="2592"/>
    <cellStyle name="Input cel 2 2 3 5 8 2" xfId="16249"/>
    <cellStyle name="Input cel 2 2 3 5 9" xfId="14157"/>
    <cellStyle name="Input cel 2 2 3 6" xfId="969"/>
    <cellStyle name="Input cel 2 2 3 6 2" xfId="4234"/>
    <cellStyle name="Input cel 2 2 3 6 2 2" xfId="8454"/>
    <cellStyle name="Input cel 2 2 3 6 2 2 2" xfId="18736"/>
    <cellStyle name="Input cel 2 2 3 6 2 3" xfId="14501"/>
    <cellStyle name="Input cel 2 2 3 6 3" xfId="5433"/>
    <cellStyle name="Input cel 2 2 3 6 3 2" xfId="9653"/>
    <cellStyle name="Input cel 2 2 3 6 3 2 2" xfId="19935"/>
    <cellStyle name="Input cel 2 2 3 6 3 3" xfId="11941"/>
    <cellStyle name="Input cel 2 2 3 6 4" xfId="6847"/>
    <cellStyle name="Input cel 2 2 3 6 4 2" xfId="11066"/>
    <cellStyle name="Input cel 2 2 3 6 4 2 2" xfId="21309"/>
    <cellStyle name="Input cel 2 2 3 6 4 3" xfId="14908"/>
    <cellStyle name="Input cel 2 2 3 6 5" xfId="3396"/>
    <cellStyle name="Input cel 2 2 3 6 5 2" xfId="7616"/>
    <cellStyle name="Input cel 2 2 3 6 5 2 2" xfId="17898"/>
    <cellStyle name="Input cel 2 2 3 6 6" xfId="2581"/>
    <cellStyle name="Input cel 2 2 3 6 6 2" xfId="11897"/>
    <cellStyle name="Input cel 2 2 3 6 7" xfId="15831"/>
    <cellStyle name="Input cel 2 2 3 7" xfId="646"/>
    <cellStyle name="Input cel 2 2 3 7 2" xfId="5112"/>
    <cellStyle name="Input cel 2 2 3 7 2 2" xfId="9332"/>
    <cellStyle name="Input cel 2 2 3 7 2 2 2" xfId="19614"/>
    <cellStyle name="Input cel 2 2 3 7 2 3" xfId="15765"/>
    <cellStyle name="Input cel 2 2 3 7 3" xfId="6536"/>
    <cellStyle name="Input cel 2 2 3 7 3 2" xfId="10755"/>
    <cellStyle name="Input cel 2 2 3 7 3 2 2" xfId="21026"/>
    <cellStyle name="Input cel 2 2 3 7 3 3" xfId="16253"/>
    <cellStyle name="Input cel 2 2 3 7 4" xfId="3954"/>
    <cellStyle name="Input cel 2 2 3 7 4 2" xfId="8174"/>
    <cellStyle name="Input cel 2 2 3 7 4 2 2" xfId="18456"/>
    <cellStyle name="Input cel 2 2 3 7 5" xfId="3040"/>
    <cellStyle name="Input cel 2 2 3 7 5 2" xfId="12332"/>
    <cellStyle name="Input cel 2 2 3 7 6" xfId="17253"/>
    <cellStyle name="Input cel 2 2 3 8" xfId="614"/>
    <cellStyle name="Input cel 2 2 3 8 2" xfId="5081"/>
    <cellStyle name="Input cel 2 2 3 8 2 2" xfId="9301"/>
    <cellStyle name="Input cel 2 2 3 8 2 2 2" xfId="19583"/>
    <cellStyle name="Input cel 2 2 3 8 2 3" xfId="16873"/>
    <cellStyle name="Input cel 2 2 3 8 3" xfId="6506"/>
    <cellStyle name="Input cel 2 2 3 8 3 2" xfId="10725"/>
    <cellStyle name="Input cel 2 2 3 8 3 2 2" xfId="20997"/>
    <cellStyle name="Input cel 2 2 3 8 3 3" xfId="12664"/>
    <cellStyle name="Input cel 2 2 3 8 4" xfId="3924"/>
    <cellStyle name="Input cel 2 2 3 8 4 2" xfId="8144"/>
    <cellStyle name="Input cel 2 2 3 8 4 2 2" xfId="18426"/>
    <cellStyle name="Input cel 2 2 3 8 5" xfId="2414"/>
    <cellStyle name="Input cel 2 2 3 8 5 2" xfId="15704"/>
    <cellStyle name="Input cel 2 2 3 8 6" xfId="11684"/>
    <cellStyle name="Input cel 2 2 3 9" xfId="1565"/>
    <cellStyle name="Input cel 2 2 3 9 2" xfId="6060"/>
    <cellStyle name="Input cel 2 2 3 9 2 2" xfId="10279"/>
    <cellStyle name="Input cel 2 2 3 9 2 2 2" xfId="20559"/>
    <cellStyle name="Input cel 2 2 3 9 2 3" xfId="16683"/>
    <cellStyle name="Input cel 2 2 3 9 3" xfId="3658"/>
    <cellStyle name="Input cel 2 2 3 9 3 2" xfId="7878"/>
    <cellStyle name="Input cel 2 2 3 9 3 2 2" xfId="18160"/>
    <cellStyle name="Input cel 2 2 3 9 4" xfId="3098"/>
    <cellStyle name="Input cel 2 2 3 9 4 2" xfId="17229"/>
    <cellStyle name="Input cel 2 2 3 9 5" xfId="12364"/>
    <cellStyle name="Input cel 2 2 4" xfId="332"/>
    <cellStyle name="Input cel 2 2 4 10" xfId="12898"/>
    <cellStyle name="Input cel 2 2 4 2" xfId="964"/>
    <cellStyle name="Input cel 2 2 4 2 2" xfId="1301"/>
    <cellStyle name="Input cel 2 2 4 2 2 2" xfId="5764"/>
    <cellStyle name="Input cel 2 2 4 2 2 2 2" xfId="9984"/>
    <cellStyle name="Input cel 2 2 4 2 2 2 2 2" xfId="20266"/>
    <cellStyle name="Input cel 2 2 4 2 2 2 3" xfId="13467"/>
    <cellStyle name="Input cel 2 2 4 2 2 3" xfId="7176"/>
    <cellStyle name="Input cel 2 2 4 2 2 3 2" xfId="11395"/>
    <cellStyle name="Input cel 2 2 4 2 2 3 2 2" xfId="21620"/>
    <cellStyle name="Input cel 2 2 4 2 2 3 3" xfId="13617"/>
    <cellStyle name="Input cel 2 2 4 2 2 4" xfId="4541"/>
    <cellStyle name="Input cel 2 2 4 2 2 4 2" xfId="8761"/>
    <cellStyle name="Input cel 2 2 4 2 2 4 2 2" xfId="19043"/>
    <cellStyle name="Input cel 2 2 4 2 2 5" xfId="2243"/>
    <cellStyle name="Input cel 2 2 4 2 2 5 2" xfId="17471"/>
    <cellStyle name="Input cel 2 2 4 2 2 6" xfId="12549"/>
    <cellStyle name="Input cel 2 2 4 2 3" xfId="1713"/>
    <cellStyle name="Input cel 2 2 4 2 3 2" xfId="6842"/>
    <cellStyle name="Input cel 2 2 4 2 3 2 2" xfId="11061"/>
    <cellStyle name="Input cel 2 2 4 2 3 2 2 2" xfId="21304"/>
    <cellStyle name="Input cel 2 2 4 2 3 2 3" xfId="13647"/>
    <cellStyle name="Input cel 2 2 4 2 3 3" xfId="5428"/>
    <cellStyle name="Input cel 2 2 4 2 3 3 2" xfId="9648"/>
    <cellStyle name="Input cel 2 2 4 2 3 3 2 2" xfId="19930"/>
    <cellStyle name="Input cel 2 2 4 2 3 4" xfId="2527"/>
    <cellStyle name="Input cel 2 2 4 2 3 4 2" xfId="16286"/>
    <cellStyle name="Input cel 2 2 4 2 3 5" xfId="14979"/>
    <cellStyle name="Input cel 2 2 4 2 4" xfId="6164"/>
    <cellStyle name="Input cel 2 2 4 2 4 2" xfId="10383"/>
    <cellStyle name="Input cel 2 2 4 2 4 2 2" xfId="20661"/>
    <cellStyle name="Input cel 2 2 4 2 4 3" xfId="14379"/>
    <cellStyle name="Input cel 2 2 4 2 5" xfId="1905"/>
    <cellStyle name="Input cel 2 2 4 2 5 2" xfId="15450"/>
    <cellStyle name="Input cel 2 2 4 2 6" xfId="12538"/>
    <cellStyle name="Input cel 2 2 4 3" xfId="1245"/>
    <cellStyle name="Input cel 2 2 4 3 2" xfId="5708"/>
    <cellStyle name="Input cel 2 2 4 3 2 2" xfId="9928"/>
    <cellStyle name="Input cel 2 2 4 3 2 2 2" xfId="20210"/>
    <cellStyle name="Input cel 2 2 4 3 2 3" xfId="12329"/>
    <cellStyle name="Input cel 2 2 4 3 3" xfId="7120"/>
    <cellStyle name="Input cel 2 2 4 3 3 2" xfId="11339"/>
    <cellStyle name="Input cel 2 2 4 3 3 2 2" xfId="21571"/>
    <cellStyle name="Input cel 2 2 4 3 3 3" xfId="13162"/>
    <cellStyle name="Input cel 2 2 4 3 4" xfId="4499"/>
    <cellStyle name="Input cel 2 2 4 3 4 2" xfId="8719"/>
    <cellStyle name="Input cel 2 2 4 3 4 2 2" xfId="19001"/>
    <cellStyle name="Input cel 2 2 4 3 5" xfId="2265"/>
    <cellStyle name="Input cel 2 2 4 3 5 2" xfId="17422"/>
    <cellStyle name="Input cel 2 2 4 3 6" xfId="13355"/>
    <cellStyle name="Input cel 2 2 4 4" xfId="725"/>
    <cellStyle name="Input cel 2 2 4 4 2" xfId="5190"/>
    <cellStyle name="Input cel 2 2 4 4 2 2" xfId="9410"/>
    <cellStyle name="Input cel 2 2 4 4 2 2 2" xfId="19692"/>
    <cellStyle name="Input cel 2 2 4 4 2 3" xfId="15200"/>
    <cellStyle name="Input cel 2 2 4 4 3" xfId="6611"/>
    <cellStyle name="Input cel 2 2 4 4 3 2" xfId="10830"/>
    <cellStyle name="Input cel 2 2 4 4 3 2 2" xfId="21092"/>
    <cellStyle name="Input cel 2 2 4 4 3 3" xfId="13833"/>
    <cellStyle name="Input cel 2 2 4 4 4" xfId="4022"/>
    <cellStyle name="Input cel 2 2 4 4 4 2" xfId="8242"/>
    <cellStyle name="Input cel 2 2 4 4 4 2 2" xfId="18524"/>
    <cellStyle name="Input cel 2 2 4 4 5" xfId="2155"/>
    <cellStyle name="Input cel 2 2 4 4 5 2" xfId="16617"/>
    <cellStyle name="Input cel 2 2 4 4 6" xfId="14268"/>
    <cellStyle name="Input cel 2 2 4 5" xfId="1541"/>
    <cellStyle name="Input cel 2 2 4 5 2" xfId="6010"/>
    <cellStyle name="Input cel 2 2 4 5 2 2" xfId="10230"/>
    <cellStyle name="Input cel 2 2 4 5 2 2 2" xfId="20511"/>
    <cellStyle name="Input cel 2 2 4 5 2 3" xfId="13968"/>
    <cellStyle name="Input cel 2 2 4 5 3" xfId="3649"/>
    <cellStyle name="Input cel 2 2 4 5 3 2" xfId="7869"/>
    <cellStyle name="Input cel 2 2 4 5 3 2 2" xfId="18151"/>
    <cellStyle name="Input cel 2 2 4 5 4" xfId="2943"/>
    <cellStyle name="Input cel 2 2 4 5 4 2" xfId="16984"/>
    <cellStyle name="Input cel 2 2 4 5 5" xfId="15365"/>
    <cellStyle name="Input cel 2 2 4 6" xfId="4802"/>
    <cellStyle name="Input cel 2 2 4 6 2" xfId="9022"/>
    <cellStyle name="Input cel 2 2 4 6 2 2" xfId="19304"/>
    <cellStyle name="Input cel 2 2 4 6 3" xfId="14279"/>
    <cellStyle name="Input cel 2 2 4 7" xfId="3388"/>
    <cellStyle name="Input cel 2 2 4 7 2" xfId="7608"/>
    <cellStyle name="Input cel 2 2 4 7 2 2" xfId="17890"/>
    <cellStyle name="Input cel 2 2 4 7 3" xfId="16230"/>
    <cellStyle name="Input cel 2 2 4 8" xfId="2882"/>
    <cellStyle name="Input cel 2 2 4 8 2" xfId="15117"/>
    <cellStyle name="Input cel 2 2 4 9" xfId="16102"/>
    <cellStyle name="Input cel 2 2 4 9 2" xfId="14546"/>
    <cellStyle name="Input cel 2 2 5" xfId="479"/>
    <cellStyle name="Input cel 2 2 5 2" xfId="1405"/>
    <cellStyle name="Input cel 2 2 5 2 2" xfId="5868"/>
    <cellStyle name="Input cel 2 2 5 2 2 2" xfId="10088"/>
    <cellStyle name="Input cel 2 2 5 2 2 2 2" xfId="20370"/>
    <cellStyle name="Input cel 2 2 5 2 2 3" xfId="13272"/>
    <cellStyle name="Input cel 2 2 5 2 3" xfId="7280"/>
    <cellStyle name="Input cel 2 2 5 2 3 2" xfId="11499"/>
    <cellStyle name="Input cel 2 2 5 2 3 2 2" xfId="21719"/>
    <cellStyle name="Input cel 2 2 5 2 3 3" xfId="13982"/>
    <cellStyle name="Input cel 2 2 5 2 4" xfId="4634"/>
    <cellStyle name="Input cel 2 2 5 2 4 2" xfId="8854"/>
    <cellStyle name="Input cel 2 2 5 2 4 2 2" xfId="19136"/>
    <cellStyle name="Input cel 2 2 5 2 5" xfId="1859"/>
    <cellStyle name="Input cel 2 2 5 2 5 2" xfId="17570"/>
    <cellStyle name="Input cel 2 2 5 2 6" xfId="12993"/>
    <cellStyle name="Input cel 2 2 5 3" xfId="762"/>
    <cellStyle name="Input cel 2 2 5 3 2" xfId="5227"/>
    <cellStyle name="Input cel 2 2 5 3 2 2" xfId="9447"/>
    <cellStyle name="Input cel 2 2 5 3 2 2 2" xfId="19729"/>
    <cellStyle name="Input cel 2 2 5 3 2 3" xfId="13014"/>
    <cellStyle name="Input cel 2 2 5 3 3" xfId="6647"/>
    <cellStyle name="Input cel 2 2 5 3 3 2" xfId="10866"/>
    <cellStyle name="Input cel 2 2 5 3 3 2 2" xfId="21125"/>
    <cellStyle name="Input cel 2 2 5 3 3 3" xfId="14791"/>
    <cellStyle name="Input cel 2 2 5 3 4" xfId="4057"/>
    <cellStyle name="Input cel 2 2 5 3 4 2" xfId="8277"/>
    <cellStyle name="Input cel 2 2 5 3 4 2 2" xfId="18559"/>
    <cellStyle name="Input cel 2 2 5 3 5" xfId="3015"/>
    <cellStyle name="Input cel 2 2 5 3 5 2" xfId="13576"/>
    <cellStyle name="Input cel 2 2 5 3 6" xfId="12503"/>
    <cellStyle name="Input cel 2 2 5 4" xfId="1681"/>
    <cellStyle name="Input cel 2 2 5 4 2" xfId="6371"/>
    <cellStyle name="Input cel 2 2 5 4 2 2" xfId="10590"/>
    <cellStyle name="Input cel 2 2 5 4 2 2 2" xfId="20864"/>
    <cellStyle name="Input cel 2 2 5 4 2 3" xfId="12220"/>
    <cellStyle name="Input cel 2 2 5 4 3" xfId="3791"/>
    <cellStyle name="Input cel 2 2 5 4 3 2" xfId="8011"/>
    <cellStyle name="Input cel 2 2 5 4 3 2 2" xfId="18293"/>
    <cellStyle name="Input cel 2 2 5 4 4" xfId="5067"/>
    <cellStyle name="Input cel 2 2 5 4 4 2" xfId="13398"/>
    <cellStyle name="Input cel 2 2 5 4 5" xfId="16392"/>
    <cellStyle name="Input cel 2 2 5 5" xfId="4946"/>
    <cellStyle name="Input cel 2 2 5 5 2" xfId="9166"/>
    <cellStyle name="Input cel 2 2 5 5 2 2" xfId="19448"/>
    <cellStyle name="Input cel 2 2 5 5 3" xfId="15481"/>
    <cellStyle name="Input cel 2 2 5 6" xfId="6143"/>
    <cellStyle name="Input cel 2 2 5 6 2" xfId="10362"/>
    <cellStyle name="Input cel 2 2 5 6 2 2" xfId="20640"/>
    <cellStyle name="Input cel 2 2 5 6 3" xfId="13422"/>
    <cellStyle name="Input cel 2 2 5 7" xfId="1789"/>
    <cellStyle name="Input cel 2 2 5 7 2" xfId="14365"/>
    <cellStyle name="Input cel 2 2 5 8" xfId="16125"/>
    <cellStyle name="Input cel 2 2 5 8 2" xfId="14873"/>
    <cellStyle name="Input cel 2 2 5 9" xfId="13898"/>
    <cellStyle name="Input cel 2 2 6" xfId="542"/>
    <cellStyle name="Input cel 2 2 6 2" xfId="1468"/>
    <cellStyle name="Input cel 2 2 6 2 2" xfId="5931"/>
    <cellStyle name="Input cel 2 2 6 2 2 2" xfId="10151"/>
    <cellStyle name="Input cel 2 2 6 2 2 2 2" xfId="20433"/>
    <cellStyle name="Input cel 2 2 6 2 2 3" xfId="12449"/>
    <cellStyle name="Input cel 2 2 6 2 3" xfId="7343"/>
    <cellStyle name="Input cel 2 2 6 2 3 2" xfId="11562"/>
    <cellStyle name="Input cel 2 2 6 2 3 2 2" xfId="21778"/>
    <cellStyle name="Input cel 2 2 6 2 3 3" xfId="16270"/>
    <cellStyle name="Input cel 2 2 6 2 4" xfId="4693"/>
    <cellStyle name="Input cel 2 2 6 2 4 2" xfId="8913"/>
    <cellStyle name="Input cel 2 2 6 2 4 2 2" xfId="19195"/>
    <cellStyle name="Input cel 2 2 6 2 5" xfId="2808"/>
    <cellStyle name="Input cel 2 2 6 2 5 2" xfId="17629"/>
    <cellStyle name="Input cel 2 2 6 2 6" xfId="16215"/>
    <cellStyle name="Input cel 2 2 6 3" xfId="1150"/>
    <cellStyle name="Input cel 2 2 6 3 2" xfId="5614"/>
    <cellStyle name="Input cel 2 2 6 3 2 2" xfId="9834"/>
    <cellStyle name="Input cel 2 2 6 3 2 2 2" xfId="20116"/>
    <cellStyle name="Input cel 2 2 6 3 2 3" xfId="16938"/>
    <cellStyle name="Input cel 2 2 6 3 3" xfId="7027"/>
    <cellStyle name="Input cel 2 2 6 3 3 2" xfId="11246"/>
    <cellStyle name="Input cel 2 2 6 3 3 2 2" xfId="21482"/>
    <cellStyle name="Input cel 2 2 6 3 3 3" xfId="15869"/>
    <cellStyle name="Input cel 2 2 6 3 4" xfId="4409"/>
    <cellStyle name="Input cel 2 2 6 3 4 2" xfId="8629"/>
    <cellStyle name="Input cel 2 2 6 3 4 2 2" xfId="18911"/>
    <cellStyle name="Input cel 2 2 6 3 5" xfId="2743"/>
    <cellStyle name="Input cel 2 2 6 3 5 2" xfId="17333"/>
    <cellStyle name="Input cel 2 2 6 3 6" xfId="12170"/>
    <cellStyle name="Input cel 2 2 6 4" xfId="3853"/>
    <cellStyle name="Input cel 2 2 6 4 2" xfId="8073"/>
    <cellStyle name="Input cel 2 2 6 4 2 2" xfId="18355"/>
    <cellStyle name="Input cel 2 2 6 4 3" xfId="12763"/>
    <cellStyle name="Input cel 2 2 6 5" xfId="5009"/>
    <cellStyle name="Input cel 2 2 6 5 2" xfId="9229"/>
    <cellStyle name="Input cel 2 2 6 5 2 2" xfId="19511"/>
    <cellStyle name="Input cel 2 2 6 5 3" xfId="14263"/>
    <cellStyle name="Input cel 2 2 6 6" xfId="6434"/>
    <cellStyle name="Input cel 2 2 6 6 2" xfId="10653"/>
    <cellStyle name="Input cel 2 2 6 6 2 2" xfId="20926"/>
    <cellStyle name="Input cel 2 2 6 6 3" xfId="12278"/>
    <cellStyle name="Input cel 2 2 6 7" xfId="3557"/>
    <cellStyle name="Input cel 2 2 6 7 2" xfId="7777"/>
    <cellStyle name="Input cel 2 2 6 7 2 2" xfId="18059"/>
    <cellStyle name="Input cel 2 2 6 7 3" xfId="13676"/>
    <cellStyle name="Input cel 2 2 6 8" xfId="2952"/>
    <cellStyle name="Input cel 2 2 6 8 2" xfId="13939"/>
    <cellStyle name="Input cel 2 2 6 9" xfId="16929"/>
    <cellStyle name="Input cel 2 2 7" xfId="664"/>
    <cellStyle name="Input cel 2 2 7 2" xfId="1213"/>
    <cellStyle name="Input cel 2 2 7 2 2" xfId="5676"/>
    <cellStyle name="Input cel 2 2 7 2 2 2" xfId="9896"/>
    <cellStyle name="Input cel 2 2 7 2 2 2 2" xfId="20178"/>
    <cellStyle name="Input cel 2 2 7 2 2 3" xfId="13394"/>
    <cellStyle name="Input cel 2 2 7 2 3" xfId="7088"/>
    <cellStyle name="Input cel 2 2 7 2 3 2" xfId="11307"/>
    <cellStyle name="Input cel 2 2 7 2 3 2 2" xfId="21541"/>
    <cellStyle name="Input cel 2 2 7 2 3 3" xfId="13177"/>
    <cellStyle name="Input cel 2 2 7 2 4" xfId="4469"/>
    <cellStyle name="Input cel 2 2 7 2 4 2" xfId="8689"/>
    <cellStyle name="Input cel 2 2 7 2 4 2 2" xfId="18971"/>
    <cellStyle name="Input cel 2 2 7 2 5" xfId="3034"/>
    <cellStyle name="Input cel 2 2 7 2 5 2" xfId="17392"/>
    <cellStyle name="Input cel 2 2 7 2 6" xfId="16053"/>
    <cellStyle name="Input cel 2 2 7 3" xfId="3969"/>
    <cellStyle name="Input cel 2 2 7 3 2" xfId="8189"/>
    <cellStyle name="Input cel 2 2 7 3 2 2" xfId="18471"/>
    <cellStyle name="Input cel 2 2 7 3 3" xfId="11826"/>
    <cellStyle name="Input cel 2 2 7 4" xfId="5130"/>
    <cellStyle name="Input cel 2 2 7 4 2" xfId="9350"/>
    <cellStyle name="Input cel 2 2 7 4 2 2" xfId="19632"/>
    <cellStyle name="Input cel 2 2 7 4 3" xfId="14825"/>
    <cellStyle name="Input cel 2 2 7 5" xfId="6554"/>
    <cellStyle name="Input cel 2 2 7 5 2" xfId="10773"/>
    <cellStyle name="Input cel 2 2 7 5 2 2" xfId="21041"/>
    <cellStyle name="Input cel 2 2 7 5 3" xfId="15165"/>
    <cellStyle name="Input cel 2 2 7 6" xfId="3258"/>
    <cellStyle name="Input cel 2 2 7 6 2" xfId="7480"/>
    <cellStyle name="Input cel 2 2 7 6 2 2" xfId="17762"/>
    <cellStyle name="Input cel 2 2 7 7" xfId="2488"/>
    <cellStyle name="Input cel 2 2 7 7 2" xfId="14444"/>
    <cellStyle name="Input cel 2 2 7 8" xfId="16246"/>
    <cellStyle name="Input cel 2 2 8" xfId="1046"/>
    <cellStyle name="Input cel 2 2 8 2" xfId="5510"/>
    <cellStyle name="Input cel 2 2 8 2 2" xfId="9730"/>
    <cellStyle name="Input cel 2 2 8 2 2 2" xfId="20012"/>
    <cellStyle name="Input cel 2 2 8 2 3" xfId="16987"/>
    <cellStyle name="Input cel 2 2 8 3" xfId="6924"/>
    <cellStyle name="Input cel 2 2 8 3 2" xfId="11143"/>
    <cellStyle name="Input cel 2 2 8 3 2 2" xfId="21385"/>
    <cellStyle name="Input cel 2 2 8 3 3" xfId="17029"/>
    <cellStyle name="Input cel 2 2 8 4" xfId="4310"/>
    <cellStyle name="Input cel 2 2 8 4 2" xfId="8530"/>
    <cellStyle name="Input cel 2 2 8 4 2 2" xfId="18812"/>
    <cellStyle name="Input cel 2 2 8 5" xfId="2445"/>
    <cellStyle name="Input cel 2 2 8 5 2" xfId="14408"/>
    <cellStyle name="Input cel 2 2 8 6" xfId="14960"/>
    <cellStyle name="Input cel 2 2 9" xfId="1607"/>
    <cellStyle name="Input cel 2 2 9 2" xfId="6259"/>
    <cellStyle name="Input cel 2 2 9 2 2" xfId="10478"/>
    <cellStyle name="Input cel 2 2 9 2 2 2" xfId="20754"/>
    <cellStyle name="Input cel 2 2 9 2 3" xfId="13500"/>
    <cellStyle name="Input cel 2 2 9 3" xfId="3259"/>
    <cellStyle name="Input cel 2 2 9 3 2" xfId="7481"/>
    <cellStyle name="Input cel 2 2 9 3 2 2" xfId="17763"/>
    <cellStyle name="Input cel 2 2 9 4" xfId="3019"/>
    <cellStyle name="Input cel 2 2 9 4 2" xfId="13852"/>
    <cellStyle name="Input cel 2 2 9 5" xfId="15536"/>
    <cellStyle name="Input cel 2 3" xfId="269"/>
    <cellStyle name="Input cel 2 3 10" xfId="3196"/>
    <cellStyle name="Input cel 2 3 10 2" xfId="16165"/>
    <cellStyle name="Input cel 2 3 10 3" xfId="17701"/>
    <cellStyle name="Input cel 2 3 11" xfId="1869"/>
    <cellStyle name="Input cel 2 3 11 2" xfId="13791"/>
    <cellStyle name="Input cel 2 3 11 3" xfId="16077"/>
    <cellStyle name="Input cel 2 3 2" xfId="392"/>
    <cellStyle name="Input cel 2 3 2 10" xfId="4861"/>
    <cellStyle name="Input cel 2 3 2 10 2" xfId="9081"/>
    <cellStyle name="Input cel 2 3 2 10 2 2" xfId="19363"/>
    <cellStyle name="Input cel 2 3 2 10 3" xfId="17121"/>
    <cellStyle name="Input cel 2 3 2 11" xfId="3354"/>
    <cellStyle name="Input cel 2 3 2 11 2" xfId="7574"/>
    <cellStyle name="Input cel 2 3 2 11 2 2" xfId="17856"/>
    <cellStyle name="Input cel 2 3 2 11 3" xfId="11988"/>
    <cellStyle name="Input cel 2 3 2 12" xfId="6107"/>
    <cellStyle name="Input cel 2 3 2 12 2" xfId="10326"/>
    <cellStyle name="Input cel 2 3 2 12 2 2" xfId="20604"/>
    <cellStyle name="Input cel 2 3 2 13" xfId="2196"/>
    <cellStyle name="Input cel 2 3 2 13 2" xfId="15335"/>
    <cellStyle name="Input cel 2 3 2 14" xfId="11719"/>
    <cellStyle name="Input cel 2 3 2 2" xfId="442"/>
    <cellStyle name="Input cel 2 3 2 2 10" xfId="15254"/>
    <cellStyle name="Input cel 2 3 2 2 2" xfId="1368"/>
    <cellStyle name="Input cel 2 3 2 2 2 2" xfId="5831"/>
    <cellStyle name="Input cel 2 3 2 2 2 2 2" xfId="10051"/>
    <cellStyle name="Input cel 2 3 2 2 2 2 2 2" xfId="20333"/>
    <cellStyle name="Input cel 2 3 2 2 2 2 3" xfId="13888"/>
    <cellStyle name="Input cel 2 3 2 2 2 3" xfId="7243"/>
    <cellStyle name="Input cel 2 3 2 2 2 3 2" xfId="11462"/>
    <cellStyle name="Input cel 2 3 2 2 2 3 2 2" xfId="21684"/>
    <cellStyle name="Input cel 2 3 2 2 2 3 3" xfId="16940"/>
    <cellStyle name="Input cel 2 3 2 2 2 4" xfId="4599"/>
    <cellStyle name="Input cel 2 3 2 2 2 4 2" xfId="8819"/>
    <cellStyle name="Input cel 2 3 2 2 2 4 2 2" xfId="19101"/>
    <cellStyle name="Input cel 2 3 2 2 2 5" xfId="3060"/>
    <cellStyle name="Input cel 2 3 2 2 2 5 2" xfId="17535"/>
    <cellStyle name="Input cel 2 3 2 2 2 6" xfId="12235"/>
    <cellStyle name="Input cel 2 3 2 2 3" xfId="647"/>
    <cellStyle name="Input cel 2 3 2 2 3 2" xfId="5113"/>
    <cellStyle name="Input cel 2 3 2 2 3 2 2" xfId="9333"/>
    <cellStyle name="Input cel 2 3 2 2 3 2 2 2" xfId="19615"/>
    <cellStyle name="Input cel 2 3 2 2 3 2 3" xfId="14595"/>
    <cellStyle name="Input cel 2 3 2 2 3 3" xfId="6537"/>
    <cellStyle name="Input cel 2 3 2 2 3 3 2" xfId="10756"/>
    <cellStyle name="Input cel 2 3 2 2 3 3 2 2" xfId="21027"/>
    <cellStyle name="Input cel 2 3 2 2 3 3 3" xfId="15553"/>
    <cellStyle name="Input cel 2 3 2 2 3 4" xfId="3955"/>
    <cellStyle name="Input cel 2 3 2 2 3 4 2" xfId="8175"/>
    <cellStyle name="Input cel 2 3 2 2 3 4 2 2" xfId="18457"/>
    <cellStyle name="Input cel 2 3 2 2 3 5" xfId="2251"/>
    <cellStyle name="Input cel 2 3 2 2 3 5 2" xfId="13879"/>
    <cellStyle name="Input cel 2 3 2 2 3 6" xfId="16056"/>
    <cellStyle name="Input cel 2 3 2 2 4" xfId="1053"/>
    <cellStyle name="Input cel 2 3 2 2 4 2" xfId="5517"/>
    <cellStyle name="Input cel 2 3 2 2 4 2 2" xfId="9737"/>
    <cellStyle name="Input cel 2 3 2 2 4 2 2 2" xfId="20019"/>
    <cellStyle name="Input cel 2 3 2 2 4 2 3" xfId="12288"/>
    <cellStyle name="Input cel 2 3 2 2 4 3" xfId="6930"/>
    <cellStyle name="Input cel 2 3 2 2 4 3 2" xfId="11149"/>
    <cellStyle name="Input cel 2 3 2 2 4 3 2 2" xfId="21389"/>
    <cellStyle name="Input cel 2 3 2 2 4 3 3" xfId="12335"/>
    <cellStyle name="Input cel 2 3 2 2 4 4" xfId="4315"/>
    <cellStyle name="Input cel 2 3 2 2 4 4 2" xfId="8535"/>
    <cellStyle name="Input cel 2 3 2 2 4 4 2 2" xfId="18817"/>
    <cellStyle name="Input cel 2 3 2 2 4 5" xfId="3075"/>
    <cellStyle name="Input cel 2 3 2 2 4 5 2" xfId="14693"/>
    <cellStyle name="Input cel 2 3 2 2 4 6" xfId="16397"/>
    <cellStyle name="Input cel 2 3 2 2 5" xfId="1661"/>
    <cellStyle name="Input cel 2 3 2 2 5 2" xfId="6334"/>
    <cellStyle name="Input cel 2 3 2 2 5 2 2" xfId="10553"/>
    <cellStyle name="Input cel 2 3 2 2 5 2 2 2" xfId="20829"/>
    <cellStyle name="Input cel 2 3 2 2 5 2 3" xfId="13496"/>
    <cellStyle name="Input cel 2 3 2 2 5 3" xfId="3756"/>
    <cellStyle name="Input cel 2 3 2 2 5 3 2" xfId="7976"/>
    <cellStyle name="Input cel 2 3 2 2 5 3 2 2" xfId="18258"/>
    <cellStyle name="Input cel 2 3 2 2 5 4" xfId="3175"/>
    <cellStyle name="Input cel 2 3 2 2 5 4 2" xfId="14245"/>
    <cellStyle name="Input cel 2 3 2 2 5 5" xfId="12197"/>
    <cellStyle name="Input cel 2 3 2 2 6" xfId="4909"/>
    <cellStyle name="Input cel 2 3 2 2 6 2" xfId="9129"/>
    <cellStyle name="Input cel 2 3 2 2 6 2 2" xfId="19411"/>
    <cellStyle name="Input cel 2 3 2 2 6 3" xfId="16711"/>
    <cellStyle name="Input cel 2 3 2 2 7" xfId="6193"/>
    <cellStyle name="Input cel 2 3 2 2 7 2" xfId="10412"/>
    <cellStyle name="Input cel 2 3 2 2 7 2 2" xfId="20690"/>
    <cellStyle name="Input cel 2 3 2 2 7 3" xfId="15389"/>
    <cellStyle name="Input cel 2 3 2 2 8" xfId="1844"/>
    <cellStyle name="Input cel 2 3 2 2 8 2" xfId="14874"/>
    <cellStyle name="Input cel 2 3 2 2 9" xfId="16133"/>
    <cellStyle name="Input cel 2 3 2 2 9 2" xfId="16296"/>
    <cellStyle name="Input cel 2 3 2 3" xfId="506"/>
    <cellStyle name="Input cel 2 3 2 3 2" xfId="1432"/>
    <cellStyle name="Input cel 2 3 2 3 2 2" xfId="5895"/>
    <cellStyle name="Input cel 2 3 2 3 2 2 2" xfId="10115"/>
    <cellStyle name="Input cel 2 3 2 3 2 2 2 2" xfId="20397"/>
    <cellStyle name="Input cel 2 3 2 3 2 2 3" xfId="12129"/>
    <cellStyle name="Input cel 2 3 2 3 2 3" xfId="7307"/>
    <cellStyle name="Input cel 2 3 2 3 2 3 2" xfId="11526"/>
    <cellStyle name="Input cel 2 3 2 3 2 3 2 2" xfId="21744"/>
    <cellStyle name="Input cel 2 3 2 3 2 3 3" xfId="15929"/>
    <cellStyle name="Input cel 2 3 2 3 2 4" xfId="4659"/>
    <cellStyle name="Input cel 2 3 2 3 2 4 2" xfId="8879"/>
    <cellStyle name="Input cel 2 3 2 3 2 4 2 2" xfId="19161"/>
    <cellStyle name="Input cel 2 3 2 3 2 5" xfId="2960"/>
    <cellStyle name="Input cel 2 3 2 3 2 5 2" xfId="17595"/>
    <cellStyle name="Input cel 2 3 2 3 2 6" xfId="16792"/>
    <cellStyle name="Input cel 2 3 2 3 3" xfId="1114"/>
    <cellStyle name="Input cel 2 3 2 3 3 2" xfId="5578"/>
    <cellStyle name="Input cel 2 3 2 3 3 2 2" xfId="9798"/>
    <cellStyle name="Input cel 2 3 2 3 3 2 2 2" xfId="20080"/>
    <cellStyle name="Input cel 2 3 2 3 3 2 3" xfId="16379"/>
    <cellStyle name="Input cel 2 3 2 3 3 3" xfId="6991"/>
    <cellStyle name="Input cel 2 3 2 3 3 3 2" xfId="11210"/>
    <cellStyle name="Input cel 2 3 2 3 3 3 2 2" xfId="21448"/>
    <cellStyle name="Input cel 2 3 2 3 3 3 3" xfId="12118"/>
    <cellStyle name="Input cel 2 3 2 3 3 4" xfId="4375"/>
    <cellStyle name="Input cel 2 3 2 3 3 4 2" xfId="8595"/>
    <cellStyle name="Input cel 2 3 2 3 3 4 2 2" xfId="18877"/>
    <cellStyle name="Input cel 2 3 2 3 3 5" xfId="1896"/>
    <cellStyle name="Input cel 2 3 2 3 3 5 2" xfId="17299"/>
    <cellStyle name="Input cel 2 3 2 3 3 6" xfId="14473"/>
    <cellStyle name="Input cel 2 3 2 3 4" xfId="3817"/>
    <cellStyle name="Input cel 2 3 2 3 4 2" xfId="8037"/>
    <cellStyle name="Input cel 2 3 2 3 4 2 2" xfId="18319"/>
    <cellStyle name="Input cel 2 3 2 3 4 3" xfId="14211"/>
    <cellStyle name="Input cel 2 3 2 3 5" xfId="4973"/>
    <cellStyle name="Input cel 2 3 2 3 5 2" xfId="9193"/>
    <cellStyle name="Input cel 2 3 2 3 5 2 2" xfId="19475"/>
    <cellStyle name="Input cel 2 3 2 3 5 3" xfId="14713"/>
    <cellStyle name="Input cel 2 3 2 3 6" xfId="6398"/>
    <cellStyle name="Input cel 2 3 2 3 6 2" xfId="10617"/>
    <cellStyle name="Input cel 2 3 2 3 6 2 2" xfId="20890"/>
    <cellStyle name="Input cel 2 3 2 3 6 3" xfId="16995"/>
    <cellStyle name="Input cel 2 3 2 3 7" xfId="3523"/>
    <cellStyle name="Input cel 2 3 2 3 7 2" xfId="7743"/>
    <cellStyle name="Input cel 2 3 2 3 7 2 2" xfId="18025"/>
    <cellStyle name="Input cel 2 3 2 3 7 3" xfId="15527"/>
    <cellStyle name="Input cel 2 3 2 3 8" xfId="2773"/>
    <cellStyle name="Input cel 2 3 2 3 8 2" xfId="12377"/>
    <cellStyle name="Input cel 2 3 2 3 9" xfId="13207"/>
    <cellStyle name="Input cel 2 3 2 4" xfId="568"/>
    <cellStyle name="Input cel 2 3 2 4 2" xfId="1494"/>
    <cellStyle name="Input cel 2 3 2 4 2 2" xfId="5957"/>
    <cellStyle name="Input cel 2 3 2 4 2 2 2" xfId="10177"/>
    <cellStyle name="Input cel 2 3 2 4 2 2 2 2" xfId="20459"/>
    <cellStyle name="Input cel 2 3 2 4 2 2 3" xfId="15877"/>
    <cellStyle name="Input cel 2 3 2 4 2 3" xfId="7369"/>
    <cellStyle name="Input cel 2 3 2 4 2 3 2" xfId="11588"/>
    <cellStyle name="Input cel 2 3 2 4 2 3 2 2" xfId="21803"/>
    <cellStyle name="Input cel 2 3 2 4 2 3 3" xfId="17060"/>
    <cellStyle name="Input cel 2 3 2 4 2 4" xfId="4718"/>
    <cellStyle name="Input cel 2 3 2 4 2 4 2" xfId="8938"/>
    <cellStyle name="Input cel 2 3 2 4 2 4 2 2" xfId="19220"/>
    <cellStyle name="Input cel 2 3 2 4 2 5" xfId="7422"/>
    <cellStyle name="Input cel 2 3 2 4 2 5 2" xfId="17654"/>
    <cellStyle name="Input cel 2 3 2 4 2 6" xfId="13946"/>
    <cellStyle name="Input cel 2 3 2 4 3" xfId="1172"/>
    <cellStyle name="Input cel 2 3 2 4 3 2" xfId="5635"/>
    <cellStyle name="Input cel 2 3 2 4 3 2 2" xfId="9855"/>
    <cellStyle name="Input cel 2 3 2 4 3 2 2 2" xfId="20137"/>
    <cellStyle name="Input cel 2 3 2 4 3 2 3" xfId="13873"/>
    <cellStyle name="Input cel 2 3 2 4 3 3" xfId="7047"/>
    <cellStyle name="Input cel 2 3 2 4 3 3 2" xfId="11266"/>
    <cellStyle name="Input cel 2 3 2 4 3 3 2 2" xfId="21501"/>
    <cellStyle name="Input cel 2 3 2 4 3 3 3" xfId="11835"/>
    <cellStyle name="Input cel 2 3 2 4 3 4" xfId="4429"/>
    <cellStyle name="Input cel 2 3 2 4 3 4 2" xfId="8649"/>
    <cellStyle name="Input cel 2 3 2 4 3 4 2 2" xfId="18931"/>
    <cellStyle name="Input cel 2 3 2 4 3 5" xfId="2522"/>
    <cellStyle name="Input cel 2 3 2 4 3 5 2" xfId="17352"/>
    <cellStyle name="Input cel 2 3 2 4 3 6" xfId="12111"/>
    <cellStyle name="Input cel 2 3 2 4 4" xfId="3879"/>
    <cellStyle name="Input cel 2 3 2 4 4 2" xfId="8099"/>
    <cellStyle name="Input cel 2 3 2 4 4 2 2" xfId="18381"/>
    <cellStyle name="Input cel 2 3 2 4 4 3" xfId="13204"/>
    <cellStyle name="Input cel 2 3 2 4 5" xfId="5035"/>
    <cellStyle name="Input cel 2 3 2 4 5 2" xfId="9255"/>
    <cellStyle name="Input cel 2 3 2 4 5 2 2" xfId="19537"/>
    <cellStyle name="Input cel 2 3 2 4 5 3" xfId="13216"/>
    <cellStyle name="Input cel 2 3 2 4 6" xfId="6460"/>
    <cellStyle name="Input cel 2 3 2 4 6 2" xfId="10679"/>
    <cellStyle name="Input cel 2 3 2 4 6 2 2" xfId="20952"/>
    <cellStyle name="Input cel 2 3 2 4 6 3" xfId="13165"/>
    <cellStyle name="Input cel 2 3 2 4 7" xfId="3582"/>
    <cellStyle name="Input cel 2 3 2 4 7 2" xfId="7802"/>
    <cellStyle name="Input cel 2 3 2 4 7 2 2" xfId="18084"/>
    <cellStyle name="Input cel 2 3 2 4 7 3" xfId="14994"/>
    <cellStyle name="Input cel 2 3 2 4 8" xfId="5070"/>
    <cellStyle name="Input cel 2 3 2 4 8 2" xfId="13181"/>
    <cellStyle name="Input cel 2 3 2 4 9" xfId="12982"/>
    <cellStyle name="Input cel 2 3 2 5" xfId="1015"/>
    <cellStyle name="Input cel 2 3 2 5 2" xfId="1331"/>
    <cellStyle name="Input cel 2 3 2 5 2 2" xfId="5794"/>
    <cellStyle name="Input cel 2 3 2 5 2 2 2" xfId="10014"/>
    <cellStyle name="Input cel 2 3 2 5 2 2 2 2" xfId="20296"/>
    <cellStyle name="Input cel 2 3 2 5 2 2 3" xfId="13464"/>
    <cellStyle name="Input cel 2 3 2 5 2 3" xfId="7206"/>
    <cellStyle name="Input cel 2 3 2 5 2 3 2" xfId="11425"/>
    <cellStyle name="Input cel 2 3 2 5 2 3 2 2" xfId="21648"/>
    <cellStyle name="Input cel 2 3 2 5 2 3 3" xfId="13412"/>
    <cellStyle name="Input cel 2 3 2 5 2 4" xfId="4563"/>
    <cellStyle name="Input cel 2 3 2 5 2 4 2" xfId="8783"/>
    <cellStyle name="Input cel 2 3 2 5 2 4 2 2" xfId="19065"/>
    <cellStyle name="Input cel 2 3 2 5 2 5" xfId="2323"/>
    <cellStyle name="Input cel 2 3 2 5 2 5 2" xfId="17499"/>
    <cellStyle name="Input cel 2 3 2 5 2 6" xfId="13858"/>
    <cellStyle name="Input cel 2 3 2 5 3" xfId="4279"/>
    <cellStyle name="Input cel 2 3 2 5 3 2" xfId="8499"/>
    <cellStyle name="Input cel 2 3 2 5 3 2 2" xfId="18781"/>
    <cellStyle name="Input cel 2 3 2 5 3 3" xfId="11989"/>
    <cellStyle name="Input cel 2 3 2 5 4" xfId="5479"/>
    <cellStyle name="Input cel 2 3 2 5 4 2" xfId="9699"/>
    <cellStyle name="Input cel 2 3 2 5 4 2 2" xfId="19981"/>
    <cellStyle name="Input cel 2 3 2 5 4 3" xfId="12800"/>
    <cellStyle name="Input cel 2 3 2 5 5" xfId="6893"/>
    <cellStyle name="Input cel 2 3 2 5 5 2" xfId="11112"/>
    <cellStyle name="Input cel 2 3 2 5 5 2 2" xfId="21354"/>
    <cellStyle name="Input cel 2 3 2 5 5 3" xfId="14875"/>
    <cellStyle name="Input cel 2 3 2 5 6" xfId="3441"/>
    <cellStyle name="Input cel 2 3 2 5 6 2" xfId="7661"/>
    <cellStyle name="Input cel 2 3 2 5 6 2 2" xfId="17943"/>
    <cellStyle name="Input cel 2 3 2 5 7" xfId="1913"/>
    <cellStyle name="Input cel 2 3 2 5 7 2" xfId="12480"/>
    <cellStyle name="Input cel 2 3 2 5 8" xfId="16858"/>
    <cellStyle name="Input cel 2 3 2 6" xfId="935"/>
    <cellStyle name="Input cel 2 3 2 6 2" xfId="5399"/>
    <cellStyle name="Input cel 2 3 2 6 2 2" xfId="9619"/>
    <cellStyle name="Input cel 2 3 2 6 2 2 2" xfId="19901"/>
    <cellStyle name="Input cel 2 3 2 6 2 3" xfId="16434"/>
    <cellStyle name="Input cel 2 3 2 6 3" xfId="6815"/>
    <cellStyle name="Input cel 2 3 2 6 3 2" xfId="11034"/>
    <cellStyle name="Input cel 2 3 2 6 3 2 2" xfId="21281"/>
    <cellStyle name="Input cel 2 3 2 6 3 3" xfId="13475"/>
    <cellStyle name="Input cel 2 3 2 6 4" xfId="4212"/>
    <cellStyle name="Input cel 2 3 2 6 4 2" xfId="8432"/>
    <cellStyle name="Input cel 2 3 2 6 4 2 2" xfId="18714"/>
    <cellStyle name="Input cel 2 3 2 6 5" xfId="2038"/>
    <cellStyle name="Input cel 2 3 2 6 5 2" xfId="13021"/>
    <cellStyle name="Input cel 2 3 2 6 6" xfId="13815"/>
    <cellStyle name="Input cel 2 3 2 7" xfId="1085"/>
    <cellStyle name="Input cel 2 3 2 7 2" xfId="5549"/>
    <cellStyle name="Input cel 2 3 2 7 2 2" xfId="9769"/>
    <cellStyle name="Input cel 2 3 2 7 2 2 2" xfId="20051"/>
    <cellStyle name="Input cel 2 3 2 7 2 3" xfId="12828"/>
    <cellStyle name="Input cel 2 3 2 7 3" xfId="6962"/>
    <cellStyle name="Input cel 2 3 2 7 3 2" xfId="11181"/>
    <cellStyle name="Input cel 2 3 2 7 3 2 2" xfId="21421"/>
    <cellStyle name="Input cel 2 3 2 7 3 3" xfId="15565"/>
    <cellStyle name="Input cel 2 3 2 7 4" xfId="4347"/>
    <cellStyle name="Input cel 2 3 2 7 4 2" xfId="8567"/>
    <cellStyle name="Input cel 2 3 2 7 4 2 2" xfId="18849"/>
    <cellStyle name="Input cel 2 3 2 7 5" xfId="2708"/>
    <cellStyle name="Input cel 2 3 2 7 5 2" xfId="17272"/>
    <cellStyle name="Input cel 2 3 2 7 6" xfId="12202"/>
    <cellStyle name="Input cel 2 3 2 8" xfId="826"/>
    <cellStyle name="Input cel 2 3 2 8 2" xfId="5291"/>
    <cellStyle name="Input cel 2 3 2 8 2 2" xfId="9511"/>
    <cellStyle name="Input cel 2 3 2 8 2 2 2" xfId="19793"/>
    <cellStyle name="Input cel 2 3 2 8 2 3" xfId="13024"/>
    <cellStyle name="Input cel 2 3 2 8 3" xfId="6711"/>
    <cellStyle name="Input cel 2 3 2 8 3 2" xfId="10930"/>
    <cellStyle name="Input cel 2 3 2 8 3 2 2" xfId="21184"/>
    <cellStyle name="Input cel 2 3 2 8 3 3" xfId="14688"/>
    <cellStyle name="Input cel 2 3 2 8 4" xfId="4115"/>
    <cellStyle name="Input cel 2 3 2 8 4 2" xfId="8335"/>
    <cellStyle name="Input cel 2 3 2 8 4 2 2" xfId="18617"/>
    <cellStyle name="Input cel 2 3 2 8 5" xfId="3039"/>
    <cellStyle name="Input cel 2 3 2 8 5 2" xfId="12976"/>
    <cellStyle name="Input cel 2 3 2 8 6" xfId="13479"/>
    <cellStyle name="Input cel 2 3 2 9" xfId="1631"/>
    <cellStyle name="Input cel 2 3 2 9 2" xfId="6286"/>
    <cellStyle name="Input cel 2 3 2 9 2 2" xfId="10505"/>
    <cellStyle name="Input cel 2 3 2 9 2 2 2" xfId="20781"/>
    <cellStyle name="Input cel 2 3 2 9 2 3" xfId="12879"/>
    <cellStyle name="Input cel 2 3 2 9 3" xfId="3708"/>
    <cellStyle name="Input cel 2 3 2 9 3 2" xfId="7928"/>
    <cellStyle name="Input cel 2 3 2 9 3 2 2" xfId="18210"/>
    <cellStyle name="Input cel 2 3 2 9 4" xfId="1928"/>
    <cellStyle name="Input cel 2 3 2 9 4 2" xfId="17205"/>
    <cellStyle name="Input cel 2 3 2 9 5" xfId="14892"/>
    <cellStyle name="Input cel 2 3 3" xfId="297"/>
    <cellStyle name="Input cel 2 3 3 2" xfId="1284"/>
    <cellStyle name="Input cel 2 3 3 2 2" xfId="1721"/>
    <cellStyle name="Input cel 2 3 3 2 2 2" xfId="7159"/>
    <cellStyle name="Input cel 2 3 3 2 2 2 2" xfId="11378"/>
    <cellStyle name="Input cel 2 3 3 2 2 2 2 2" xfId="21605"/>
    <cellStyle name="Input cel 2 3 3 2 2 2 3" xfId="12136"/>
    <cellStyle name="Input cel 2 3 3 2 2 3" xfId="5747"/>
    <cellStyle name="Input cel 2 3 3 2 2 3 2" xfId="9967"/>
    <cellStyle name="Input cel 2 3 3 2 2 3 2 2" xfId="20249"/>
    <cellStyle name="Input cel 2 3 3 2 2 4" xfId="2226"/>
    <cellStyle name="Input cel 2 3 3 2 2 4 2" xfId="17456"/>
    <cellStyle name="Input cel 2 3 3 2 2 5" xfId="16771"/>
    <cellStyle name="Input cel 2 3 3 2 3" xfId="6229"/>
    <cellStyle name="Input cel 2 3 3 2 3 2" xfId="10448"/>
    <cellStyle name="Input cel 2 3 3 2 3 2 2" xfId="20725"/>
    <cellStyle name="Input cel 2 3 3 2 3 3" xfId="12796"/>
    <cellStyle name="Input cel 2 3 3 2 4" xfId="3131"/>
    <cellStyle name="Input cel 2 3 3 2 4 2" xfId="12180"/>
    <cellStyle name="Input cel 2 3 3 2 5" xfId="14403"/>
    <cellStyle name="Input cel 2 3 3 3" xfId="870"/>
    <cellStyle name="Input cel 2 3 3 3 2" xfId="5335"/>
    <cellStyle name="Input cel 2 3 3 3 2 2" xfId="9555"/>
    <cellStyle name="Input cel 2 3 3 3 2 2 2" xfId="19837"/>
    <cellStyle name="Input cel 2 3 3 3 2 3" xfId="12835"/>
    <cellStyle name="Input cel 2 3 3 3 3" xfId="6755"/>
    <cellStyle name="Input cel 2 3 3 3 3 2" xfId="10974"/>
    <cellStyle name="Input cel 2 3 3 3 3 2 2" xfId="21226"/>
    <cellStyle name="Input cel 2 3 3 3 3 3" xfId="12889"/>
    <cellStyle name="Input cel 2 3 3 3 4" xfId="4157"/>
    <cellStyle name="Input cel 2 3 3 3 4 2" xfId="8377"/>
    <cellStyle name="Input cel 2 3 3 3 4 2 2" xfId="18659"/>
    <cellStyle name="Input cel 2 3 3 3 5" xfId="2283"/>
    <cellStyle name="Input cel 2 3 3 3 5 2" xfId="11976"/>
    <cellStyle name="Input cel 2 3 3 3 6" xfId="12912"/>
    <cellStyle name="Input cel 2 3 3 4" xfId="1533"/>
    <cellStyle name="Input cel 2 3 3 4 2" xfId="6001"/>
    <cellStyle name="Input cel 2 3 3 4 2 2" xfId="10221"/>
    <cellStyle name="Input cel 2 3 3 4 2 2 2" xfId="20502"/>
    <cellStyle name="Input cel 2 3 3 4 2 3" xfId="14571"/>
    <cellStyle name="Input cel 2 3 3 4 3" xfId="3619"/>
    <cellStyle name="Input cel 2 3 3 4 3 2" xfId="7839"/>
    <cellStyle name="Input cel 2 3 3 4 3 2 2" xfId="18121"/>
    <cellStyle name="Input cel 2 3 3 4 4" xfId="2650"/>
    <cellStyle name="Input cel 2 3 3 4 4 2" xfId="12946"/>
    <cellStyle name="Input cel 2 3 3 4 5" xfId="14568"/>
    <cellStyle name="Input cel 2 3 3 5" xfId="4773"/>
    <cellStyle name="Input cel 2 3 3 5 2" xfId="8993"/>
    <cellStyle name="Input cel 2 3 3 5 2 2" xfId="19275"/>
    <cellStyle name="Input cel 2 3 3 5 3" xfId="12914"/>
    <cellStyle name="Input cel 2 3 3 6" xfId="6137"/>
    <cellStyle name="Input cel 2 3 3 6 2" xfId="10356"/>
    <cellStyle name="Input cel 2 3 3 6 2 2" xfId="20634"/>
    <cellStyle name="Input cel 2 3 3 6 3" xfId="14752"/>
    <cellStyle name="Input cel 2 3 3 7" xfId="1796"/>
    <cellStyle name="Input cel 2 3 3 7 2" xfId="13028"/>
    <cellStyle name="Input cel 2 3 3 8" xfId="16118"/>
    <cellStyle name="Input cel 2 3 3 8 2" xfId="12908"/>
    <cellStyle name="Input cel 2 3 3 9" xfId="11768"/>
    <cellStyle name="Input cel 2 3 4" xfId="1311"/>
    <cellStyle name="Input cel 2 3 4 2" xfId="1735"/>
    <cellStyle name="Input cel 2 3 4 2 2" xfId="7186"/>
    <cellStyle name="Input cel 2 3 4 2 2 2" xfId="11405"/>
    <cellStyle name="Input cel 2 3 4 2 2 2 2" xfId="21630"/>
    <cellStyle name="Input cel 2 3 4 2 2 3" xfId="16506"/>
    <cellStyle name="Input cel 2 3 4 2 3" xfId="5774"/>
    <cellStyle name="Input cel 2 3 4 2 3 2" xfId="9994"/>
    <cellStyle name="Input cel 2 3 4 2 3 2 2" xfId="20276"/>
    <cellStyle name="Input cel 2 3 4 2 4" xfId="2469"/>
    <cellStyle name="Input cel 2 3 4 2 4 2" xfId="17481"/>
    <cellStyle name="Input cel 2 3 4 2 5" xfId="16460"/>
    <cellStyle name="Input cel 2 3 4 3" xfId="6035"/>
    <cellStyle name="Input cel 2 3 4 3 2" xfId="10254"/>
    <cellStyle name="Input cel 2 3 4 3 2 2" xfId="20534"/>
    <cellStyle name="Input cel 2 3 4 3 3" xfId="13668"/>
    <cellStyle name="Input cel 2 3 4 4" xfId="4547"/>
    <cellStyle name="Input cel 2 3 4 4 2" xfId="8767"/>
    <cellStyle name="Input cel 2 3 4 4 2 2" xfId="19049"/>
    <cellStyle name="Input cel 2 3 4 5" xfId="2656"/>
    <cellStyle name="Input cel 2 3 4 5 2" xfId="14530"/>
    <cellStyle name="Input cel 2 3 4 6" xfId="11738"/>
    <cellStyle name="Input cel 2 3 5" xfId="735"/>
    <cellStyle name="Input cel 2 3 5 2" xfId="5200"/>
    <cellStyle name="Input cel 2 3 5 2 2" xfId="9420"/>
    <cellStyle name="Input cel 2 3 5 2 2 2" xfId="19702"/>
    <cellStyle name="Input cel 2 3 5 2 3" xfId="14852"/>
    <cellStyle name="Input cel 2 3 5 3" xfId="6051"/>
    <cellStyle name="Input cel 2 3 5 3 2" xfId="10270"/>
    <cellStyle name="Input cel 2 3 5 3 2 2" xfId="20550"/>
    <cellStyle name="Input cel 2 3 5 3 3" xfId="13865"/>
    <cellStyle name="Input cel 2 3 5 4" xfId="4032"/>
    <cellStyle name="Input cel 2 3 5 4 2" xfId="8252"/>
    <cellStyle name="Input cel 2 3 5 4 2 2" xfId="18534"/>
    <cellStyle name="Input cel 2 3 5 5" xfId="2583"/>
    <cellStyle name="Input cel 2 3 5 5 2" xfId="16915"/>
    <cellStyle name="Input cel 2 3 5 6" xfId="12457"/>
    <cellStyle name="Input cel 2 3 6" xfId="710"/>
    <cellStyle name="Input cel 2 3 6 2" xfId="5175"/>
    <cellStyle name="Input cel 2 3 6 2 2" xfId="9395"/>
    <cellStyle name="Input cel 2 3 6 2 2 2" xfId="19677"/>
    <cellStyle name="Input cel 2 3 6 2 3" xfId="13820"/>
    <cellStyle name="Input cel 2 3 6 3" xfId="6596"/>
    <cellStyle name="Input cel 2 3 6 3 2" xfId="10815"/>
    <cellStyle name="Input cel 2 3 6 3 2 2" xfId="21080"/>
    <cellStyle name="Input cel 2 3 6 3 3" xfId="13087"/>
    <cellStyle name="Input cel 2 3 6 4" xfId="4011"/>
    <cellStyle name="Input cel 2 3 6 4 2" xfId="8231"/>
    <cellStyle name="Input cel 2 3 6 4 2 2" xfId="18513"/>
    <cellStyle name="Input cel 2 3 6 5" xfId="2897"/>
    <cellStyle name="Input cel 2 3 6 5 2" xfId="15677"/>
    <cellStyle name="Input cel 2 3 6 6" xfId="17194"/>
    <cellStyle name="Input cel 2 3 7" xfId="3387"/>
    <cellStyle name="Input cel 2 3 7 2" xfId="7607"/>
    <cellStyle name="Input cel 2 3 7 2 2" xfId="17889"/>
    <cellStyle name="Input cel 2 3 7 3" xfId="12311"/>
    <cellStyle name="Input cel 2 3 8" xfId="4748"/>
    <cellStyle name="Input cel 2 3 8 2" xfId="8968"/>
    <cellStyle name="Input cel 2 3 8 2 2" xfId="19250"/>
    <cellStyle name="Input cel 2 3 8 3" xfId="14954"/>
    <cellStyle name="Input cel 2 3 9" xfId="3211"/>
    <cellStyle name="Input cel 2 3 9 2" xfId="16180"/>
    <cellStyle name="Input cel 2 3 9 2 2" xfId="17716"/>
    <cellStyle name="Input cel 2 3 9 3" xfId="11884"/>
    <cellStyle name="Input cel 2 3 9 4" xfId="11734"/>
    <cellStyle name="Input cel 2 4" xfId="3207"/>
    <cellStyle name="Input cel 2 4 2" xfId="16176"/>
    <cellStyle name="Input cel 2 4 3" xfId="17712"/>
    <cellStyle name="Input cel 2 5" xfId="3182"/>
    <cellStyle name="Input cel 2 5 2" xfId="16152"/>
    <cellStyle name="Input cel 2 5 3" xfId="17688"/>
    <cellStyle name="Input cel 2 6" xfId="1761"/>
    <cellStyle name="Input cel 2 6 2" xfId="12444"/>
    <cellStyle name="Input cel 2 6 3" xfId="16062"/>
    <cellStyle name="Input cel 3" xfId="22"/>
    <cellStyle name="Input cel 3 2" xfId="254"/>
    <cellStyle name="Input cel 3 2 10" xfId="3262"/>
    <cellStyle name="Input cel 3 2 10 2" xfId="7484"/>
    <cellStyle name="Input cel 3 2 10 2 2" xfId="17766"/>
    <cellStyle name="Input cel 3 2 10 3" xfId="12387"/>
    <cellStyle name="Input cel 3 2 11" xfId="3242"/>
    <cellStyle name="Input cel 3 2 11 2" xfId="7465"/>
    <cellStyle name="Input cel 3 2 11 2 2" xfId="17746"/>
    <cellStyle name="Input cel 3 2 11 3" xfId="13074"/>
    <cellStyle name="Input cel 3 2 12" xfId="2237"/>
    <cellStyle name="Input cel 3 2 12 2" xfId="14989"/>
    <cellStyle name="Input cel 3 2 13" xfId="11660"/>
    <cellStyle name="Input cel 3 2 2" xfId="361"/>
    <cellStyle name="Input cel 3 2 2 10" xfId="3326"/>
    <cellStyle name="Input cel 3 2 2 10 2" xfId="7547"/>
    <cellStyle name="Input cel 3 2 2 10 2 2" xfId="17830"/>
    <cellStyle name="Input cel 3 2 2 10 3" xfId="12416"/>
    <cellStyle name="Input cel 3 2 2 11" xfId="6097"/>
    <cellStyle name="Input cel 3 2 2 11 2" xfId="10316"/>
    <cellStyle name="Input cel 3 2 2 11 2 2" xfId="20594"/>
    <cellStyle name="Input cel 3 2 2 12" xfId="2746"/>
    <cellStyle name="Input cel 3 2 2 12 2" xfId="15368"/>
    <cellStyle name="Input cel 3 2 2 13" xfId="16935"/>
    <cellStyle name="Input cel 3 2 2 2" xfId="385"/>
    <cellStyle name="Input cel 3 2 2 2 10" xfId="14083"/>
    <cellStyle name="Input cel 3 2 2 2 2" xfId="1008"/>
    <cellStyle name="Input cel 3 2 2 2 2 2" xfId="1327"/>
    <cellStyle name="Input cel 3 2 2 2 2 2 2" xfId="5790"/>
    <cellStyle name="Input cel 3 2 2 2 2 2 2 2" xfId="10010"/>
    <cellStyle name="Input cel 3 2 2 2 2 2 2 2 2" xfId="20292"/>
    <cellStyle name="Input cel 3 2 2 2 2 2 2 3" xfId="12915"/>
    <cellStyle name="Input cel 3 2 2 2 2 2 3" xfId="7202"/>
    <cellStyle name="Input cel 3 2 2 2 2 2 3 2" xfId="11421"/>
    <cellStyle name="Input cel 3 2 2 2 2 2 3 2 2" xfId="21646"/>
    <cellStyle name="Input cel 3 2 2 2 2 2 3 3" xfId="12861"/>
    <cellStyle name="Input cel 3 2 2 2 2 2 4" xfId="4561"/>
    <cellStyle name="Input cel 3 2 2 2 2 2 4 2" xfId="8781"/>
    <cellStyle name="Input cel 3 2 2 2 2 2 4 2 2" xfId="19063"/>
    <cellStyle name="Input cel 3 2 2 2 2 2 5" xfId="3164"/>
    <cellStyle name="Input cel 3 2 2 2 2 2 5 2" xfId="17497"/>
    <cellStyle name="Input cel 3 2 2 2 2 2 6" xfId="14737"/>
    <cellStyle name="Input cel 3 2 2 2 2 3" xfId="4272"/>
    <cellStyle name="Input cel 3 2 2 2 2 3 2" xfId="8492"/>
    <cellStyle name="Input cel 3 2 2 2 2 3 2 2" xfId="18774"/>
    <cellStyle name="Input cel 3 2 2 2 2 3 3" xfId="14333"/>
    <cellStyle name="Input cel 3 2 2 2 2 4" xfId="5472"/>
    <cellStyle name="Input cel 3 2 2 2 2 4 2" xfId="9692"/>
    <cellStyle name="Input cel 3 2 2 2 2 4 2 2" xfId="19974"/>
    <cellStyle name="Input cel 3 2 2 2 2 4 3" xfId="15995"/>
    <cellStyle name="Input cel 3 2 2 2 2 5" xfId="6886"/>
    <cellStyle name="Input cel 3 2 2 2 2 5 2" xfId="11105"/>
    <cellStyle name="Input cel 3 2 2 2 2 5 2 2" xfId="21348"/>
    <cellStyle name="Input cel 3 2 2 2 2 5 3" xfId="14367"/>
    <cellStyle name="Input cel 3 2 2 2 2 6" xfId="3435"/>
    <cellStyle name="Input cel 3 2 2 2 2 6 2" xfId="7655"/>
    <cellStyle name="Input cel 3 2 2 2 2 6 2 2" xfId="17937"/>
    <cellStyle name="Input cel 3 2 2 2 2 6 3" xfId="12910"/>
    <cellStyle name="Input cel 3 2 2 2 2 7" xfId="2513"/>
    <cellStyle name="Input cel 3 2 2 2 2 7 2" xfId="17050"/>
    <cellStyle name="Input cel 3 2 2 2 2 8" xfId="12697"/>
    <cellStyle name="Input cel 3 2 2 2 3" xfId="925"/>
    <cellStyle name="Input cel 3 2 2 2 3 2" xfId="5389"/>
    <cellStyle name="Input cel 3 2 2 2 3 2 2" xfId="9609"/>
    <cellStyle name="Input cel 3 2 2 2 3 2 2 2" xfId="19891"/>
    <cellStyle name="Input cel 3 2 2 2 3 2 3" xfId="15373"/>
    <cellStyle name="Input cel 3 2 2 2 3 3" xfId="6805"/>
    <cellStyle name="Input cel 3 2 2 2 3 3 2" xfId="11024"/>
    <cellStyle name="Input cel 3 2 2 2 3 3 2 2" xfId="21273"/>
    <cellStyle name="Input cel 3 2 2 2 3 3 3" xfId="15626"/>
    <cellStyle name="Input cel 3 2 2 2 3 4" xfId="4204"/>
    <cellStyle name="Input cel 3 2 2 2 3 4 2" xfId="8424"/>
    <cellStyle name="Input cel 3 2 2 2 3 4 2 2" xfId="18706"/>
    <cellStyle name="Input cel 3 2 2 2 3 5" xfId="2022"/>
    <cellStyle name="Input cel 3 2 2 2 3 5 2" xfId="12785"/>
    <cellStyle name="Input cel 3 2 2 2 3 6" xfId="14448"/>
    <cellStyle name="Input cel 3 2 2 2 4" xfId="780"/>
    <cellStyle name="Input cel 3 2 2 2 4 2" xfId="5245"/>
    <cellStyle name="Input cel 3 2 2 2 4 2 2" xfId="9465"/>
    <cellStyle name="Input cel 3 2 2 2 4 2 2 2" xfId="19747"/>
    <cellStyle name="Input cel 3 2 2 2 4 2 3" xfId="13487"/>
    <cellStyle name="Input cel 3 2 2 2 4 3" xfId="6665"/>
    <cellStyle name="Input cel 3 2 2 2 4 3 2" xfId="10884"/>
    <cellStyle name="Input cel 3 2 2 2 4 3 2 2" xfId="21140"/>
    <cellStyle name="Input cel 3 2 2 2 4 3 3" xfId="16378"/>
    <cellStyle name="Input cel 3 2 2 2 4 4" xfId="4071"/>
    <cellStyle name="Input cel 3 2 2 2 4 4 2" xfId="8291"/>
    <cellStyle name="Input cel 3 2 2 2 4 4 2 2" xfId="18573"/>
    <cellStyle name="Input cel 3 2 2 2 4 5" xfId="2532"/>
    <cellStyle name="Input cel 3 2 2 2 4 5 2" xfId="11621"/>
    <cellStyle name="Input cel 3 2 2 2 4 6" xfId="14746"/>
    <cellStyle name="Input cel 3 2 2 2 5" xfId="747"/>
    <cellStyle name="Input cel 3 2 2 2 5 2" xfId="5212"/>
    <cellStyle name="Input cel 3 2 2 2 5 2 2" xfId="9432"/>
    <cellStyle name="Input cel 3 2 2 2 5 2 2 2" xfId="19714"/>
    <cellStyle name="Input cel 3 2 2 2 5 2 3" xfId="15969"/>
    <cellStyle name="Input cel 3 2 2 2 5 3" xfId="6632"/>
    <cellStyle name="Input cel 3 2 2 2 5 3 2" xfId="10851"/>
    <cellStyle name="Input cel 3 2 2 2 5 3 2 2" xfId="21112"/>
    <cellStyle name="Input cel 3 2 2 2 5 3 3" xfId="17119"/>
    <cellStyle name="Input cel 3 2 2 2 5 4" xfId="4044"/>
    <cellStyle name="Input cel 3 2 2 2 5 4 2" xfId="8264"/>
    <cellStyle name="Input cel 3 2 2 2 5 4 2 2" xfId="18546"/>
    <cellStyle name="Input cel 3 2 2 2 5 5" xfId="2031"/>
    <cellStyle name="Input cel 3 2 2 2 5 5 2" xfId="14151"/>
    <cellStyle name="Input cel 3 2 2 2 5 6" xfId="13736"/>
    <cellStyle name="Input cel 3 2 2 2 6" xfId="1625"/>
    <cellStyle name="Input cel 3 2 2 2 6 2" xfId="6279"/>
    <cellStyle name="Input cel 3 2 2 2 6 2 2" xfId="10498"/>
    <cellStyle name="Input cel 3 2 2 2 6 2 2 2" xfId="20774"/>
    <cellStyle name="Input cel 3 2 2 2 6 2 3" xfId="15567"/>
    <cellStyle name="Input cel 3 2 2 2 6 3" xfId="3701"/>
    <cellStyle name="Input cel 3 2 2 2 6 3 2" xfId="7921"/>
    <cellStyle name="Input cel 3 2 2 2 6 3 2 2" xfId="18203"/>
    <cellStyle name="Input cel 3 2 2 2 6 4" xfId="2655"/>
    <cellStyle name="Input cel 3 2 2 2 6 4 2" xfId="16967"/>
    <cellStyle name="Input cel 3 2 2 2 6 5" xfId="15865"/>
    <cellStyle name="Input cel 3 2 2 2 7" xfId="4854"/>
    <cellStyle name="Input cel 3 2 2 2 7 2" xfId="9074"/>
    <cellStyle name="Input cel 3 2 2 2 7 2 2" xfId="19356"/>
    <cellStyle name="Input cel 3 2 2 2 7 3" xfId="12608"/>
    <cellStyle name="Input cel 3 2 2 2 8" xfId="6178"/>
    <cellStyle name="Input cel 3 2 2 2 8 2" xfId="10397"/>
    <cellStyle name="Input cel 3 2 2 2 8 2 2" xfId="20675"/>
    <cellStyle name="Input cel 3 2 2 2 8 3" xfId="14332"/>
    <cellStyle name="Input cel 3 2 2 2 9" xfId="2858"/>
    <cellStyle name="Input cel 3 2 2 2 9 2" xfId="13349"/>
    <cellStyle name="Input cel 3 2 2 3" xfId="435"/>
    <cellStyle name="Input cel 3 2 2 3 2" xfId="1361"/>
    <cellStyle name="Input cel 3 2 2 3 2 2" xfId="5824"/>
    <cellStyle name="Input cel 3 2 2 3 2 2 2" xfId="10044"/>
    <cellStyle name="Input cel 3 2 2 3 2 2 2 2" xfId="20326"/>
    <cellStyle name="Input cel 3 2 2 3 2 2 3" xfId="13640"/>
    <cellStyle name="Input cel 3 2 2 3 2 3" xfId="7236"/>
    <cellStyle name="Input cel 3 2 2 3 2 3 2" xfId="11455"/>
    <cellStyle name="Input cel 3 2 2 3 2 3 2 2" xfId="21678"/>
    <cellStyle name="Input cel 3 2 2 3 2 3 3" xfId="15802"/>
    <cellStyle name="Input cel 3 2 2 3 2 4" xfId="4593"/>
    <cellStyle name="Input cel 3 2 2 3 2 4 2" xfId="8813"/>
    <cellStyle name="Input cel 3 2 2 3 2 4 2 2" xfId="19095"/>
    <cellStyle name="Input cel 3 2 2 3 2 5" xfId="3167"/>
    <cellStyle name="Input cel 3 2 2 3 2 5 2" xfId="17529"/>
    <cellStyle name="Input cel 3 2 2 3 2 6" xfId="14052"/>
    <cellStyle name="Input cel 3 2 2 3 3" xfId="809"/>
    <cellStyle name="Input cel 3 2 2 3 3 2" xfId="5274"/>
    <cellStyle name="Input cel 3 2 2 3 3 2 2" xfId="9494"/>
    <cellStyle name="Input cel 3 2 2 3 3 2 2 2" xfId="19776"/>
    <cellStyle name="Input cel 3 2 2 3 3 2 3" xfId="14915"/>
    <cellStyle name="Input cel 3 2 2 3 3 3" xfId="6694"/>
    <cellStyle name="Input cel 3 2 2 3 3 3 2" xfId="10913"/>
    <cellStyle name="Input cel 3 2 2 3 3 3 2 2" xfId="21169"/>
    <cellStyle name="Input cel 3 2 2 3 3 3 3" xfId="12230"/>
    <cellStyle name="Input cel 3 2 2 3 3 4" xfId="4100"/>
    <cellStyle name="Input cel 3 2 2 3 3 4 2" xfId="8320"/>
    <cellStyle name="Input cel 3 2 2 3 3 4 2 2" xfId="18602"/>
    <cellStyle name="Input cel 3 2 2 3 3 5" xfId="2555"/>
    <cellStyle name="Input cel 3 2 2 3 3 5 2" xfId="15461"/>
    <cellStyle name="Input cel 3 2 2 3 3 6" xfId="17102"/>
    <cellStyle name="Input cel 3 2 2 3 4" xfId="3749"/>
    <cellStyle name="Input cel 3 2 2 3 4 2" xfId="7969"/>
    <cellStyle name="Input cel 3 2 2 3 4 2 2" xfId="18251"/>
    <cellStyle name="Input cel 3 2 2 3 4 3" xfId="15744"/>
    <cellStyle name="Input cel 3 2 2 3 5" xfId="4902"/>
    <cellStyle name="Input cel 3 2 2 3 5 2" xfId="9122"/>
    <cellStyle name="Input cel 3 2 2 3 5 2 2" xfId="19404"/>
    <cellStyle name="Input cel 3 2 2 3 5 3" xfId="15359"/>
    <cellStyle name="Input cel 3 2 2 3 6" xfId="6327"/>
    <cellStyle name="Input cel 3 2 2 3 6 2" xfId="10546"/>
    <cellStyle name="Input cel 3 2 2 3 6 2 2" xfId="20822"/>
    <cellStyle name="Input cel 3 2 2 3 6 3" xfId="12088"/>
    <cellStyle name="Input cel 3 2 2 3 7" xfId="3483"/>
    <cellStyle name="Input cel 3 2 2 3 7 2" xfId="7703"/>
    <cellStyle name="Input cel 3 2 2 3 7 2 2" xfId="17985"/>
    <cellStyle name="Input cel 3 2 2 3 7 3" xfId="16559"/>
    <cellStyle name="Input cel 3 2 2 3 8" xfId="2136"/>
    <cellStyle name="Input cel 3 2 2 3 8 2" xfId="16652"/>
    <cellStyle name="Input cel 3 2 2 3 9" xfId="16462"/>
    <cellStyle name="Input cel 3 2 2 4" xfId="499"/>
    <cellStyle name="Input cel 3 2 2 4 2" xfId="1425"/>
    <cellStyle name="Input cel 3 2 2 4 2 2" xfId="5888"/>
    <cellStyle name="Input cel 3 2 2 4 2 2 2" xfId="10108"/>
    <cellStyle name="Input cel 3 2 2 4 2 2 2 2" xfId="20390"/>
    <cellStyle name="Input cel 3 2 2 4 2 2 3" xfId="15683"/>
    <cellStyle name="Input cel 3 2 2 4 2 3" xfId="7300"/>
    <cellStyle name="Input cel 3 2 2 4 2 3 2" xfId="11519"/>
    <cellStyle name="Input cel 3 2 2 4 2 3 2 2" xfId="21738"/>
    <cellStyle name="Input cel 3 2 2 4 2 3 3" xfId="15810"/>
    <cellStyle name="Input cel 3 2 2 4 2 4" xfId="4653"/>
    <cellStyle name="Input cel 3 2 2 4 2 4 2" xfId="8873"/>
    <cellStyle name="Input cel 3 2 2 4 2 4 2 2" xfId="19155"/>
    <cellStyle name="Input cel 3 2 2 4 2 5" xfId="2967"/>
    <cellStyle name="Input cel 3 2 2 4 2 5 2" xfId="17589"/>
    <cellStyle name="Input cel 3 2 2 4 2 6" xfId="14855"/>
    <cellStyle name="Input cel 3 2 2 4 3" xfId="1107"/>
    <cellStyle name="Input cel 3 2 2 4 3 2" xfId="5571"/>
    <cellStyle name="Input cel 3 2 2 4 3 2 2" xfId="9791"/>
    <cellStyle name="Input cel 3 2 2 4 3 2 2 2" xfId="20073"/>
    <cellStyle name="Input cel 3 2 2 4 3 2 3" xfId="17003"/>
    <cellStyle name="Input cel 3 2 2 4 3 3" xfId="6984"/>
    <cellStyle name="Input cel 3 2 2 4 3 3 2" xfId="11203"/>
    <cellStyle name="Input cel 3 2 2 4 3 3 2 2" xfId="21442"/>
    <cellStyle name="Input cel 3 2 2 4 3 3 3" xfId="15672"/>
    <cellStyle name="Input cel 3 2 2 4 3 4" xfId="4369"/>
    <cellStyle name="Input cel 3 2 2 4 3 4 2" xfId="8589"/>
    <cellStyle name="Input cel 3 2 2 4 3 4 2 2" xfId="18871"/>
    <cellStyle name="Input cel 3 2 2 4 3 5" xfId="1759"/>
    <cellStyle name="Input cel 3 2 2 4 3 5 2" xfId="17293"/>
    <cellStyle name="Input cel 3 2 2 4 3 6" xfId="13132"/>
    <cellStyle name="Input cel 3 2 2 4 4" xfId="3810"/>
    <cellStyle name="Input cel 3 2 2 4 4 2" xfId="8030"/>
    <cellStyle name="Input cel 3 2 2 4 4 2 2" xfId="18312"/>
    <cellStyle name="Input cel 3 2 2 4 4 3" xfId="11921"/>
    <cellStyle name="Input cel 3 2 2 4 5" xfId="4966"/>
    <cellStyle name="Input cel 3 2 2 4 5 2" xfId="9186"/>
    <cellStyle name="Input cel 3 2 2 4 5 2 2" xfId="19468"/>
    <cellStyle name="Input cel 3 2 2 4 5 3" xfId="13180"/>
    <cellStyle name="Input cel 3 2 2 4 6" xfId="6391"/>
    <cellStyle name="Input cel 3 2 2 4 6 2" xfId="10610"/>
    <cellStyle name="Input cel 3 2 2 4 6 2 2" xfId="20883"/>
    <cellStyle name="Input cel 3 2 2 4 6 3" xfId="12482"/>
    <cellStyle name="Input cel 3 2 2 4 7" xfId="3517"/>
    <cellStyle name="Input cel 3 2 2 4 7 2" xfId="7737"/>
    <cellStyle name="Input cel 3 2 2 4 7 2 2" xfId="18019"/>
    <cellStyle name="Input cel 3 2 2 4 7 3" xfId="14258"/>
    <cellStyle name="Input cel 3 2 2 4 8" xfId="2826"/>
    <cellStyle name="Input cel 3 2 2 4 8 2" xfId="17024"/>
    <cellStyle name="Input cel 3 2 2 4 9" xfId="16900"/>
    <cellStyle name="Input cel 3 2 2 5" xfId="561"/>
    <cellStyle name="Input cel 3 2 2 5 2" xfId="1487"/>
    <cellStyle name="Input cel 3 2 2 5 2 2" xfId="5950"/>
    <cellStyle name="Input cel 3 2 2 5 2 2 2" xfId="10170"/>
    <cellStyle name="Input cel 3 2 2 5 2 2 2 2" xfId="20452"/>
    <cellStyle name="Input cel 3 2 2 5 2 2 3" xfId="16476"/>
    <cellStyle name="Input cel 3 2 2 5 2 3" xfId="7362"/>
    <cellStyle name="Input cel 3 2 2 5 2 3 2" xfId="11581"/>
    <cellStyle name="Input cel 3 2 2 5 2 3 2 2" xfId="21797"/>
    <cellStyle name="Input cel 3 2 2 5 2 3 3" xfId="12546"/>
    <cellStyle name="Input cel 3 2 2 5 2 4" xfId="4712"/>
    <cellStyle name="Input cel 3 2 2 5 2 4 2" xfId="8932"/>
    <cellStyle name="Input cel 3 2 2 5 2 4 2 2" xfId="19214"/>
    <cellStyle name="Input cel 3 2 2 5 2 5" xfId="1851"/>
    <cellStyle name="Input cel 3 2 2 5 2 5 2" xfId="17648"/>
    <cellStyle name="Input cel 3 2 2 5 2 6" xfId="13066"/>
    <cellStyle name="Input cel 3 2 2 5 3" xfId="1165"/>
    <cellStyle name="Input cel 3 2 2 5 3 2" xfId="5628"/>
    <cellStyle name="Input cel 3 2 2 5 3 2 2" xfId="9848"/>
    <cellStyle name="Input cel 3 2 2 5 3 2 2 2" xfId="20130"/>
    <cellStyle name="Input cel 3 2 2 5 3 2 3" xfId="13170"/>
    <cellStyle name="Input cel 3 2 2 5 3 3" xfId="7040"/>
    <cellStyle name="Input cel 3 2 2 5 3 3 2" xfId="11259"/>
    <cellStyle name="Input cel 3 2 2 5 3 3 2 2" xfId="21495"/>
    <cellStyle name="Input cel 3 2 2 5 3 3 3" xfId="11773"/>
    <cellStyle name="Input cel 3 2 2 5 3 4" xfId="4423"/>
    <cellStyle name="Input cel 3 2 2 5 3 4 2" xfId="8643"/>
    <cellStyle name="Input cel 3 2 2 5 3 4 2 2" xfId="18925"/>
    <cellStyle name="Input cel 3 2 2 5 3 5" xfId="2457"/>
    <cellStyle name="Input cel 3 2 2 5 3 5 2" xfId="17346"/>
    <cellStyle name="Input cel 3 2 2 5 3 6" xfId="15665"/>
    <cellStyle name="Input cel 3 2 2 5 4" xfId="3872"/>
    <cellStyle name="Input cel 3 2 2 5 4 2" xfId="8092"/>
    <cellStyle name="Input cel 3 2 2 5 4 2 2" xfId="18374"/>
    <cellStyle name="Input cel 3 2 2 5 4 3" xfId="16693"/>
    <cellStyle name="Input cel 3 2 2 5 5" xfId="5028"/>
    <cellStyle name="Input cel 3 2 2 5 5 2" xfId="9248"/>
    <cellStyle name="Input cel 3 2 2 5 5 2 2" xfId="19530"/>
    <cellStyle name="Input cel 3 2 2 5 5 3" xfId="12231"/>
    <cellStyle name="Input cel 3 2 2 5 6" xfId="6453"/>
    <cellStyle name="Input cel 3 2 2 5 6 2" xfId="10672"/>
    <cellStyle name="Input cel 3 2 2 5 6 2 2" xfId="20945"/>
    <cellStyle name="Input cel 3 2 2 5 6 3" xfId="13763"/>
    <cellStyle name="Input cel 3 2 2 5 7" xfId="3576"/>
    <cellStyle name="Input cel 3 2 2 5 7 2" xfId="7796"/>
    <cellStyle name="Input cel 3 2 2 5 7 2 2" xfId="18078"/>
    <cellStyle name="Input cel 3 2 2 5 7 3" xfId="11932"/>
    <cellStyle name="Input cel 3 2 2 5 8" xfId="2515"/>
    <cellStyle name="Input cel 3 2 2 5 8 2" xfId="15334"/>
    <cellStyle name="Input cel 3 2 2 5 9" xfId="13783"/>
    <cellStyle name="Input cel 3 2 2 6" xfId="989"/>
    <cellStyle name="Input cel 3 2 2 6 2" xfId="4253"/>
    <cellStyle name="Input cel 3 2 2 6 2 2" xfId="8473"/>
    <cellStyle name="Input cel 3 2 2 6 2 2 2" xfId="18755"/>
    <cellStyle name="Input cel 3 2 2 6 2 3" xfId="15898"/>
    <cellStyle name="Input cel 3 2 2 6 3" xfId="5453"/>
    <cellStyle name="Input cel 3 2 2 6 3 2" xfId="9673"/>
    <cellStyle name="Input cel 3 2 2 6 3 2 2" xfId="19955"/>
    <cellStyle name="Input cel 3 2 2 6 3 3" xfId="12913"/>
    <cellStyle name="Input cel 3 2 2 6 4" xfId="6867"/>
    <cellStyle name="Input cel 3 2 2 6 4 2" xfId="11086"/>
    <cellStyle name="Input cel 3 2 2 6 4 2 2" xfId="21329"/>
    <cellStyle name="Input cel 3 2 2 6 4 3" xfId="16339"/>
    <cellStyle name="Input cel 3 2 2 6 5" xfId="3416"/>
    <cellStyle name="Input cel 3 2 2 6 5 2" xfId="7636"/>
    <cellStyle name="Input cel 3 2 2 6 5 2 2" xfId="17918"/>
    <cellStyle name="Input cel 3 2 2 6 6" xfId="2229"/>
    <cellStyle name="Input cel 3 2 2 6 6 2" xfId="14005"/>
    <cellStyle name="Input cel 3 2 2 6 7" xfId="14371"/>
    <cellStyle name="Input cel 3 2 2 7" xfId="682"/>
    <cellStyle name="Input cel 3 2 2 7 2" xfId="5148"/>
    <cellStyle name="Input cel 3 2 2 7 2 2" xfId="9368"/>
    <cellStyle name="Input cel 3 2 2 7 2 2 2" xfId="19650"/>
    <cellStyle name="Input cel 3 2 2 7 2 3" xfId="13357"/>
    <cellStyle name="Input cel 3 2 2 7 3" xfId="6572"/>
    <cellStyle name="Input cel 3 2 2 7 3 2" xfId="10791"/>
    <cellStyle name="Input cel 3 2 2 7 3 2 2" xfId="21059"/>
    <cellStyle name="Input cel 3 2 2 7 3 3" xfId="15453"/>
    <cellStyle name="Input cel 3 2 2 7 4" xfId="3986"/>
    <cellStyle name="Input cel 3 2 2 7 4 2" xfId="8206"/>
    <cellStyle name="Input cel 3 2 2 7 4 2 2" xfId="18488"/>
    <cellStyle name="Input cel 3 2 2 7 5" xfId="3044"/>
    <cellStyle name="Input cel 3 2 2 7 5 2" xfId="14398"/>
    <cellStyle name="Input cel 3 2 2 7 6" xfId="14050"/>
    <cellStyle name="Input cel 3 2 2 8" xfId="1524"/>
    <cellStyle name="Input cel 3 2 2 8 2" xfId="5988"/>
    <cellStyle name="Input cel 3 2 2 8 2 2" xfId="10208"/>
    <cellStyle name="Input cel 3 2 2 8 2 2 2" xfId="20490"/>
    <cellStyle name="Input cel 3 2 2 8 2 3" xfId="14429"/>
    <cellStyle name="Input cel 3 2 2 8 3" xfId="3678"/>
    <cellStyle name="Input cel 3 2 2 8 3 2" xfId="7898"/>
    <cellStyle name="Input cel 3 2 2 8 3 2 2" xfId="18180"/>
    <cellStyle name="Input cel 3 2 2 8 4" xfId="1940"/>
    <cellStyle name="Input cel 3 2 2 8 4 2" xfId="12021"/>
    <cellStyle name="Input cel 3 2 2 8 5" xfId="15016"/>
    <cellStyle name="Input cel 3 2 2 9" xfId="4831"/>
    <cellStyle name="Input cel 3 2 2 9 2" xfId="9051"/>
    <cellStyle name="Input cel 3 2 2 9 2 2" xfId="19333"/>
    <cellStyle name="Input cel 3 2 2 9 3" xfId="15893"/>
    <cellStyle name="Input cel 3 2 3" xfId="342"/>
    <cellStyle name="Input cel 3 2 3 10" xfId="4812"/>
    <cellStyle name="Input cel 3 2 3 10 2" xfId="9032"/>
    <cellStyle name="Input cel 3 2 3 10 2 2" xfId="19314"/>
    <cellStyle name="Input cel 3 2 3 10 3" xfId="12096"/>
    <cellStyle name="Input cel 3 2 3 11" xfId="3307"/>
    <cellStyle name="Input cel 3 2 3 11 2" xfId="7528"/>
    <cellStyle name="Input cel 3 2 3 11 2 2" xfId="17811"/>
    <cellStyle name="Input cel 3 2 3 11 3" xfId="13307"/>
    <cellStyle name="Input cel 3 2 3 12" xfId="6130"/>
    <cellStyle name="Input cel 3 2 3 12 2" xfId="10349"/>
    <cellStyle name="Input cel 3 2 3 12 2 2" xfId="20627"/>
    <cellStyle name="Input cel 3 2 3 13" xfId="1803"/>
    <cellStyle name="Input cel 3 2 3 13 2" xfId="15550"/>
    <cellStyle name="Input cel 3 2 3 14" xfId="15002"/>
    <cellStyle name="Input cel 3 2 3 2" xfId="416"/>
    <cellStyle name="Input cel 3 2 3 2 2" xfId="1038"/>
    <cellStyle name="Input cel 3 2 3 2 2 2" xfId="4302"/>
    <cellStyle name="Input cel 3 2 3 2 2 2 2" xfId="8522"/>
    <cellStyle name="Input cel 3 2 3 2 2 2 2 2" xfId="18804"/>
    <cellStyle name="Input cel 3 2 3 2 2 2 3" xfId="13805"/>
    <cellStyle name="Input cel 3 2 3 2 2 3" xfId="5502"/>
    <cellStyle name="Input cel 3 2 3 2 2 3 2" xfId="9722"/>
    <cellStyle name="Input cel 3 2 3 2 2 3 2 2" xfId="20004"/>
    <cellStyle name="Input cel 3 2 3 2 2 3 3" xfId="16924"/>
    <cellStyle name="Input cel 3 2 3 2 2 4" xfId="6916"/>
    <cellStyle name="Input cel 3 2 3 2 2 4 2" xfId="11135"/>
    <cellStyle name="Input cel 3 2 3 2 2 4 2 2" xfId="21377"/>
    <cellStyle name="Input cel 3 2 3 2 2 4 3" xfId="13143"/>
    <cellStyle name="Input cel 3 2 3 2 2 5" xfId="3465"/>
    <cellStyle name="Input cel 3 2 3 2 2 5 2" xfId="7685"/>
    <cellStyle name="Input cel 3 2 3 2 2 5 2 2" xfId="17967"/>
    <cellStyle name="Input cel 3 2 3 2 2 6" xfId="2771"/>
    <cellStyle name="Input cel 3 2 3 2 2 6 2" xfId="14139"/>
    <cellStyle name="Input cel 3 2 3 2 2 7" xfId="13923"/>
    <cellStyle name="Input cel 3 2 3 2 3" xfId="1242"/>
    <cellStyle name="Input cel 3 2 3 2 3 2" xfId="5705"/>
    <cellStyle name="Input cel 3 2 3 2 3 2 2" xfId="9925"/>
    <cellStyle name="Input cel 3 2 3 2 3 2 2 2" xfId="20207"/>
    <cellStyle name="Input cel 3 2 3 2 3 2 3" xfId="12372"/>
    <cellStyle name="Input cel 3 2 3 2 3 3" xfId="7117"/>
    <cellStyle name="Input cel 3 2 3 2 3 3 2" xfId="11336"/>
    <cellStyle name="Input cel 3 2 3 2 3 3 2 2" xfId="21568"/>
    <cellStyle name="Input cel 3 2 3 2 3 3 3" xfId="16674"/>
    <cellStyle name="Input cel 3 2 3 2 3 4" xfId="4496"/>
    <cellStyle name="Input cel 3 2 3 2 3 4 2" xfId="8716"/>
    <cellStyle name="Input cel 3 2 3 2 3 4 2 2" xfId="18998"/>
    <cellStyle name="Input cel 3 2 3 2 3 5" xfId="2837"/>
    <cellStyle name="Input cel 3 2 3 2 3 5 2" xfId="17419"/>
    <cellStyle name="Input cel 3 2 3 2 3 6" xfId="16760"/>
    <cellStyle name="Input cel 3 2 3 2 4" xfId="791"/>
    <cellStyle name="Input cel 3 2 3 2 4 2" xfId="5256"/>
    <cellStyle name="Input cel 3 2 3 2 4 2 2" xfId="9476"/>
    <cellStyle name="Input cel 3 2 3 2 4 2 2 2" xfId="19758"/>
    <cellStyle name="Input cel 3 2 3 2 4 2 3" xfId="17214"/>
    <cellStyle name="Input cel 3 2 3 2 4 3" xfId="6676"/>
    <cellStyle name="Input cel 3 2 3 2 4 3 2" xfId="10895"/>
    <cellStyle name="Input cel 3 2 3 2 4 3 2 2" xfId="21151"/>
    <cellStyle name="Input cel 3 2 3 2 4 3 3" xfId="16709"/>
    <cellStyle name="Input cel 3 2 3 2 4 4" xfId="4082"/>
    <cellStyle name="Input cel 3 2 3 2 4 4 2" xfId="8302"/>
    <cellStyle name="Input cel 3 2 3 2 4 4 2 2" xfId="18584"/>
    <cellStyle name="Input cel 3 2 3 2 4 5" xfId="2644"/>
    <cellStyle name="Input cel 3 2 3 2 4 5 2" xfId="11812"/>
    <cellStyle name="Input cel 3 2 3 2 4 6" xfId="12319"/>
    <cellStyle name="Input cel 3 2 3 2 5" xfId="1654"/>
    <cellStyle name="Input cel 3 2 3 2 5 2" xfId="6309"/>
    <cellStyle name="Input cel 3 2 3 2 5 2 2" xfId="10528"/>
    <cellStyle name="Input cel 3 2 3 2 5 2 2 2" xfId="20804"/>
    <cellStyle name="Input cel 3 2 3 2 5 2 3" xfId="15072"/>
    <cellStyle name="Input cel 3 2 3 2 5 3" xfId="3731"/>
    <cellStyle name="Input cel 3 2 3 2 5 3 2" xfId="7951"/>
    <cellStyle name="Input cel 3 2 3 2 5 3 2 2" xfId="18233"/>
    <cellStyle name="Input cel 3 2 3 2 5 4" xfId="2783"/>
    <cellStyle name="Input cel 3 2 3 2 5 4 2" xfId="11885"/>
    <cellStyle name="Input cel 3 2 3 2 5 5" xfId="16446"/>
    <cellStyle name="Input cel 3 2 3 2 6" xfId="4884"/>
    <cellStyle name="Input cel 3 2 3 2 6 2" xfId="9104"/>
    <cellStyle name="Input cel 3 2 3 2 6 2 2" xfId="19386"/>
    <cellStyle name="Input cel 3 2 3 2 6 3" xfId="15415"/>
    <cellStyle name="Input cel 3 2 3 2 7" xfId="6222"/>
    <cellStyle name="Input cel 3 2 3 2 7 2" xfId="10441"/>
    <cellStyle name="Input cel 3 2 3 2 7 2 2" xfId="20718"/>
    <cellStyle name="Input cel 3 2 3 2 7 3" xfId="14725"/>
    <cellStyle name="Input cel 3 2 3 2 8" xfId="2778"/>
    <cellStyle name="Input cel 3 2 3 2 8 2" xfId="15726"/>
    <cellStyle name="Input cel 3 2 3 2 9" xfId="12505"/>
    <cellStyle name="Input cel 3 2 3 3" xfId="466"/>
    <cellStyle name="Input cel 3 2 3 3 10" xfId="13956"/>
    <cellStyle name="Input cel 3 2 3 3 2" xfId="1077"/>
    <cellStyle name="Input cel 3 2 3 3 2 2" xfId="1392"/>
    <cellStyle name="Input cel 3 2 3 3 2 2 2" xfId="5855"/>
    <cellStyle name="Input cel 3 2 3 3 2 2 2 2" xfId="10075"/>
    <cellStyle name="Input cel 3 2 3 3 2 2 2 2 2" xfId="20357"/>
    <cellStyle name="Input cel 3 2 3 3 2 2 2 3" xfId="13819"/>
    <cellStyle name="Input cel 3 2 3 3 2 2 3" xfId="7267"/>
    <cellStyle name="Input cel 3 2 3 3 2 2 3 2" xfId="11486"/>
    <cellStyle name="Input cel 3 2 3 3 2 2 3 2 2" xfId="21707"/>
    <cellStyle name="Input cel 3 2 3 3 2 2 3 3" xfId="14038"/>
    <cellStyle name="Input cel 3 2 3 3 2 2 4" xfId="4622"/>
    <cellStyle name="Input cel 3 2 3 3 2 2 4 2" xfId="8842"/>
    <cellStyle name="Input cel 3 2 3 3 2 2 4 2 2" xfId="19124"/>
    <cellStyle name="Input cel 3 2 3 3 2 2 5" xfId="2661"/>
    <cellStyle name="Input cel 3 2 3 3 2 2 5 2" xfId="17558"/>
    <cellStyle name="Input cel 3 2 3 3 2 2 6" xfId="13541"/>
    <cellStyle name="Input cel 3 2 3 3 2 3" xfId="5541"/>
    <cellStyle name="Input cel 3 2 3 3 2 3 2" xfId="9761"/>
    <cellStyle name="Input cel 3 2 3 3 2 3 2 2" xfId="20043"/>
    <cellStyle name="Input cel 3 2 3 3 2 3 3" xfId="17120"/>
    <cellStyle name="Input cel 3 2 3 3 2 4" xfId="6954"/>
    <cellStyle name="Input cel 3 2 3 3 2 4 2" xfId="11173"/>
    <cellStyle name="Input cel 3 2 3 3 2 4 2 2" xfId="21413"/>
    <cellStyle name="Input cel 3 2 3 3 2 4 3" xfId="16352"/>
    <cellStyle name="Input cel 3 2 3 3 2 5" xfId="4339"/>
    <cellStyle name="Input cel 3 2 3 3 2 5 2" xfId="8559"/>
    <cellStyle name="Input cel 3 2 3 3 2 5 2 2" xfId="18841"/>
    <cellStyle name="Input cel 3 2 3 3 2 6" xfId="2228"/>
    <cellStyle name="Input cel 3 2 3 3 2 6 2" xfId="17265"/>
    <cellStyle name="Input cel 3 2 3 3 2 7" xfId="16854"/>
    <cellStyle name="Input cel 3 2 3 3 3" xfId="1258"/>
    <cellStyle name="Input cel 3 2 3 3 3 2" xfId="5721"/>
    <cellStyle name="Input cel 3 2 3 3 3 2 2" xfId="9941"/>
    <cellStyle name="Input cel 3 2 3 3 3 2 2 2" xfId="20223"/>
    <cellStyle name="Input cel 3 2 3 3 3 2 3" xfId="15182"/>
    <cellStyle name="Input cel 3 2 3 3 3 3" xfId="7133"/>
    <cellStyle name="Input cel 3 2 3 3 3 3 2" xfId="11352"/>
    <cellStyle name="Input cel 3 2 3 3 3 3 2 2" xfId="21583"/>
    <cellStyle name="Input cel 3 2 3 3 3 3 3" xfId="12455"/>
    <cellStyle name="Input cel 3 2 3 3 3 4" xfId="4511"/>
    <cellStyle name="Input cel 3 2 3 3 3 4 2" xfId="8731"/>
    <cellStyle name="Input cel 3 2 3 3 3 4 2 2" xfId="19013"/>
    <cellStyle name="Input cel 3 2 3 3 3 5" xfId="2282"/>
    <cellStyle name="Input cel 3 2 3 3 3 5 2" xfId="17434"/>
    <cellStyle name="Input cel 3 2 3 3 3 6" xfId="14645"/>
    <cellStyle name="Input cel 3 2 3 3 4" xfId="851"/>
    <cellStyle name="Input cel 3 2 3 3 4 2" xfId="5316"/>
    <cellStyle name="Input cel 3 2 3 3 4 2 2" xfId="9536"/>
    <cellStyle name="Input cel 3 2 3 3 4 2 2 2" xfId="19818"/>
    <cellStyle name="Input cel 3 2 3 3 4 2 3" xfId="14708"/>
    <cellStyle name="Input cel 3 2 3 3 4 3" xfId="6736"/>
    <cellStyle name="Input cel 3 2 3 3 4 3 2" xfId="10955"/>
    <cellStyle name="Input cel 3 2 3 3 4 3 2 2" xfId="21209"/>
    <cellStyle name="Input cel 3 2 3 3 4 3 3" xfId="15658"/>
    <cellStyle name="Input cel 3 2 3 3 4 4" xfId="4140"/>
    <cellStyle name="Input cel 3 2 3 3 4 4 2" xfId="8360"/>
    <cellStyle name="Input cel 3 2 3 3 4 4 2 2" xfId="18642"/>
    <cellStyle name="Input cel 3 2 3 3 4 5" xfId="2878"/>
    <cellStyle name="Input cel 3 2 3 3 4 5 2" xfId="16516"/>
    <cellStyle name="Input cel 3 2 3 3 4 6" xfId="16341"/>
    <cellStyle name="Input cel 3 2 3 3 5" xfId="3779"/>
    <cellStyle name="Input cel 3 2 3 3 5 2" xfId="7999"/>
    <cellStyle name="Input cel 3 2 3 3 5 2 2" xfId="18281"/>
    <cellStyle name="Input cel 3 2 3 3 5 3" xfId="14114"/>
    <cellStyle name="Input cel 3 2 3 3 6" xfId="4933"/>
    <cellStyle name="Input cel 3 2 3 3 6 2" xfId="9153"/>
    <cellStyle name="Input cel 3 2 3 3 6 2 2" xfId="19435"/>
    <cellStyle name="Input cel 3 2 3 3 6 3" xfId="13008"/>
    <cellStyle name="Input cel 3 2 3 3 7" xfId="6358"/>
    <cellStyle name="Input cel 3 2 3 3 7 2" xfId="10577"/>
    <cellStyle name="Input cel 3 2 3 3 7 2 2" xfId="20852"/>
    <cellStyle name="Input cel 3 2 3 3 7 3" xfId="13057"/>
    <cellStyle name="Input cel 3 2 3 3 8" xfId="3499"/>
    <cellStyle name="Input cel 3 2 3 3 8 2" xfId="7719"/>
    <cellStyle name="Input cel 3 2 3 3 8 2 2" xfId="18001"/>
    <cellStyle name="Input cel 3 2 3 3 8 3" xfId="15310"/>
    <cellStyle name="Input cel 3 2 3 3 9" xfId="2306"/>
    <cellStyle name="Input cel 3 2 3 3 9 2" xfId="17140"/>
    <cellStyle name="Input cel 3 2 3 4" xfId="530"/>
    <cellStyle name="Input cel 3 2 3 4 2" xfId="1456"/>
    <cellStyle name="Input cel 3 2 3 4 2 2" xfId="5919"/>
    <cellStyle name="Input cel 3 2 3 4 2 2 2" xfId="10139"/>
    <cellStyle name="Input cel 3 2 3 4 2 2 2 2" xfId="20421"/>
    <cellStyle name="Input cel 3 2 3 4 2 2 3" xfId="15361"/>
    <cellStyle name="Input cel 3 2 3 4 2 3" xfId="7331"/>
    <cellStyle name="Input cel 3 2 3 4 2 3 2" xfId="11550"/>
    <cellStyle name="Input cel 3 2 3 4 2 3 2 2" xfId="21767"/>
    <cellStyle name="Input cel 3 2 3 4 2 3 3" xfId="17232"/>
    <cellStyle name="Input cel 3 2 3 4 2 4" xfId="4682"/>
    <cellStyle name="Input cel 3 2 3 4 2 4 2" xfId="8902"/>
    <cellStyle name="Input cel 3 2 3 4 2 4 2 2" xfId="19184"/>
    <cellStyle name="Input cel 3 2 3 4 2 5" xfId="2216"/>
    <cellStyle name="Input cel 3 2 3 4 2 5 2" xfId="17618"/>
    <cellStyle name="Input cel 3 2 3 4 2 6" xfId="14462"/>
    <cellStyle name="Input cel 3 2 3 4 3" xfId="1138"/>
    <cellStyle name="Input cel 3 2 3 4 3 2" xfId="5602"/>
    <cellStyle name="Input cel 3 2 3 4 3 2 2" xfId="9822"/>
    <cellStyle name="Input cel 3 2 3 4 3 2 2 2" xfId="20104"/>
    <cellStyle name="Input cel 3 2 3 4 3 2 3" xfId="11886"/>
    <cellStyle name="Input cel 3 2 3 4 3 3" xfId="7015"/>
    <cellStyle name="Input cel 3 2 3 4 3 3 2" xfId="11234"/>
    <cellStyle name="Input cel 3 2 3 4 3 3 2 2" xfId="21471"/>
    <cellStyle name="Input cel 3 2 3 4 3 3 3" xfId="15308"/>
    <cellStyle name="Input cel 3 2 3 4 3 4" xfId="4398"/>
    <cellStyle name="Input cel 3 2 3 4 3 4 2" xfId="8618"/>
    <cellStyle name="Input cel 3 2 3 4 3 4 2 2" xfId="18900"/>
    <cellStyle name="Input cel 3 2 3 4 3 5" xfId="2972"/>
    <cellStyle name="Input cel 3 2 3 4 3 5 2" xfId="17322"/>
    <cellStyle name="Input cel 3 2 3 4 3 6" xfId="15181"/>
    <cellStyle name="Input cel 3 2 3 4 4" xfId="3841"/>
    <cellStyle name="Input cel 3 2 3 4 4 2" xfId="8061"/>
    <cellStyle name="Input cel 3 2 3 4 4 2 2" xfId="18343"/>
    <cellStyle name="Input cel 3 2 3 4 4 3" xfId="16778"/>
    <cellStyle name="Input cel 3 2 3 4 5" xfId="4997"/>
    <cellStyle name="Input cel 3 2 3 4 5 2" xfId="9217"/>
    <cellStyle name="Input cel 3 2 3 4 5 2 2" xfId="19499"/>
    <cellStyle name="Input cel 3 2 3 4 5 3" xfId="17077"/>
    <cellStyle name="Input cel 3 2 3 4 6" xfId="6422"/>
    <cellStyle name="Input cel 3 2 3 4 6 2" xfId="10641"/>
    <cellStyle name="Input cel 3 2 3 4 6 2 2" xfId="20914"/>
    <cellStyle name="Input cel 3 2 3 4 6 3" xfId="14411"/>
    <cellStyle name="Input cel 3 2 3 4 7" xfId="3546"/>
    <cellStyle name="Input cel 3 2 3 4 7 2" xfId="7766"/>
    <cellStyle name="Input cel 3 2 3 4 7 2 2" xfId="18048"/>
    <cellStyle name="Input cel 3 2 3 4 7 3" xfId="12195"/>
    <cellStyle name="Input cel 3 2 3 4 8" xfId="2898"/>
    <cellStyle name="Input cel 3 2 3 4 8 2" xfId="12862"/>
    <cellStyle name="Input cel 3 2 3 4 9" xfId="11841"/>
    <cellStyle name="Input cel 3 2 3 5" xfId="591"/>
    <cellStyle name="Input cel 3 2 3 5 2" xfId="1517"/>
    <cellStyle name="Input cel 3 2 3 5 2 2" xfId="5980"/>
    <cellStyle name="Input cel 3 2 3 5 2 2 2" xfId="10200"/>
    <cellStyle name="Input cel 3 2 3 5 2 2 2 2" xfId="20482"/>
    <cellStyle name="Input cel 3 2 3 5 2 2 3" xfId="14256"/>
    <cellStyle name="Input cel 3 2 3 5 2 3" xfId="7392"/>
    <cellStyle name="Input cel 3 2 3 5 2 3 2" xfId="11611"/>
    <cellStyle name="Input cel 3 2 3 5 2 3 2 2" xfId="21826"/>
    <cellStyle name="Input cel 3 2 3 5 2 3 3" xfId="16563"/>
    <cellStyle name="Input cel 3 2 3 5 2 4" xfId="4741"/>
    <cellStyle name="Input cel 3 2 3 5 2 4 2" xfId="8961"/>
    <cellStyle name="Input cel 3 2 3 5 2 4 2 2" xfId="19243"/>
    <cellStyle name="Input cel 3 2 3 5 2 5" xfId="7445"/>
    <cellStyle name="Input cel 3 2 3 5 2 5 2" xfId="17677"/>
    <cellStyle name="Input cel 3 2 3 5 2 6" xfId="16321"/>
    <cellStyle name="Input cel 3 2 3 5 3" xfId="1195"/>
    <cellStyle name="Input cel 3 2 3 5 3 2" xfId="5658"/>
    <cellStyle name="Input cel 3 2 3 5 3 2 2" xfId="9878"/>
    <cellStyle name="Input cel 3 2 3 5 3 2 2 2" xfId="20160"/>
    <cellStyle name="Input cel 3 2 3 5 3 2 3" xfId="14033"/>
    <cellStyle name="Input cel 3 2 3 5 3 3" xfId="7070"/>
    <cellStyle name="Input cel 3 2 3 5 3 3 2" xfId="11289"/>
    <cellStyle name="Input cel 3 2 3 5 3 3 2 2" xfId="21524"/>
    <cellStyle name="Input cel 3 2 3 5 3 3 3" xfId="12375"/>
    <cellStyle name="Input cel 3 2 3 5 3 4" xfId="4452"/>
    <cellStyle name="Input cel 3 2 3 5 3 4 2" xfId="8672"/>
    <cellStyle name="Input cel 3 2 3 5 3 4 2 2" xfId="18954"/>
    <cellStyle name="Input cel 3 2 3 5 3 5" xfId="2787"/>
    <cellStyle name="Input cel 3 2 3 5 3 5 2" xfId="17375"/>
    <cellStyle name="Input cel 3 2 3 5 3 6" xfId="16481"/>
    <cellStyle name="Input cel 3 2 3 5 4" xfId="3902"/>
    <cellStyle name="Input cel 3 2 3 5 4 2" xfId="8122"/>
    <cellStyle name="Input cel 3 2 3 5 4 2 2" xfId="18404"/>
    <cellStyle name="Input cel 3 2 3 5 4 3" xfId="11706"/>
    <cellStyle name="Input cel 3 2 3 5 5" xfId="5058"/>
    <cellStyle name="Input cel 3 2 3 5 5 2" xfId="9278"/>
    <cellStyle name="Input cel 3 2 3 5 5 2 2" xfId="19560"/>
    <cellStyle name="Input cel 3 2 3 5 5 3" xfId="12816"/>
    <cellStyle name="Input cel 3 2 3 5 6" xfId="6483"/>
    <cellStyle name="Input cel 3 2 3 5 6 2" xfId="10702"/>
    <cellStyle name="Input cel 3 2 3 5 6 2 2" xfId="20975"/>
    <cellStyle name="Input cel 3 2 3 5 6 3" xfId="15596"/>
    <cellStyle name="Input cel 3 2 3 5 7" xfId="3605"/>
    <cellStyle name="Input cel 3 2 3 5 7 2" xfId="7825"/>
    <cellStyle name="Input cel 3 2 3 5 7 2 2" xfId="18107"/>
    <cellStyle name="Input cel 3 2 3 5 7 3" xfId="17101"/>
    <cellStyle name="Input cel 3 2 3 5 8" xfId="2905"/>
    <cellStyle name="Input cel 3 2 3 5 8 2" xfId="15549"/>
    <cellStyle name="Input cel 3 2 3 5 9" xfId="16934"/>
    <cellStyle name="Input cel 3 2 3 6" xfId="970"/>
    <cellStyle name="Input cel 3 2 3 6 2" xfId="4235"/>
    <cellStyle name="Input cel 3 2 3 6 2 2" xfId="8455"/>
    <cellStyle name="Input cel 3 2 3 6 2 2 2" xfId="18737"/>
    <cellStyle name="Input cel 3 2 3 6 2 3" xfId="13368"/>
    <cellStyle name="Input cel 3 2 3 6 3" xfId="5434"/>
    <cellStyle name="Input cel 3 2 3 6 3 2" xfId="9654"/>
    <cellStyle name="Input cel 3 2 3 6 3 2 2" xfId="19936"/>
    <cellStyle name="Input cel 3 2 3 6 3 3" xfId="16342"/>
    <cellStyle name="Input cel 3 2 3 6 4" xfId="6848"/>
    <cellStyle name="Input cel 3 2 3 6 4 2" xfId="11067"/>
    <cellStyle name="Input cel 3 2 3 6 4 2 2" xfId="21310"/>
    <cellStyle name="Input cel 3 2 3 6 4 3" xfId="12672"/>
    <cellStyle name="Input cel 3 2 3 6 5" xfId="3397"/>
    <cellStyle name="Input cel 3 2 3 6 5 2" xfId="7617"/>
    <cellStyle name="Input cel 3 2 3 6 5 2 2" xfId="17899"/>
    <cellStyle name="Input cel 3 2 3 6 6" xfId="2687"/>
    <cellStyle name="Input cel 3 2 3 6 6 2" xfId="17224"/>
    <cellStyle name="Input cel 3 2 3 6 7" xfId="14657"/>
    <cellStyle name="Input cel 3 2 3 7" xfId="754"/>
    <cellStyle name="Input cel 3 2 3 7 2" xfId="5219"/>
    <cellStyle name="Input cel 3 2 3 7 2 2" xfId="9439"/>
    <cellStyle name="Input cel 3 2 3 7 2 2 2" xfId="19721"/>
    <cellStyle name="Input cel 3 2 3 7 2 3" xfId="12774"/>
    <cellStyle name="Input cel 3 2 3 7 3" xfId="6639"/>
    <cellStyle name="Input cel 3 2 3 7 3 2" xfId="10858"/>
    <cellStyle name="Input cel 3 2 3 7 3 2 2" xfId="21118"/>
    <cellStyle name="Input cel 3 2 3 7 3 3" xfId="13959"/>
    <cellStyle name="Input cel 3 2 3 7 4" xfId="4050"/>
    <cellStyle name="Input cel 3 2 3 7 4 2" xfId="8270"/>
    <cellStyle name="Input cel 3 2 3 7 4 2 2" xfId="18552"/>
    <cellStyle name="Input cel 3 2 3 7 5" xfId="1947"/>
    <cellStyle name="Input cel 3 2 3 7 5 2" xfId="15587"/>
    <cellStyle name="Input cel 3 2 3 7 6" xfId="15692"/>
    <cellStyle name="Input cel 3 2 3 8" xfId="615"/>
    <cellStyle name="Input cel 3 2 3 8 2" xfId="5082"/>
    <cellStyle name="Input cel 3 2 3 8 2 2" xfId="9302"/>
    <cellStyle name="Input cel 3 2 3 8 2 2 2" xfId="19584"/>
    <cellStyle name="Input cel 3 2 3 8 2 3" xfId="15768"/>
    <cellStyle name="Input cel 3 2 3 8 3" xfId="6507"/>
    <cellStyle name="Input cel 3 2 3 8 3 2" xfId="10726"/>
    <cellStyle name="Input cel 3 2 3 8 3 2 2" xfId="20998"/>
    <cellStyle name="Input cel 3 2 3 8 3 3" xfId="16545"/>
    <cellStyle name="Input cel 3 2 3 8 4" xfId="3925"/>
    <cellStyle name="Input cel 3 2 3 8 4 2" xfId="8145"/>
    <cellStyle name="Input cel 3 2 3 8 4 2 2" xfId="18427"/>
    <cellStyle name="Input cel 3 2 3 8 5" xfId="2577"/>
    <cellStyle name="Input cel 3 2 3 8 5 2" xfId="14534"/>
    <cellStyle name="Input cel 3 2 3 8 6" xfId="11683"/>
    <cellStyle name="Input cel 3 2 3 9" xfId="1567"/>
    <cellStyle name="Input cel 3 2 3 9 2" xfId="6062"/>
    <cellStyle name="Input cel 3 2 3 9 2 2" xfId="10281"/>
    <cellStyle name="Input cel 3 2 3 9 2 2 2" xfId="20561"/>
    <cellStyle name="Input cel 3 2 3 9 2 3" xfId="14307"/>
    <cellStyle name="Input cel 3 2 3 9 3" xfId="3659"/>
    <cellStyle name="Input cel 3 2 3 9 3 2" xfId="7879"/>
    <cellStyle name="Input cel 3 2 3 9 3 2 2" xfId="18161"/>
    <cellStyle name="Input cel 3 2 3 9 4" xfId="2253"/>
    <cellStyle name="Input cel 3 2 3 9 4 2" xfId="13875"/>
    <cellStyle name="Input cel 3 2 3 9 5" xfId="13862"/>
    <cellStyle name="Input cel 3 2 4" xfId="321"/>
    <cellStyle name="Input cel 3 2 4 10" xfId="12198"/>
    <cellStyle name="Input cel 3 2 4 2" xfId="957"/>
    <cellStyle name="Input cel 3 2 4 2 2" xfId="1294"/>
    <cellStyle name="Input cel 3 2 4 2 2 2" xfId="5757"/>
    <cellStyle name="Input cel 3 2 4 2 2 2 2" xfId="9977"/>
    <cellStyle name="Input cel 3 2 4 2 2 2 2 2" xfId="20259"/>
    <cellStyle name="Input cel 3 2 4 2 2 2 3" xfId="13773"/>
    <cellStyle name="Input cel 3 2 4 2 2 3" xfId="7169"/>
    <cellStyle name="Input cel 3 2 4 2 2 3 2" xfId="11388"/>
    <cellStyle name="Input cel 3 2 4 2 2 3 2 2" xfId="21614"/>
    <cellStyle name="Input cel 3 2 4 2 2 3 3" xfId="16882"/>
    <cellStyle name="Input cel 3 2 4 2 2 4" xfId="4536"/>
    <cellStyle name="Input cel 3 2 4 2 2 4 2" xfId="8756"/>
    <cellStyle name="Input cel 3 2 4 2 2 4 2 2" xfId="19038"/>
    <cellStyle name="Input cel 3 2 4 2 2 5" xfId="3143"/>
    <cellStyle name="Input cel 3 2 4 2 2 5 2" xfId="17465"/>
    <cellStyle name="Input cel 3 2 4 2 2 6" xfId="13433"/>
    <cellStyle name="Input cel 3 2 4 2 3" xfId="1708"/>
    <cellStyle name="Input cel 3 2 4 2 3 2" xfId="6835"/>
    <cellStyle name="Input cel 3 2 4 2 3 2 2" xfId="11054"/>
    <cellStyle name="Input cel 3 2 4 2 3 2 2 2" xfId="21298"/>
    <cellStyle name="Input cel 3 2 4 2 3 2 3" xfId="16576"/>
    <cellStyle name="Input cel 3 2 4 2 3 3" xfId="5421"/>
    <cellStyle name="Input cel 3 2 4 2 3 3 2" xfId="9641"/>
    <cellStyle name="Input cel 3 2 4 2 3 3 2 2" xfId="19923"/>
    <cellStyle name="Input cel 3 2 4 2 3 4" xfId="2636"/>
    <cellStyle name="Input cel 3 2 4 2 3 4 2" xfId="14208"/>
    <cellStyle name="Input cel 3 2 4 2 3 5" xfId="16208"/>
    <cellStyle name="Input cel 3 2 4 2 4" xfId="6215"/>
    <cellStyle name="Input cel 3 2 4 2 4 2" xfId="10434"/>
    <cellStyle name="Input cel 3 2 4 2 4 2 2" xfId="20711"/>
    <cellStyle name="Input cel 3 2 4 2 4 3" xfId="12517"/>
    <cellStyle name="Input cel 3 2 4 2 5" xfId="2831"/>
    <cellStyle name="Input cel 3 2 4 2 5 2" xfId="13264"/>
    <cellStyle name="Input cel 3 2 4 2 6" xfId="13421"/>
    <cellStyle name="Input cel 3 2 4 3" xfId="824"/>
    <cellStyle name="Input cel 3 2 4 3 2" xfId="5289"/>
    <cellStyle name="Input cel 3 2 4 3 2 2" xfId="9509"/>
    <cellStyle name="Input cel 3 2 4 3 2 2 2" xfId="19791"/>
    <cellStyle name="Input cel 3 2 4 3 2 3" xfId="15332"/>
    <cellStyle name="Input cel 3 2 4 3 3" xfId="6709"/>
    <cellStyle name="Input cel 3 2 4 3 3 2" xfId="10928"/>
    <cellStyle name="Input cel 3 2 4 3 3 2 2" xfId="21183"/>
    <cellStyle name="Input cel 3 2 4 3 3 3" xfId="17193"/>
    <cellStyle name="Input cel 3 2 4 3 4" xfId="4114"/>
    <cellStyle name="Input cel 3 2 4 3 4 2" xfId="8334"/>
    <cellStyle name="Input cel 3 2 4 3 4 2 2" xfId="18616"/>
    <cellStyle name="Input cel 3 2 4 3 5" xfId="2571"/>
    <cellStyle name="Input cel 3 2 4 3 5 2" xfId="14106"/>
    <cellStyle name="Input cel 3 2 4 3 6" xfId="15780"/>
    <cellStyle name="Input cel 3 2 4 4" xfId="726"/>
    <cellStyle name="Input cel 3 2 4 4 2" xfId="5191"/>
    <cellStyle name="Input cel 3 2 4 4 2 2" xfId="9411"/>
    <cellStyle name="Input cel 3 2 4 4 2 2 2" xfId="19693"/>
    <cellStyle name="Input cel 3 2 4 4 2 3" xfId="12611"/>
    <cellStyle name="Input cel 3 2 4 4 3" xfId="6612"/>
    <cellStyle name="Input cel 3 2 4 4 3 2" xfId="10831"/>
    <cellStyle name="Input cel 3 2 4 4 3 2 2" xfId="21093"/>
    <cellStyle name="Input cel 3 2 4 4 3 3" xfId="16359"/>
    <cellStyle name="Input cel 3 2 4 4 4" xfId="4023"/>
    <cellStyle name="Input cel 3 2 4 4 4 2" xfId="8243"/>
    <cellStyle name="Input cel 3 2 4 4 4 2 2" xfId="18525"/>
    <cellStyle name="Input cel 3 2 4 4 5" xfId="2069"/>
    <cellStyle name="Input cel 3 2 4 4 5 2" xfId="15411"/>
    <cellStyle name="Input cel 3 2 4 4 6" xfId="13135"/>
    <cellStyle name="Input cel 3 2 4 5" xfId="1529"/>
    <cellStyle name="Input cel 3 2 4 5 2" xfId="5994"/>
    <cellStyle name="Input cel 3 2 4 5 2 2" xfId="10214"/>
    <cellStyle name="Input cel 3 2 4 5 2 2 2" xfId="20495"/>
    <cellStyle name="Input cel 3 2 4 5 2 3" xfId="12454"/>
    <cellStyle name="Input cel 3 2 4 5 3" xfId="3640"/>
    <cellStyle name="Input cel 3 2 4 5 3 2" xfId="7860"/>
    <cellStyle name="Input cel 3 2 4 5 3 2 2" xfId="18142"/>
    <cellStyle name="Input cel 3 2 4 5 4" xfId="2906"/>
    <cellStyle name="Input cel 3 2 4 5 4 2" xfId="15443"/>
    <cellStyle name="Input cel 3 2 4 5 5" xfId="13908"/>
    <cellStyle name="Input cel 3 2 4 6" xfId="4794"/>
    <cellStyle name="Input cel 3 2 4 6 2" xfId="9014"/>
    <cellStyle name="Input cel 3 2 4 6 2 2" xfId="19296"/>
    <cellStyle name="Input cel 3 2 4 6 3" xfId="13696"/>
    <cellStyle name="Input cel 3 2 4 7" xfId="3381"/>
    <cellStyle name="Input cel 3 2 4 7 2" xfId="7601"/>
    <cellStyle name="Input cel 3 2 4 7 2 2" xfId="17883"/>
    <cellStyle name="Input cel 3 2 4 7 3" xfId="13275"/>
    <cellStyle name="Input cel 3 2 4 8" xfId="1810"/>
    <cellStyle name="Input cel 3 2 4 8 2" xfId="15336"/>
    <cellStyle name="Input cel 3 2 4 9" xfId="16116"/>
    <cellStyle name="Input cel 3 2 4 9 2" xfId="14063"/>
    <cellStyle name="Input cel 3 2 5" xfId="480"/>
    <cellStyle name="Input cel 3 2 5 2" xfId="1406"/>
    <cellStyle name="Input cel 3 2 5 2 2" xfId="5869"/>
    <cellStyle name="Input cel 3 2 5 2 2 2" xfId="10089"/>
    <cellStyle name="Input cel 3 2 5 2 2 2 2" xfId="20371"/>
    <cellStyle name="Input cel 3 2 5 2 2 3" xfId="12429"/>
    <cellStyle name="Input cel 3 2 5 2 3" xfId="7281"/>
    <cellStyle name="Input cel 3 2 5 2 3 2" xfId="11500"/>
    <cellStyle name="Input cel 3 2 5 2 3 2 2" xfId="21720"/>
    <cellStyle name="Input cel 3 2 5 2 3 3" xfId="12849"/>
    <cellStyle name="Input cel 3 2 5 2 4" xfId="4635"/>
    <cellStyle name="Input cel 3 2 5 2 4 2" xfId="8855"/>
    <cellStyle name="Input cel 3 2 5 2 4 2 2" xfId="19137"/>
    <cellStyle name="Input cel 3 2 5 2 5" xfId="1856"/>
    <cellStyle name="Input cel 3 2 5 2 5 2" xfId="17571"/>
    <cellStyle name="Input cel 3 2 5 2 6" xfId="16279"/>
    <cellStyle name="Input cel 3 2 5 3" xfId="763"/>
    <cellStyle name="Input cel 3 2 5 3 2" xfId="5228"/>
    <cellStyle name="Input cel 3 2 5 3 2 2" xfId="9448"/>
    <cellStyle name="Input cel 3 2 5 3 2 2 2" xfId="19730"/>
    <cellStyle name="Input cel 3 2 5 3 2 3" xfId="17007"/>
    <cellStyle name="Input cel 3 2 5 3 3" xfId="6648"/>
    <cellStyle name="Input cel 3 2 5 3 3 2" xfId="10867"/>
    <cellStyle name="Input cel 3 2 5 3 3 2 2" xfId="21126"/>
    <cellStyle name="Input cel 3 2 5 3 3 3" xfId="13665"/>
    <cellStyle name="Input cel 3 2 5 3 4" xfId="4058"/>
    <cellStyle name="Input cel 3 2 5 3 4 2" xfId="8278"/>
    <cellStyle name="Input cel 3 2 5 3 4 2 2" xfId="18560"/>
    <cellStyle name="Input cel 3 2 5 3 5" xfId="2749"/>
    <cellStyle name="Input cel 3 2 5 3 5 2" xfId="12070"/>
    <cellStyle name="Input cel 3 2 5 3 6" xfId="13914"/>
    <cellStyle name="Input cel 3 2 5 4" xfId="1682"/>
    <cellStyle name="Input cel 3 2 5 4 2" xfId="6372"/>
    <cellStyle name="Input cel 3 2 5 4 2 2" xfId="10591"/>
    <cellStyle name="Input cel 3 2 5 4 2 2 2" xfId="20865"/>
    <cellStyle name="Input cel 3 2 5 4 2 3" xfId="13770"/>
    <cellStyle name="Input cel 3 2 5 4 3" xfId="3792"/>
    <cellStyle name="Input cel 3 2 5 4 3 2" xfId="8012"/>
    <cellStyle name="Input cel 3 2 5 4 3 2 2" xfId="18294"/>
    <cellStyle name="Input cel 3 2 5 4 4" xfId="2395"/>
    <cellStyle name="Input cel 3 2 5 4 4 2" xfId="17082"/>
    <cellStyle name="Input cel 3 2 5 4 5" xfId="15045"/>
    <cellStyle name="Input cel 3 2 5 5" xfId="4947"/>
    <cellStyle name="Input cel 3 2 5 5 2" xfId="9167"/>
    <cellStyle name="Input cel 3 2 5 5 2 2" xfId="19449"/>
    <cellStyle name="Input cel 3 2 5 5 3" xfId="14304"/>
    <cellStyle name="Input cel 3 2 5 6" xfId="6144"/>
    <cellStyle name="Input cel 3 2 5 6 2" xfId="10363"/>
    <cellStyle name="Input cel 3 2 5 6 2 2" xfId="20641"/>
    <cellStyle name="Input cel 3 2 5 6 3" xfId="17111"/>
    <cellStyle name="Input cel 3 2 5 7" xfId="1788"/>
    <cellStyle name="Input cel 3 2 5 7 2" xfId="16944"/>
    <cellStyle name="Input cel 3 2 5 8" xfId="16126"/>
    <cellStyle name="Input cel 3 2 5 8 2" xfId="13749"/>
    <cellStyle name="Input cel 3 2 5 9" xfId="12766"/>
    <cellStyle name="Input cel 3 2 6" xfId="543"/>
    <cellStyle name="Input cel 3 2 6 2" xfId="1469"/>
    <cellStyle name="Input cel 3 2 6 2 2" xfId="5932"/>
    <cellStyle name="Input cel 3 2 6 2 2 2" xfId="10152"/>
    <cellStyle name="Input cel 3 2 6 2 2 2 2" xfId="20434"/>
    <cellStyle name="Input cel 3 2 6 2 2 3" xfId="14423"/>
    <cellStyle name="Input cel 3 2 6 2 3" xfId="7344"/>
    <cellStyle name="Input cel 3 2 6 2 3 2" xfId="11563"/>
    <cellStyle name="Input cel 3 2 6 2 3 2 2" xfId="21779"/>
    <cellStyle name="Input cel 3 2 6 2 3 3" xfId="15571"/>
    <cellStyle name="Input cel 3 2 6 2 4" xfId="4694"/>
    <cellStyle name="Input cel 3 2 6 2 4 2" xfId="8914"/>
    <cellStyle name="Input cel 3 2 6 2 4 2 2" xfId="19196"/>
    <cellStyle name="Input cel 3 2 6 2 5" xfId="3083"/>
    <cellStyle name="Input cel 3 2 6 2 5 2" xfId="17630"/>
    <cellStyle name="Input cel 3 2 6 2 6" xfId="15005"/>
    <cellStyle name="Input cel 3 2 6 3" xfId="1151"/>
    <cellStyle name="Input cel 3 2 6 3 2" xfId="5615"/>
    <cellStyle name="Input cel 3 2 6 3 2 2" xfId="9835"/>
    <cellStyle name="Input cel 3 2 6 3 2 2 2" xfId="20117"/>
    <cellStyle name="Input cel 3 2 6 3 2 3" xfId="13536"/>
    <cellStyle name="Input cel 3 2 6 3 3" xfId="7028"/>
    <cellStyle name="Input cel 3 2 6 3 3 2" xfId="11247"/>
    <cellStyle name="Input cel 3 2 6 3 3 2 2" xfId="21483"/>
    <cellStyle name="Input cel 3 2 6 3 3 3" xfId="14696"/>
    <cellStyle name="Input cel 3 2 6 3 4" xfId="4410"/>
    <cellStyle name="Input cel 3 2 6 3 4 2" xfId="8630"/>
    <cellStyle name="Input cel 3 2 6 3 4 2 2" xfId="18912"/>
    <cellStyle name="Input cel 3 2 6 3 5" xfId="2879"/>
    <cellStyle name="Input cel 3 2 6 3 5 2" xfId="17334"/>
    <cellStyle name="Input cel 3 2 6 3 6" xfId="12533"/>
    <cellStyle name="Input cel 3 2 6 4" xfId="3854"/>
    <cellStyle name="Input cel 3 2 6 4 2" xfId="8074"/>
    <cellStyle name="Input cel 3 2 6 4 2 2" xfId="18356"/>
    <cellStyle name="Input cel 3 2 6 4 3" xfId="16613"/>
    <cellStyle name="Input cel 3 2 6 5" xfId="5010"/>
    <cellStyle name="Input cel 3 2 6 5 2" xfId="9230"/>
    <cellStyle name="Input cel 3 2 6 5 2 2" xfId="19512"/>
    <cellStyle name="Input cel 3 2 6 5 3" xfId="13130"/>
    <cellStyle name="Input cel 3 2 6 6" xfId="6435"/>
    <cellStyle name="Input cel 3 2 6 6 2" xfId="10654"/>
    <cellStyle name="Input cel 3 2 6 6 2 2" xfId="20927"/>
    <cellStyle name="Input cel 3 2 6 6 3" xfId="11839"/>
    <cellStyle name="Input cel 3 2 6 7" xfId="3558"/>
    <cellStyle name="Input cel 3 2 6 7 2" xfId="7778"/>
    <cellStyle name="Input cel 3 2 6 7 2 2" xfId="18060"/>
    <cellStyle name="Input cel 3 2 6 7 3" xfId="12137"/>
    <cellStyle name="Input cel 3 2 6 8" xfId="3021"/>
    <cellStyle name="Input cel 3 2 6 8 2" xfId="16428"/>
    <cellStyle name="Input cel 3 2 6 9" xfId="15822"/>
    <cellStyle name="Input cel 3 2 7" xfId="898"/>
    <cellStyle name="Input cel 3 2 7 2" xfId="667"/>
    <cellStyle name="Input cel 3 2 7 2 2" xfId="5133"/>
    <cellStyle name="Input cel 3 2 7 2 2 2" xfId="9353"/>
    <cellStyle name="Input cel 3 2 7 2 2 2 2" xfId="19635"/>
    <cellStyle name="Input cel 3 2 7 2 2 3" xfId="15112"/>
    <cellStyle name="Input cel 3 2 7 2 3" xfId="6557"/>
    <cellStyle name="Input cel 3 2 7 2 3 2" xfId="10776"/>
    <cellStyle name="Input cel 3 2 7 2 3 2 2" xfId="21044"/>
    <cellStyle name="Input cel 3 2 7 2 3 3" xfId="12854"/>
    <cellStyle name="Input cel 3 2 7 2 4" xfId="3971"/>
    <cellStyle name="Input cel 3 2 7 2 4 2" xfId="8191"/>
    <cellStyle name="Input cel 3 2 7 2 4 2 2" xfId="18473"/>
    <cellStyle name="Input cel 3 2 7 2 5" xfId="2010"/>
    <cellStyle name="Input cel 3 2 7 2 5 2" xfId="11959"/>
    <cellStyle name="Input cel 3 2 7 2 6" xfId="11822"/>
    <cellStyle name="Input cel 3 2 7 3" xfId="4182"/>
    <cellStyle name="Input cel 3 2 7 3 2" xfId="8402"/>
    <cellStyle name="Input cel 3 2 7 3 2 2" xfId="18684"/>
    <cellStyle name="Input cel 3 2 7 3 3" xfId="15454"/>
    <cellStyle name="Input cel 3 2 7 4" xfId="5363"/>
    <cellStyle name="Input cel 3 2 7 4 2" xfId="9583"/>
    <cellStyle name="Input cel 3 2 7 4 2 2" xfId="19865"/>
    <cellStyle name="Input cel 3 2 7 4 3" xfId="14743"/>
    <cellStyle name="Input cel 3 2 7 5" xfId="6780"/>
    <cellStyle name="Input cel 3 2 7 5 2" xfId="10999"/>
    <cellStyle name="Input cel 3 2 7 5 2 2" xfId="21250"/>
    <cellStyle name="Input cel 3 2 7 5 3" xfId="16413"/>
    <cellStyle name="Input cel 3 2 7 6" xfId="3336"/>
    <cellStyle name="Input cel 3 2 7 6 2" xfId="7556"/>
    <cellStyle name="Input cel 3 2 7 6 2 2" xfId="17840"/>
    <cellStyle name="Input cel 3 2 7 7" xfId="2271"/>
    <cellStyle name="Input cel 3 2 7 7 2" xfId="13446"/>
    <cellStyle name="Input cel 3 2 7 8" xfId="13713"/>
    <cellStyle name="Input cel 3 2 8" xfId="890"/>
    <cellStyle name="Input cel 3 2 8 2" xfId="5355"/>
    <cellStyle name="Input cel 3 2 8 2 2" xfId="9575"/>
    <cellStyle name="Input cel 3 2 8 2 2 2" xfId="19857"/>
    <cellStyle name="Input cel 3 2 8 2 3" xfId="15801"/>
    <cellStyle name="Input cel 3 2 8 3" xfId="6773"/>
    <cellStyle name="Input cel 3 2 8 3 2" xfId="10992"/>
    <cellStyle name="Input cel 3 2 8 3 2 2" xfId="21243"/>
    <cellStyle name="Input cel 3 2 8 3 3" xfId="17067"/>
    <cellStyle name="Input cel 3 2 8 4" xfId="4175"/>
    <cellStyle name="Input cel 3 2 8 4 2" xfId="8395"/>
    <cellStyle name="Input cel 3 2 8 4 2 2" xfId="18677"/>
    <cellStyle name="Input cel 3 2 8 5" xfId="2843"/>
    <cellStyle name="Input cel 3 2 8 5 2" xfId="15211"/>
    <cellStyle name="Input cel 3 2 8 6" xfId="14820"/>
    <cellStyle name="Input cel 3 2 9" xfId="1590"/>
    <cellStyle name="Input cel 3 2 9 2" xfId="6241"/>
    <cellStyle name="Input cel 3 2 9 2 2" xfId="10460"/>
    <cellStyle name="Input cel 3 2 9 2 2 2" xfId="20736"/>
    <cellStyle name="Input cel 3 2 9 2 3" xfId="17028"/>
    <cellStyle name="Input cel 3 2 9 3" xfId="3278"/>
    <cellStyle name="Input cel 3 2 9 3 2" xfId="7500"/>
    <cellStyle name="Input cel 3 2 9 3 2 2" xfId="17782"/>
    <cellStyle name="Input cel 3 2 9 4" xfId="2016"/>
    <cellStyle name="Input cel 3 2 9 4 2" xfId="15960"/>
    <cellStyle name="Input cel 3 2 9 5" xfId="14529"/>
    <cellStyle name="Input cel 3 3" xfId="295"/>
    <cellStyle name="Input cel 3 3 10" xfId="3197"/>
    <cellStyle name="Input cel 3 3 10 2" xfId="16166"/>
    <cellStyle name="Input cel 3 3 10 3" xfId="17702"/>
    <cellStyle name="Input cel 3 3 11" xfId="1870"/>
    <cellStyle name="Input cel 3 3 11 2" xfId="12658"/>
    <cellStyle name="Input cel 3 3 11 3" xfId="16078"/>
    <cellStyle name="Input cel 3 3 2" xfId="398"/>
    <cellStyle name="Input cel 3 3 2 10" xfId="4867"/>
    <cellStyle name="Input cel 3 3 2 10 2" xfId="9087"/>
    <cellStyle name="Input cel 3 3 2 10 2 2" xfId="19369"/>
    <cellStyle name="Input cel 3 3 2 10 3" xfId="12548"/>
    <cellStyle name="Input cel 3 3 2 11" xfId="3360"/>
    <cellStyle name="Input cel 3 3 2 11 2" xfId="7580"/>
    <cellStyle name="Input cel 3 3 2 11 2 2" xfId="17862"/>
    <cellStyle name="Input cel 3 3 2 11 3" xfId="11840"/>
    <cellStyle name="Input cel 3 3 2 12" xfId="6113"/>
    <cellStyle name="Input cel 3 3 2 12 2" xfId="10332"/>
    <cellStyle name="Input cel 3 3 2 12 2 2" xfId="20610"/>
    <cellStyle name="Input cel 3 3 2 13" xfId="2021"/>
    <cellStyle name="Input cel 3 3 2 13 2" xfId="14968"/>
    <cellStyle name="Input cel 3 3 2 14" xfId="11710"/>
    <cellStyle name="Input cel 3 3 2 2" xfId="448"/>
    <cellStyle name="Input cel 3 3 2 2 10" xfId="14301"/>
    <cellStyle name="Input cel 3 3 2 2 2" xfId="1374"/>
    <cellStyle name="Input cel 3 3 2 2 2 2" xfId="5837"/>
    <cellStyle name="Input cel 3 3 2 2 2 2 2" xfId="10057"/>
    <cellStyle name="Input cel 3 3 2 2 2 2 2 2" xfId="20339"/>
    <cellStyle name="Input cel 3 3 2 2 2 2 3" xfId="14225"/>
    <cellStyle name="Input cel 3 3 2 2 2 3" xfId="7249"/>
    <cellStyle name="Input cel 3 3 2 2 2 3 2" xfId="11468"/>
    <cellStyle name="Input cel 3 3 2 2 2 3 2 2" xfId="21690"/>
    <cellStyle name="Input cel 3 3 2 2 2 3 3" xfId="16335"/>
    <cellStyle name="Input cel 3 3 2 2 2 4" xfId="4605"/>
    <cellStyle name="Input cel 3 3 2 2 2 4 2" xfId="8825"/>
    <cellStyle name="Input cel 3 3 2 2 2 4 2 2" xfId="19107"/>
    <cellStyle name="Input cel 3 3 2 2 2 5" xfId="2755"/>
    <cellStyle name="Input cel 3 3 2 2 2 5 2" xfId="17541"/>
    <cellStyle name="Input cel 3 3 2 2 2 6" xfId="13545"/>
    <cellStyle name="Input cel 3 3 2 2 3" xfId="1215"/>
    <cellStyle name="Input cel 3 3 2 2 3 2" xfId="5678"/>
    <cellStyle name="Input cel 3 3 2 2 3 2 2" xfId="9898"/>
    <cellStyle name="Input cel 3 3 2 2 3 2 2 2" xfId="20180"/>
    <cellStyle name="Input cel 3 3 2 2 3 2 3" xfId="15982"/>
    <cellStyle name="Input cel 3 3 2 2 3 3" xfId="7090"/>
    <cellStyle name="Input cel 3 3 2 2 3 3 2" xfId="11309"/>
    <cellStyle name="Input cel 3 3 2 2 3 3 2 2" xfId="21543"/>
    <cellStyle name="Input cel 3 3 2 2 3 3 3" xfId="13543"/>
    <cellStyle name="Input cel 3 3 2 2 3 4" xfId="4471"/>
    <cellStyle name="Input cel 3 3 2 2 3 4 2" xfId="8691"/>
    <cellStyle name="Input cel 3 3 2 2 3 4 2 2" xfId="18973"/>
    <cellStyle name="Input cel 3 3 2 2 3 5" xfId="2200"/>
    <cellStyle name="Input cel 3 3 2 2 3 5 2" xfId="17394"/>
    <cellStyle name="Input cel 3 3 2 2 3 6" xfId="13755"/>
    <cellStyle name="Input cel 3 3 2 2 4" xfId="1059"/>
    <cellStyle name="Input cel 3 3 2 2 4 2" xfId="5523"/>
    <cellStyle name="Input cel 3 3 2 2 4 2 2" xfId="9743"/>
    <cellStyle name="Input cel 3 3 2 2 4 2 2 2" xfId="20025"/>
    <cellStyle name="Input cel 3 3 2 2 4 2 3" xfId="12700"/>
    <cellStyle name="Input cel 3 3 2 2 4 3" xfId="6936"/>
    <cellStyle name="Input cel 3 3 2 2 4 3 2" xfId="11155"/>
    <cellStyle name="Input cel 3 3 2 2 4 3 2 2" xfId="21395"/>
    <cellStyle name="Input cel 3 3 2 2 4 3 3" xfId="15394"/>
    <cellStyle name="Input cel 3 3 2 2 4 4" xfId="4321"/>
    <cellStyle name="Input cel 3 3 2 2 4 4 2" xfId="8541"/>
    <cellStyle name="Input cel 3 3 2 2 4 4 2 2" xfId="18823"/>
    <cellStyle name="Input cel 3 3 2 2 4 5" xfId="2980"/>
    <cellStyle name="Input cel 3 3 2 2 4 5 2" xfId="11930"/>
    <cellStyle name="Input cel 3 3 2 2 4 6" xfId="13020"/>
    <cellStyle name="Input cel 3 3 2 2 5" xfId="1667"/>
    <cellStyle name="Input cel 3 3 2 2 5 2" xfId="6340"/>
    <cellStyle name="Input cel 3 3 2 2 5 2 2" xfId="10559"/>
    <cellStyle name="Input cel 3 3 2 2 5 2 2 2" xfId="20835"/>
    <cellStyle name="Input cel 3 3 2 2 5 2 3" xfId="12440"/>
    <cellStyle name="Input cel 3 3 2 2 5 3" xfId="3762"/>
    <cellStyle name="Input cel 3 3 2 2 5 3 2" xfId="7982"/>
    <cellStyle name="Input cel 3 3 2 2 5 3 2 2" xfId="18264"/>
    <cellStyle name="Input cel 3 3 2 2 5 4" xfId="3068"/>
    <cellStyle name="Input cel 3 3 2 2 5 4 2" xfId="16292"/>
    <cellStyle name="Input cel 3 3 2 2 5 5" xfId="15693"/>
    <cellStyle name="Input cel 3 3 2 2 6" xfId="4915"/>
    <cellStyle name="Input cel 3 3 2 2 6 2" xfId="9135"/>
    <cellStyle name="Input cel 3 3 2 2 6 2 2" xfId="19417"/>
    <cellStyle name="Input cel 3 3 2 2 6 3" xfId="14421"/>
    <cellStyle name="Input cel 3 3 2 2 7" xfId="6200"/>
    <cellStyle name="Input cel 3 3 2 2 7 2" xfId="10419"/>
    <cellStyle name="Input cel 3 3 2 2 7 2 2" xfId="20697"/>
    <cellStyle name="Input cel 3 3 2 2 7 3" xfId="13493"/>
    <cellStyle name="Input cel 3 3 2 2 8" xfId="2543"/>
    <cellStyle name="Input cel 3 3 2 2 8 2" xfId="16809"/>
    <cellStyle name="Input cel 3 3 2 2 9" xfId="16139"/>
    <cellStyle name="Input cel 3 3 2 2 9 2" xfId="12284"/>
    <cellStyle name="Input cel 3 3 2 3" xfId="512"/>
    <cellStyle name="Input cel 3 3 2 3 2" xfId="1438"/>
    <cellStyle name="Input cel 3 3 2 3 2 2" xfId="5901"/>
    <cellStyle name="Input cel 3 3 2 3 2 2 2" xfId="10121"/>
    <cellStyle name="Input cel 3 3 2 3 2 2 2 2" xfId="20403"/>
    <cellStyle name="Input cel 3 3 2 3 2 2 3" xfId="15417"/>
    <cellStyle name="Input cel 3 3 2 3 2 3" xfId="7313"/>
    <cellStyle name="Input cel 3 3 2 3 2 3 2" xfId="11532"/>
    <cellStyle name="Input cel 3 3 2 3 2 3 2 2" xfId="21750"/>
    <cellStyle name="Input cel 3 3 2 3 2 3 3" xfId="13878"/>
    <cellStyle name="Input cel 3 3 2 3 2 4" xfId="4665"/>
    <cellStyle name="Input cel 3 3 2 3 2 4 2" xfId="8885"/>
    <cellStyle name="Input cel 3 3 2 3 2 4 2 2" xfId="19167"/>
    <cellStyle name="Input cel 3 3 2 3 2 5" xfId="2964"/>
    <cellStyle name="Input cel 3 3 2 3 2 5 2" xfId="17601"/>
    <cellStyle name="Input cel 3 3 2 3 2 6" xfId="14799"/>
    <cellStyle name="Input cel 3 3 2 3 3" xfId="1120"/>
    <cellStyle name="Input cel 3 3 2 3 3 2" xfId="5584"/>
    <cellStyle name="Input cel 3 3 2 3 3 2 2" xfId="9804"/>
    <cellStyle name="Input cel 3 3 2 3 3 2 2 2" xfId="20086"/>
    <cellStyle name="Input cel 3 3 2 3 3 2 3" xfId="13051"/>
    <cellStyle name="Input cel 3 3 2 3 3 3" xfId="6997"/>
    <cellStyle name="Input cel 3 3 2 3 3 3 2" xfId="11216"/>
    <cellStyle name="Input cel 3 3 2 3 3 3 2 2" xfId="21454"/>
    <cellStyle name="Input cel 3 3 2 3 3 3 3" xfId="15406"/>
    <cellStyle name="Input cel 3 3 2 3 3 4" xfId="4381"/>
    <cellStyle name="Input cel 3 3 2 3 3 4 2" xfId="8601"/>
    <cellStyle name="Input cel 3 3 2 3 3 4 2 2" xfId="18883"/>
    <cellStyle name="Input cel 3 3 2 3 3 5" xfId="1895"/>
    <cellStyle name="Input cel 3 3 2 3 3 5 2" xfId="17305"/>
    <cellStyle name="Input cel 3 3 2 3 3 6" xfId="11873"/>
    <cellStyle name="Input cel 3 3 2 3 4" xfId="3823"/>
    <cellStyle name="Input cel 3 3 2 3 4 2" xfId="8043"/>
    <cellStyle name="Input cel 3 3 2 3 4 2 2" xfId="18325"/>
    <cellStyle name="Input cel 3 3 2 3 4 3" xfId="12419"/>
    <cellStyle name="Input cel 3 3 2 3 5" xfId="4979"/>
    <cellStyle name="Input cel 3 3 2 3 5 2" xfId="9199"/>
    <cellStyle name="Input cel 3 3 2 3 5 2 2" xfId="19481"/>
    <cellStyle name="Input cel 3 3 2 3 5 3" xfId="12900"/>
    <cellStyle name="Input cel 3 3 2 3 6" xfId="6404"/>
    <cellStyle name="Input cel 3 3 2 3 6 2" xfId="10623"/>
    <cellStyle name="Input cel 3 3 2 3 6 2 2" xfId="20896"/>
    <cellStyle name="Input cel 3 3 2 3 6 3" xfId="13848"/>
    <cellStyle name="Input cel 3 3 2 3 7" xfId="3529"/>
    <cellStyle name="Input cel 3 3 2 3 7 2" xfId="7749"/>
    <cellStyle name="Input cel 3 3 2 3 7 2 2" xfId="18031"/>
    <cellStyle name="Input cel 3 3 2 3 7 3" xfId="13299"/>
    <cellStyle name="Input cel 3 3 2 3 8" xfId="2530"/>
    <cellStyle name="Input cel 3 3 2 3 8 2" xfId="12259"/>
    <cellStyle name="Input cel 3 3 2 3 9" xfId="15873"/>
    <cellStyle name="Input cel 3 3 2 4" xfId="574"/>
    <cellStyle name="Input cel 3 3 2 4 2" xfId="1500"/>
    <cellStyle name="Input cel 3 3 2 4 2 2" xfId="5963"/>
    <cellStyle name="Input cel 3 3 2 4 2 2 2" xfId="10183"/>
    <cellStyle name="Input cel 3 3 2 4 2 2 2 2" xfId="20465"/>
    <cellStyle name="Input cel 3 3 2 4 2 2 3" xfId="15007"/>
    <cellStyle name="Input cel 3 3 2 4 2 3" xfId="7375"/>
    <cellStyle name="Input cel 3 3 2 4 2 3 2" xfId="11594"/>
    <cellStyle name="Input cel 3 3 2 4 2 3 2 2" xfId="21809"/>
    <cellStyle name="Input cel 3 3 2 4 2 3 3" xfId="12489"/>
    <cellStyle name="Input cel 3 3 2 4 2 4" xfId="4724"/>
    <cellStyle name="Input cel 3 3 2 4 2 4 2" xfId="8944"/>
    <cellStyle name="Input cel 3 3 2 4 2 4 2 2" xfId="19226"/>
    <cellStyle name="Input cel 3 3 2 4 2 5" xfId="7428"/>
    <cellStyle name="Input cel 3 3 2 4 2 5 2" xfId="17660"/>
    <cellStyle name="Input cel 3 3 2 4 2 6" xfId="14165"/>
    <cellStyle name="Input cel 3 3 2 4 3" xfId="1178"/>
    <cellStyle name="Input cel 3 3 2 4 3 2" xfId="5641"/>
    <cellStyle name="Input cel 3 3 2 4 3 2 2" xfId="9861"/>
    <cellStyle name="Input cel 3 3 2 4 3 2 2 2" xfId="20143"/>
    <cellStyle name="Input cel 3 3 2 4 3 2 3" xfId="14115"/>
    <cellStyle name="Input cel 3 3 2 4 3 3" xfId="7053"/>
    <cellStyle name="Input cel 3 3 2 4 3 3 2" xfId="11272"/>
    <cellStyle name="Input cel 3 3 2 4 3 3 2 2" xfId="21507"/>
    <cellStyle name="Input cel 3 3 2 4 3 3 3" xfId="11754"/>
    <cellStyle name="Input cel 3 3 2 4 3 4" xfId="4435"/>
    <cellStyle name="Input cel 3 3 2 4 3 4 2" xfId="8655"/>
    <cellStyle name="Input cel 3 3 2 4 3 4 2 2" xfId="18937"/>
    <cellStyle name="Input cel 3 3 2 4 3 5" xfId="2537"/>
    <cellStyle name="Input cel 3 3 2 4 3 5 2" xfId="17358"/>
    <cellStyle name="Input cel 3 3 2 4 3 6" xfId="16871"/>
    <cellStyle name="Input cel 3 3 2 4 4" xfId="3885"/>
    <cellStyle name="Input cel 3 3 2 4 4 2" xfId="8105"/>
    <cellStyle name="Input cel 3 3 2 4 4 2 2" xfId="18387"/>
    <cellStyle name="Input cel 3 3 2 4 4 3" xfId="15870"/>
    <cellStyle name="Input cel 3 3 2 4 5" xfId="5041"/>
    <cellStyle name="Input cel 3 3 2 4 5 2" xfId="9261"/>
    <cellStyle name="Input cel 3 3 2 4 5 2 2" xfId="19543"/>
    <cellStyle name="Input cel 3 3 2 4 5 3" xfId="15183"/>
    <cellStyle name="Input cel 3 3 2 4 6" xfId="6466"/>
    <cellStyle name="Input cel 3 3 2 4 6 2" xfId="10685"/>
    <cellStyle name="Input cel 3 3 2 4 6 2 2" xfId="20958"/>
    <cellStyle name="Input cel 3 3 2 4 6 3" xfId="12027"/>
    <cellStyle name="Input cel 3 3 2 4 7" xfId="3588"/>
    <cellStyle name="Input cel 3 3 2 4 7 2" xfId="7808"/>
    <cellStyle name="Input cel 3 3 2 4 7 2 2" xfId="18090"/>
    <cellStyle name="Input cel 3 3 2 4 7 3" xfId="16231"/>
    <cellStyle name="Input cel 3 3 2 4 8" xfId="2631"/>
    <cellStyle name="Input cel 3 3 2 4 8 2" xfId="15828"/>
    <cellStyle name="Input cel 3 3 2 4 9" xfId="12233"/>
    <cellStyle name="Input cel 3 3 2 5" xfId="1021"/>
    <cellStyle name="Input cel 3 3 2 5 2" xfId="1337"/>
    <cellStyle name="Input cel 3 3 2 5 2 2" xfId="5800"/>
    <cellStyle name="Input cel 3 3 2 5 2 2 2" xfId="10020"/>
    <cellStyle name="Input cel 3 3 2 5 2 2 2 2" xfId="20302"/>
    <cellStyle name="Input cel 3 3 2 5 2 2 3" xfId="15170"/>
    <cellStyle name="Input cel 3 3 2 5 2 3" xfId="7212"/>
    <cellStyle name="Input cel 3 3 2 5 2 3 2" xfId="11431"/>
    <cellStyle name="Input cel 3 3 2 5 2 3 2 2" xfId="21654"/>
    <cellStyle name="Input cel 3 3 2 5 2 3 3" xfId="12526"/>
    <cellStyle name="Input cel 3 3 2 5 2 4" xfId="4569"/>
    <cellStyle name="Input cel 3 3 2 5 2 4 2" xfId="8789"/>
    <cellStyle name="Input cel 3 3 2 5 2 4 2 2" xfId="19071"/>
    <cellStyle name="Input cel 3 3 2 5 2 5" xfId="2058"/>
    <cellStyle name="Input cel 3 3 2 5 2 5 2" xfId="17505"/>
    <cellStyle name="Input cel 3 3 2 5 2 6" xfId="14185"/>
    <cellStyle name="Input cel 3 3 2 5 3" xfId="4285"/>
    <cellStyle name="Input cel 3 3 2 5 3 2" xfId="8505"/>
    <cellStyle name="Input cel 3 3 2 5 3 2 2" xfId="18787"/>
    <cellStyle name="Input cel 3 3 2 5 3 3" xfId="16442"/>
    <cellStyle name="Input cel 3 3 2 5 4" xfId="5485"/>
    <cellStyle name="Input cel 3 3 2 5 4 2" xfId="9705"/>
    <cellStyle name="Input cel 3 3 2 5 4 2 2" xfId="19987"/>
    <cellStyle name="Input cel 3 3 2 5 4 3" xfId="15935"/>
    <cellStyle name="Input cel 3 3 2 5 5" xfId="6899"/>
    <cellStyle name="Input cel 3 3 2 5 5 2" xfId="11118"/>
    <cellStyle name="Input cel 3 3 2 5 5 2 2" xfId="21360"/>
    <cellStyle name="Input cel 3 3 2 5 5 3" xfId="12853"/>
    <cellStyle name="Input cel 3 3 2 5 6" xfId="3447"/>
    <cellStyle name="Input cel 3 3 2 5 6 2" xfId="7667"/>
    <cellStyle name="Input cel 3 3 2 5 6 2 2" xfId="17949"/>
    <cellStyle name="Input cel 3 3 2 5 7" xfId="2621"/>
    <cellStyle name="Input cel 3 3 2 5 7 2" xfId="13094"/>
    <cellStyle name="Input cel 3 3 2 5 8" xfId="14870"/>
    <cellStyle name="Input cel 3 3 2 6" xfId="941"/>
    <cellStyle name="Input cel 3 3 2 6 2" xfId="5405"/>
    <cellStyle name="Input cel 3 3 2 6 2 2" xfId="9625"/>
    <cellStyle name="Input cel 3 3 2 6 2 2 2" xfId="19907"/>
    <cellStyle name="Input cel 3 3 2 6 2 3" xfId="13032"/>
    <cellStyle name="Input cel 3 3 2 6 3" xfId="6819"/>
    <cellStyle name="Input cel 3 3 2 6 3 2" xfId="11038"/>
    <cellStyle name="Input cel 3 3 2 6 3 2 2" xfId="21285"/>
    <cellStyle name="Input cel 3 3 2 6 3 3" xfId="13997"/>
    <cellStyle name="Input cel 3 3 2 6 4" xfId="4218"/>
    <cellStyle name="Input cel 3 3 2 6 4 2" xfId="8438"/>
    <cellStyle name="Input cel 3 3 2 6 4 2 2" xfId="18720"/>
    <cellStyle name="Input cel 3 3 2 6 5" xfId="2675"/>
    <cellStyle name="Input cel 3 3 2 6 5 2" xfId="17018"/>
    <cellStyle name="Input cel 3 3 2 6 6" xfId="16521"/>
    <cellStyle name="Input cel 3 3 2 7" xfId="630"/>
    <cellStyle name="Input cel 3 3 2 7 2" xfId="5097"/>
    <cellStyle name="Input cel 3 3 2 7 2 2" xfId="9317"/>
    <cellStyle name="Input cel 3 3 2 7 2 2 2" xfId="19599"/>
    <cellStyle name="Input cel 3 3 2 7 2 3" xfId="12939"/>
    <cellStyle name="Input cel 3 3 2 7 3" xfId="6522"/>
    <cellStyle name="Input cel 3 3 2 7 3 2" xfId="10741"/>
    <cellStyle name="Input cel 3 3 2 7 3 2 2" xfId="21012"/>
    <cellStyle name="Input cel 3 3 2 7 3 3" xfId="13547"/>
    <cellStyle name="Input cel 3 3 2 7 4" xfId="3939"/>
    <cellStyle name="Input cel 3 3 2 7 4 2" xfId="8159"/>
    <cellStyle name="Input cel 3 3 2 7 4 2 2" xfId="18441"/>
    <cellStyle name="Input cel 3 3 2 7 5" xfId="3024"/>
    <cellStyle name="Input cel 3 3 2 7 5 2" xfId="13140"/>
    <cellStyle name="Input cel 3 3 2 7 6" xfId="11669"/>
    <cellStyle name="Input cel 3 3 2 8" xfId="832"/>
    <cellStyle name="Input cel 3 3 2 8 2" xfId="5297"/>
    <cellStyle name="Input cel 3 3 2 8 2 2" xfId="9517"/>
    <cellStyle name="Input cel 3 3 2 8 2 2 2" xfId="19799"/>
    <cellStyle name="Input cel 3 3 2 8 2 3" xfId="12007"/>
    <cellStyle name="Input cel 3 3 2 8 3" xfId="6717"/>
    <cellStyle name="Input cel 3 3 2 8 3 2" xfId="10936"/>
    <cellStyle name="Input cel 3 3 2 8 3 2 2" xfId="21190"/>
    <cellStyle name="Input cel 3 3 2 8 3 3" xfId="12645"/>
    <cellStyle name="Input cel 3 3 2 8 4" xfId="4121"/>
    <cellStyle name="Input cel 3 3 2 8 4 2" xfId="8341"/>
    <cellStyle name="Input cel 3 3 2 8 4 2 2" xfId="18623"/>
    <cellStyle name="Input cel 3 3 2 8 5" xfId="2736"/>
    <cellStyle name="Input cel 3 3 2 8 5 2" xfId="12019"/>
    <cellStyle name="Input cel 3 3 2 8 6" xfId="14774"/>
    <cellStyle name="Input cel 3 3 2 9" xfId="1637"/>
    <cellStyle name="Input cel 3 3 2 9 2" xfId="6292"/>
    <cellStyle name="Input cel 3 3 2 9 2 2" xfId="10511"/>
    <cellStyle name="Input cel 3 3 2 9 2 2 2" xfId="20787"/>
    <cellStyle name="Input cel 3 3 2 9 2 3" xfId="16017"/>
    <cellStyle name="Input cel 3 3 2 9 3" xfId="3714"/>
    <cellStyle name="Input cel 3 3 2 9 3 2" xfId="7934"/>
    <cellStyle name="Input cel 3 3 2 9 3 2 2" xfId="18216"/>
    <cellStyle name="Input cel 3 3 2 9 4" xfId="2097"/>
    <cellStyle name="Input cel 3 3 2 9 4 2" xfId="11633"/>
    <cellStyle name="Input cel 3 3 2 9 5" xfId="16886"/>
    <cellStyle name="Input cel 3 3 3" xfId="289"/>
    <cellStyle name="Input cel 3 3 3 2" xfId="1279"/>
    <cellStyle name="Input cel 3 3 3 2 2" xfId="1718"/>
    <cellStyle name="Input cel 3 3 3 2 2 2" xfId="7154"/>
    <cellStyle name="Input cel 3 3 3 2 2 2 2" xfId="11373"/>
    <cellStyle name="Input cel 3 3 3 2 2 2 2 2" xfId="21600"/>
    <cellStyle name="Input cel 3 3 3 2 2 2 3" xfId="13387"/>
    <cellStyle name="Input cel 3 3 3 2 2 3" xfId="5742"/>
    <cellStyle name="Input cel 3 3 3 2 2 3 2" xfId="9962"/>
    <cellStyle name="Input cel 3 3 3 2 2 3 2 2" xfId="20244"/>
    <cellStyle name="Input cel 3 3 3 2 2 4" xfId="2603"/>
    <cellStyle name="Input cel 3 3 3 2 2 4 2" xfId="17451"/>
    <cellStyle name="Input cel 3 3 3 2 2 5" xfId="13035"/>
    <cellStyle name="Input cel 3 3 3 2 3" xfId="6191"/>
    <cellStyle name="Input cel 3 3 3 2 3 2" xfId="10410"/>
    <cellStyle name="Input cel 3 3 3 2 3 2 2" xfId="20688"/>
    <cellStyle name="Input cel 3 3 3 2 3 3" xfId="17145"/>
    <cellStyle name="Input cel 3 3 3 2 4" xfId="1830"/>
    <cellStyle name="Input cel 3 3 3 2 4 2" xfId="14624"/>
    <cellStyle name="Input cel 3 3 3 2 5" xfId="15320"/>
    <cellStyle name="Input cel 3 3 3 3" xfId="695"/>
    <cellStyle name="Input cel 3 3 3 3 2" xfId="5161"/>
    <cellStyle name="Input cel 3 3 3 3 2 2" xfId="9381"/>
    <cellStyle name="Input cel 3 3 3 3 2 2 2" xfId="19663"/>
    <cellStyle name="Input cel 3 3 3 3 2 3" xfId="14647"/>
    <cellStyle name="Input cel 3 3 3 3 3" xfId="6584"/>
    <cellStyle name="Input cel 3 3 3 3 3 2" xfId="10803"/>
    <cellStyle name="Input cel 3 3 3 3 3 2 2" xfId="21068"/>
    <cellStyle name="Input cel 3 3 3 3 3 3" xfId="14761"/>
    <cellStyle name="Input cel 3 3 3 3 4" xfId="3997"/>
    <cellStyle name="Input cel 3 3 3 3 4 2" xfId="8217"/>
    <cellStyle name="Input cel 3 3 3 3 4 2 2" xfId="18499"/>
    <cellStyle name="Input cel 3 3 3 3 5" xfId="2479"/>
    <cellStyle name="Input cel 3 3 3 3 5 2" xfId="14559"/>
    <cellStyle name="Input cel 3 3 3 3 6" xfId="13080"/>
    <cellStyle name="Input cel 3 3 3 4" xfId="1570"/>
    <cellStyle name="Input cel 3 3 3 4 2" xfId="6066"/>
    <cellStyle name="Input cel 3 3 3 4 2 2" xfId="10285"/>
    <cellStyle name="Input cel 3 3 3 4 2 2 2" xfId="20565"/>
    <cellStyle name="Input cel 3 3 3 4 2 3" xfId="14316"/>
    <cellStyle name="Input cel 3 3 3 4 3" xfId="3612"/>
    <cellStyle name="Input cel 3 3 3 4 3 2" xfId="7832"/>
    <cellStyle name="Input cel 3 3 3 4 3 2 2" xfId="18114"/>
    <cellStyle name="Input cel 3 3 3 4 4" xfId="2129"/>
    <cellStyle name="Input cel 3 3 3 4 4 2" xfId="16213"/>
    <cellStyle name="Input cel 3 3 3 4 5" xfId="12451"/>
    <cellStyle name="Input cel 3 3 3 5" xfId="4766"/>
    <cellStyle name="Input cel 3 3 3 5 2" xfId="8986"/>
    <cellStyle name="Input cel 3 3 3 5 2 2" xfId="19268"/>
    <cellStyle name="Input cel 3 3 3 5 3" xfId="15556"/>
    <cellStyle name="Input cel 3 3 3 6" xfId="6105"/>
    <cellStyle name="Input cel 3 3 3 6 2" xfId="10324"/>
    <cellStyle name="Input cel 3 3 3 6 2 2" xfId="20602"/>
    <cellStyle name="Input cel 3 3 3 6 3" xfId="16448"/>
    <cellStyle name="Input cel 3 3 3 7" xfId="3030"/>
    <cellStyle name="Input cel 3 3 3 7 2" xfId="12388"/>
    <cellStyle name="Input cel 3 3 3 8" xfId="16111"/>
    <cellStyle name="Input cel 3 3 3 8 2" xfId="12670"/>
    <cellStyle name="Input cel 3 3 3 9" xfId="11656"/>
    <cellStyle name="Input cel 3 3 4" xfId="649"/>
    <cellStyle name="Input cel 3 3 4 2" xfId="1696"/>
    <cellStyle name="Input cel 3 3 4 2 2" xfId="6539"/>
    <cellStyle name="Input cel 3 3 4 2 2 2" xfId="10758"/>
    <cellStyle name="Input cel 3 3 4 2 2 2 2" xfId="21029"/>
    <cellStyle name="Input cel 3 3 4 2 2 3" xfId="13249"/>
    <cellStyle name="Input cel 3 3 4 2 3" xfId="5115"/>
    <cellStyle name="Input cel 3 3 4 2 3 2" xfId="9335"/>
    <cellStyle name="Input cel 3 3 4 2 3 2 2" xfId="19617"/>
    <cellStyle name="Input cel 3 3 4 2 4" xfId="2518"/>
    <cellStyle name="Input cel 3 3 4 2 4 2" xfId="15056"/>
    <cellStyle name="Input cel 3 3 4 2 5" xfId="17153"/>
    <cellStyle name="Input cel 3 3 4 3" xfId="6036"/>
    <cellStyle name="Input cel 3 3 4 3 2" xfId="10255"/>
    <cellStyle name="Input cel 3 3 4 3 2 2" xfId="20535"/>
    <cellStyle name="Input cel 3 3 4 3 3" xfId="11869"/>
    <cellStyle name="Input cel 3 3 4 4" xfId="3957"/>
    <cellStyle name="Input cel 3 3 4 4 2" xfId="8177"/>
    <cellStyle name="Input cel 3 3 4 4 2 2" xfId="18459"/>
    <cellStyle name="Input cel 3 3 4 5" xfId="2997"/>
    <cellStyle name="Input cel 3 3 4 5 2" xfId="13397"/>
    <cellStyle name="Input cel 3 3 4 6" xfId="13679"/>
    <cellStyle name="Input cel 3 3 5" xfId="937"/>
    <cellStyle name="Input cel 3 3 5 2" xfId="5401"/>
    <cellStyle name="Input cel 3 3 5 2 2" xfId="9621"/>
    <cellStyle name="Input cel 3 3 5 2 2 2" xfId="19903"/>
    <cellStyle name="Input cel 3 3 5 2 3" xfId="12812"/>
    <cellStyle name="Input cel 3 3 5 3" xfId="6009"/>
    <cellStyle name="Input cel 3 3 5 3 2" xfId="10229"/>
    <cellStyle name="Input cel 3 3 5 3 2 2" xfId="20510"/>
    <cellStyle name="Input cel 3 3 5 3 3" xfId="12556"/>
    <cellStyle name="Input cel 3 3 5 4" xfId="4214"/>
    <cellStyle name="Input cel 3 3 5 4 2" xfId="8434"/>
    <cellStyle name="Input cel 3 3 5 4 2 2" xfId="18716"/>
    <cellStyle name="Input cel 3 3 5 5" xfId="2600"/>
    <cellStyle name="Input cel 3 3 5 5 2" xfId="13308"/>
    <cellStyle name="Input cel 3 3 5 6" xfId="13824"/>
    <cellStyle name="Input cel 3 3 6" xfId="690"/>
    <cellStyle name="Input cel 3 3 6 2" xfId="5156"/>
    <cellStyle name="Input cel 3 3 6 2 2" xfId="9376"/>
    <cellStyle name="Input cel 3 3 6 2 2 2" xfId="19658"/>
    <cellStyle name="Input cel 3 3 6 2 3" xfId="15401"/>
    <cellStyle name="Input cel 3 3 6 3" xfId="6579"/>
    <cellStyle name="Input cel 3 3 6 3 2" xfId="10798"/>
    <cellStyle name="Input cel 3 3 6 3 2 2" xfId="21063"/>
    <cellStyle name="Input cel 3 3 6 3 3" xfId="16756"/>
    <cellStyle name="Input cel 3 3 6 4" xfId="3992"/>
    <cellStyle name="Input cel 3 3 6 4 2" xfId="8212"/>
    <cellStyle name="Input cel 3 3 6 4 2 2" xfId="18494"/>
    <cellStyle name="Input cel 3 3 6 5" xfId="2529"/>
    <cellStyle name="Input cel 3 3 6 5 2" xfId="12604"/>
    <cellStyle name="Input cel 3 3 6 6" xfId="16512"/>
    <cellStyle name="Input cel 3 3 7" xfId="3618"/>
    <cellStyle name="Input cel 3 3 7 2" xfId="7838"/>
    <cellStyle name="Input cel 3 3 7 2 2" xfId="18120"/>
    <cellStyle name="Input cel 3 3 7 3" xfId="15737"/>
    <cellStyle name="Input cel 3 3 8" xfId="4772"/>
    <cellStyle name="Input cel 3 3 8 2" xfId="8992"/>
    <cellStyle name="Input cel 3 3 8 2 2" xfId="19274"/>
    <cellStyle name="Input cel 3 3 8 3" xfId="14046"/>
    <cellStyle name="Input cel 3 3 9" xfId="3237"/>
    <cellStyle name="Input cel 3 3 9 2" xfId="16197"/>
    <cellStyle name="Input cel 3 3 9 2 2" xfId="17741"/>
    <cellStyle name="Input cel 3 3 9 3" xfId="11889"/>
    <cellStyle name="Input cel 3 3 9 4" xfId="11729"/>
    <cellStyle name="Input cel 3 4" xfId="3206"/>
    <cellStyle name="Input cel 3 4 2" xfId="16175"/>
    <cellStyle name="Input cel 3 4 3" xfId="17711"/>
    <cellStyle name="Input cel 3 5" xfId="3183"/>
    <cellStyle name="Input cel 3 5 2" xfId="16153"/>
    <cellStyle name="Input cel 3 5 3" xfId="17689"/>
    <cellStyle name="Input cel 3 6" xfId="1762"/>
    <cellStyle name="Input cel 3 6 2" xfId="14418"/>
    <cellStyle name="Input cel 3 6 3" xfId="16063"/>
    <cellStyle name="Input cel 4" xfId="252"/>
    <cellStyle name="Input cel 4 10" xfId="3375"/>
    <cellStyle name="Input cel 4 10 2" xfId="7595"/>
    <cellStyle name="Input cel 4 10 2 2" xfId="17877"/>
    <cellStyle name="Input cel 4 10 3" xfId="15018"/>
    <cellStyle name="Input cel 4 11" xfId="3240"/>
    <cellStyle name="Input cel 4 11 2" xfId="7463"/>
    <cellStyle name="Input cel 4 11 2 2" xfId="17744"/>
    <cellStyle name="Input cel 4 11 3" xfId="16895"/>
    <cellStyle name="Input cel 4 12" xfId="2558"/>
    <cellStyle name="Input cel 4 12 2" xfId="13759"/>
    <cellStyle name="Input cel 4 13" xfId="11977"/>
    <cellStyle name="Input cel 4 2" xfId="356"/>
    <cellStyle name="Input cel 4 2 10" xfId="3321"/>
    <cellStyle name="Input cel 4 2 10 2" xfId="7542"/>
    <cellStyle name="Input cel 4 2 10 2 2" xfId="17825"/>
    <cellStyle name="Input cel 4 2 10 3" xfId="12967"/>
    <cellStyle name="Input cel 4 2 11" xfId="6091"/>
    <cellStyle name="Input cel 4 2 11 2" xfId="10310"/>
    <cellStyle name="Input cel 4 2 11 2 2" xfId="20589"/>
    <cellStyle name="Input cel 4 2 12" xfId="2590"/>
    <cellStyle name="Input cel 4 2 12 2" xfId="12163"/>
    <cellStyle name="Input cel 4 2 13" xfId="14289"/>
    <cellStyle name="Input cel 4 2 2" xfId="380"/>
    <cellStyle name="Input cel 4 2 2 10" xfId="15241"/>
    <cellStyle name="Input cel 4 2 2 2" xfId="1003"/>
    <cellStyle name="Input cel 4 2 2 2 2" xfId="1322"/>
    <cellStyle name="Input cel 4 2 2 2 2 2" xfId="5785"/>
    <cellStyle name="Input cel 4 2 2 2 2 2 2" xfId="10005"/>
    <cellStyle name="Input cel 4 2 2 2 2 2 2 2" xfId="20287"/>
    <cellStyle name="Input cel 4 2 2 2 2 2 3" xfId="13254"/>
    <cellStyle name="Input cel 4 2 2 2 2 3" xfId="7197"/>
    <cellStyle name="Input cel 4 2 2 2 2 3 2" xfId="11416"/>
    <cellStyle name="Input cel 4 2 2 2 2 3 2 2" xfId="21641"/>
    <cellStyle name="Input cel 4 2 2 2 2 3 3" xfId="13194"/>
    <cellStyle name="Input cel 4 2 2 2 2 4" xfId="4556"/>
    <cellStyle name="Input cel 4 2 2 2 2 4 2" xfId="8776"/>
    <cellStyle name="Input cel 4 2 2 2 2 4 2 2" xfId="19058"/>
    <cellStyle name="Input cel 4 2 2 2 2 5" xfId="2574"/>
    <cellStyle name="Input cel 4 2 2 2 2 5 2" xfId="17492"/>
    <cellStyle name="Input cel 4 2 2 2 2 6" xfId="15281"/>
    <cellStyle name="Input cel 4 2 2 2 3" xfId="4267"/>
    <cellStyle name="Input cel 4 2 2 2 3 2" xfId="8487"/>
    <cellStyle name="Input cel 4 2 2 2 3 2 2" xfId="18769"/>
    <cellStyle name="Input cel 4 2 2 2 3 3" xfId="15783"/>
    <cellStyle name="Input cel 4 2 2 2 4" xfId="5467"/>
    <cellStyle name="Input cel 4 2 2 2 4 2" xfId="9687"/>
    <cellStyle name="Input cel 4 2 2 2 4 2 2" xfId="19969"/>
    <cellStyle name="Input cel 4 2 2 2 4 3" xfId="16813"/>
    <cellStyle name="Input cel 4 2 2 2 5" xfId="6881"/>
    <cellStyle name="Input cel 4 2 2 2 5 2" xfId="11100"/>
    <cellStyle name="Input cel 4 2 2 2 5 2 2" xfId="21343"/>
    <cellStyle name="Input cel 4 2 2 2 5 3" xfId="15502"/>
    <cellStyle name="Input cel 4 2 2 2 6" xfId="3430"/>
    <cellStyle name="Input cel 4 2 2 2 6 2" xfId="7650"/>
    <cellStyle name="Input cel 4 2 2 2 6 2 2" xfId="17932"/>
    <cellStyle name="Input cel 4 2 2 2 6 3" xfId="13248"/>
    <cellStyle name="Input cel 4 2 2 2 7" xfId="2303"/>
    <cellStyle name="Input cel 4 2 2 2 7 2" xfId="12817"/>
    <cellStyle name="Input cel 4 2 2 2 8" xfId="13784"/>
    <cellStyle name="Input cel 4 2 2 3" xfId="920"/>
    <cellStyle name="Input cel 4 2 2 3 2" xfId="5384"/>
    <cellStyle name="Input cel 4 2 2 3 2 2" xfId="9604"/>
    <cellStyle name="Input cel 4 2 2 3 2 2 2" xfId="19886"/>
    <cellStyle name="Input cel 4 2 2 3 2 3" xfId="15179"/>
    <cellStyle name="Input cel 4 2 2 3 3" xfId="6800"/>
    <cellStyle name="Input cel 4 2 2 3 3 2" xfId="11019"/>
    <cellStyle name="Input cel 4 2 2 3 3 2 2" xfId="21268"/>
    <cellStyle name="Input cel 4 2 2 3 3 3" xfId="11802"/>
    <cellStyle name="Input cel 4 2 2 3 4" xfId="4199"/>
    <cellStyle name="Input cel 4 2 2 3 4 2" xfId="8419"/>
    <cellStyle name="Input cel 4 2 2 3 4 2 2" xfId="18701"/>
    <cellStyle name="Input cel 4 2 2 3 5" xfId="2928"/>
    <cellStyle name="Input cel 4 2 2 3 5 2" xfId="13680"/>
    <cellStyle name="Input cel 4 2 2 3 6" xfId="15816"/>
    <cellStyle name="Input cel 4 2 2 4" xfId="1236"/>
    <cellStyle name="Input cel 4 2 2 4 2" xfId="5699"/>
    <cellStyle name="Input cel 4 2 2 4 2 2" xfId="9919"/>
    <cellStyle name="Input cel 4 2 2 4 2 2 2" xfId="20201"/>
    <cellStyle name="Input cel 4 2 2 4 2 3" xfId="15923"/>
    <cellStyle name="Input cel 4 2 2 4 3" xfId="7111"/>
    <cellStyle name="Input cel 4 2 2 4 3 2" xfId="11330"/>
    <cellStyle name="Input cel 4 2 2 4 3 2 2" xfId="21562"/>
    <cellStyle name="Input cel 4 2 2 4 3 3" xfId="15043"/>
    <cellStyle name="Input cel 4 2 2 4 4" xfId="4490"/>
    <cellStyle name="Input cel 4 2 2 4 4 2" xfId="8710"/>
    <cellStyle name="Input cel 4 2 2 4 4 2 2" xfId="18992"/>
    <cellStyle name="Input cel 4 2 2 4 5" xfId="2677"/>
    <cellStyle name="Input cel 4 2 2 4 5 2" xfId="17413"/>
    <cellStyle name="Input cel 4 2 2 4 6" xfId="14280"/>
    <cellStyle name="Input cel 4 2 2 5" xfId="742"/>
    <cellStyle name="Input cel 4 2 2 5 2" xfId="5207"/>
    <cellStyle name="Input cel 4 2 2 5 2 2" xfId="9427"/>
    <cellStyle name="Input cel 4 2 2 5 2 2 2" xfId="19709"/>
    <cellStyle name="Input cel 4 2 2 5 2 3" xfId="16789"/>
    <cellStyle name="Input cel 4 2 2 5 3" xfId="6627"/>
    <cellStyle name="Input cel 4 2 2 5 3 2" xfId="10846"/>
    <cellStyle name="Input cel 4 2 2 5 3 2 2" xfId="21107"/>
    <cellStyle name="Input cel 4 2 2 5 3 3" xfId="12884"/>
    <cellStyle name="Input cel 4 2 2 5 4" xfId="4039"/>
    <cellStyle name="Input cel 4 2 2 5 4 2" xfId="8259"/>
    <cellStyle name="Input cel 4 2 2 5 4 2 2" xfId="18541"/>
    <cellStyle name="Input cel 4 2 2 5 5" xfId="2514"/>
    <cellStyle name="Input cel 4 2 2 5 5 2" xfId="15355"/>
    <cellStyle name="Input cel 4 2 2 5 6" xfId="14573"/>
    <cellStyle name="Input cel 4 2 2 6" xfId="1620"/>
    <cellStyle name="Input cel 4 2 2 6 2" xfId="6274"/>
    <cellStyle name="Input cel 4 2 2 6 2 2" xfId="10493"/>
    <cellStyle name="Input cel 4 2 2 6 2 2 2" xfId="20769"/>
    <cellStyle name="Input cel 4 2 2 6 2 3" xfId="16673"/>
    <cellStyle name="Input cel 4 2 2 6 3" xfId="3696"/>
    <cellStyle name="Input cel 4 2 2 6 3 2" xfId="7916"/>
    <cellStyle name="Input cel 4 2 2 6 3 2 2" xfId="18198"/>
    <cellStyle name="Input cel 4 2 2 6 4" xfId="3027"/>
    <cellStyle name="Input cel 4 2 2 6 4 2" xfId="13206"/>
    <cellStyle name="Input cel 4 2 2 6 5" xfId="16529"/>
    <cellStyle name="Input cel 4 2 2 7" xfId="4849"/>
    <cellStyle name="Input cel 4 2 2 7 2" xfId="9069"/>
    <cellStyle name="Input cel 4 2 2 7 2 2" xfId="19351"/>
    <cellStyle name="Input cel 4 2 2 7 3" xfId="15573"/>
    <cellStyle name="Input cel 4 2 2 8" xfId="6170"/>
    <cellStyle name="Input cel 4 2 2 8 2" xfId="10389"/>
    <cellStyle name="Input cel 4 2 2 8 2 2" xfId="20667"/>
    <cellStyle name="Input cel 4 2 2 8 3" xfId="15424"/>
    <cellStyle name="Input cel 4 2 2 9" xfId="1746"/>
    <cellStyle name="Input cel 4 2 2 9 2" xfId="13514"/>
    <cellStyle name="Input cel 4 2 3" xfId="430"/>
    <cellStyle name="Input cel 4 2 3 2" xfId="1356"/>
    <cellStyle name="Input cel 4 2 3 2 2" xfId="5819"/>
    <cellStyle name="Input cel 4 2 3 2 2 2" xfId="10039"/>
    <cellStyle name="Input cel 4 2 3 2 2 2 2" xfId="20321"/>
    <cellStyle name="Input cel 4 2 3 2 2 3" xfId="14281"/>
    <cellStyle name="Input cel 4 2 3 2 3" xfId="7231"/>
    <cellStyle name="Input cel 4 2 3 2 3 2" xfId="11450"/>
    <cellStyle name="Input cel 4 2 3 2 3 2 2" xfId="21673"/>
    <cellStyle name="Input cel 4 2 3 2 3 3" xfId="16475"/>
    <cellStyle name="Input cel 4 2 3 2 4" xfId="4588"/>
    <cellStyle name="Input cel 4 2 3 2 4 2" xfId="8808"/>
    <cellStyle name="Input cel 4 2 3 2 4 2 2" xfId="19090"/>
    <cellStyle name="Input cel 4 2 3 2 5" xfId="1958"/>
    <cellStyle name="Input cel 4 2 3 2 5 2" xfId="17524"/>
    <cellStyle name="Input cel 4 2 3 2 6" xfId="11928"/>
    <cellStyle name="Input cel 4 2 3 3" xfId="804"/>
    <cellStyle name="Input cel 4 2 3 3 2" xfId="5269"/>
    <cellStyle name="Input cel 4 2 3 3 2 2" xfId="9489"/>
    <cellStyle name="Input cel 4 2 3 3 2 2 2" xfId="19771"/>
    <cellStyle name="Input cel 4 2 3 3 2 3" xfId="13782"/>
    <cellStyle name="Input cel 4 2 3 3 3" xfId="6689"/>
    <cellStyle name="Input cel 4 2 3 3 3 2" xfId="10908"/>
    <cellStyle name="Input cel 4 2 3 3 3 2 2" xfId="21164"/>
    <cellStyle name="Input cel 4 2 3 3 3 3" xfId="11998"/>
    <cellStyle name="Input cel 4 2 3 3 4" xfId="4095"/>
    <cellStyle name="Input cel 4 2 3 3 4 2" xfId="8315"/>
    <cellStyle name="Input cel 4 2 3 3 4 2 2" xfId="18597"/>
    <cellStyle name="Input cel 4 2 3 3 5" xfId="2611"/>
    <cellStyle name="Input cel 4 2 3 3 5 2" xfId="16722"/>
    <cellStyle name="Input cel 4 2 3 3 6" xfId="12867"/>
    <cellStyle name="Input cel 4 2 3 4" xfId="3744"/>
    <cellStyle name="Input cel 4 2 3 4 2" xfId="7964"/>
    <cellStyle name="Input cel 4 2 3 4 2 2" xfId="18246"/>
    <cellStyle name="Input cel 4 2 3 4 3" xfId="15209"/>
    <cellStyle name="Input cel 4 2 3 5" xfId="4897"/>
    <cellStyle name="Input cel 4 2 3 5 2" xfId="9117"/>
    <cellStyle name="Input cel 4 2 3 5 2 2" xfId="19399"/>
    <cellStyle name="Input cel 4 2 3 5 3" xfId="13857"/>
    <cellStyle name="Input cel 4 2 3 6" xfId="6322"/>
    <cellStyle name="Input cel 4 2 3 6 2" xfId="10541"/>
    <cellStyle name="Input cel 4 2 3 6 2 2" xfId="20817"/>
    <cellStyle name="Input cel 4 2 3 6 3" xfId="17025"/>
    <cellStyle name="Input cel 4 2 3 7" xfId="3478"/>
    <cellStyle name="Input cel 4 2 3 7 2" xfId="7698"/>
    <cellStyle name="Input cel 4 2 3 7 2 2" xfId="17980"/>
    <cellStyle name="Input cel 4 2 3 7 3" xfId="12349"/>
    <cellStyle name="Input cel 4 2 3 8" xfId="2805"/>
    <cellStyle name="Input cel 4 2 3 8 2" xfId="13566"/>
    <cellStyle name="Input cel 4 2 3 9" xfId="13174"/>
    <cellStyle name="Input cel 4 2 4" xfId="494"/>
    <cellStyle name="Input cel 4 2 4 2" xfId="1420"/>
    <cellStyle name="Input cel 4 2 4 2 2" xfId="5883"/>
    <cellStyle name="Input cel 4 2 4 2 2 2" xfId="10103"/>
    <cellStyle name="Input cel 4 2 4 2 2 2 2" xfId="20385"/>
    <cellStyle name="Input cel 4 2 4 2 2 3" xfId="15140"/>
    <cellStyle name="Input cel 4 2 4 2 3" xfId="7295"/>
    <cellStyle name="Input cel 4 2 4 2 3 2" xfId="11514"/>
    <cellStyle name="Input cel 4 2 4 2 3 2 2" xfId="21733"/>
    <cellStyle name="Input cel 4 2 4 2 3 3" xfId="16654"/>
    <cellStyle name="Input cel 4 2 4 2 4" xfId="4648"/>
    <cellStyle name="Input cel 4 2 4 2 4 2" xfId="8868"/>
    <cellStyle name="Input cel 4 2 4 2 4 2 2" xfId="19150"/>
    <cellStyle name="Input cel 4 2 4 2 5" xfId="1855"/>
    <cellStyle name="Input cel 4 2 4 2 5 2" xfId="17584"/>
    <cellStyle name="Input cel 4 2 4 2 6" xfId="15738"/>
    <cellStyle name="Input cel 4 2 4 3" xfId="1102"/>
    <cellStyle name="Input cel 4 2 4 3 2" xfId="5566"/>
    <cellStyle name="Input cel 4 2 4 3 2 2" xfId="9786"/>
    <cellStyle name="Input cel 4 2 4 3 2 2 2" xfId="20068"/>
    <cellStyle name="Input cel 4 2 4 3 2 3" xfId="13106"/>
    <cellStyle name="Input cel 4 2 4 3 3" xfId="6979"/>
    <cellStyle name="Input cel 4 2 4 3 3 2" xfId="11198"/>
    <cellStyle name="Input cel 4 2 4 3 3 2 2" xfId="21437"/>
    <cellStyle name="Input cel 4 2 4 3 3 3" xfId="15130"/>
    <cellStyle name="Input cel 4 2 4 3 4" xfId="4364"/>
    <cellStyle name="Input cel 4 2 4 3 4 2" xfId="8584"/>
    <cellStyle name="Input cel 4 2 4 3 4 2 2" xfId="18866"/>
    <cellStyle name="Input cel 4 2 4 3 5" xfId="2020"/>
    <cellStyle name="Input cel 4 2 4 3 5 2" xfId="17288"/>
    <cellStyle name="Input cel 4 2 4 3 6" xfId="15096"/>
    <cellStyle name="Input cel 4 2 4 4" xfId="3805"/>
    <cellStyle name="Input cel 4 2 4 4 2" xfId="8025"/>
    <cellStyle name="Input cel 4 2 4 4 2 2" xfId="18307"/>
    <cellStyle name="Input cel 4 2 4 4 3" xfId="12458"/>
    <cellStyle name="Input cel 4 2 4 5" xfId="4961"/>
    <cellStyle name="Input cel 4 2 4 5 2" xfId="9181"/>
    <cellStyle name="Input cel 4 2 4 5 2 2" xfId="19463"/>
    <cellStyle name="Input cel 4 2 4 5 3" xfId="14116"/>
    <cellStyle name="Input cel 4 2 4 6" xfId="6386"/>
    <cellStyle name="Input cel 4 2 4 6 2" xfId="10605"/>
    <cellStyle name="Input cel 4 2 4 6 2 2" xfId="20878"/>
    <cellStyle name="Input cel 4 2 4 6 3" xfId="15956"/>
    <cellStyle name="Input cel 4 2 4 7" xfId="3512"/>
    <cellStyle name="Input cel 4 2 4 7 2" xfId="7732"/>
    <cellStyle name="Input cel 4 2 4 7 2 2" xfId="18014"/>
    <cellStyle name="Input cel 4 2 4 7 3" xfId="16390"/>
    <cellStyle name="Input cel 4 2 4 8" xfId="3008"/>
    <cellStyle name="Input cel 4 2 4 8 2" xfId="13345"/>
    <cellStyle name="Input cel 4 2 4 9" xfId="12719"/>
    <cellStyle name="Input cel 4 2 5" xfId="556"/>
    <cellStyle name="Input cel 4 2 5 2" xfId="1482"/>
    <cellStyle name="Input cel 4 2 5 2 2" xfId="5945"/>
    <cellStyle name="Input cel 4 2 5 2 2 2" xfId="10165"/>
    <cellStyle name="Input cel 4 2 5 2 2 2 2" xfId="20447"/>
    <cellStyle name="Input cel 4 2 5 2 2 3" xfId="12642"/>
    <cellStyle name="Input cel 4 2 5 2 3" xfId="7357"/>
    <cellStyle name="Input cel 4 2 5 2 3 2" xfId="11576"/>
    <cellStyle name="Input cel 4 2 5 2 3 2 2" xfId="21792"/>
    <cellStyle name="Input cel 4 2 5 2 3 3" xfId="16021"/>
    <cellStyle name="Input cel 4 2 5 2 4" xfId="4707"/>
    <cellStyle name="Input cel 4 2 5 2 4 2" xfId="8927"/>
    <cellStyle name="Input cel 4 2 5 2 4 2 2" xfId="19209"/>
    <cellStyle name="Input cel 4 2 5 2 5" xfId="1898"/>
    <cellStyle name="Input cel 4 2 5 2 5 2" xfId="17643"/>
    <cellStyle name="Input cel 4 2 5 2 6" xfId="14001"/>
    <cellStyle name="Input cel 4 2 5 3" xfId="1160"/>
    <cellStyle name="Input cel 4 2 5 3 2" xfId="5623"/>
    <cellStyle name="Input cel 4 2 5 3 2 2" xfId="9843"/>
    <cellStyle name="Input cel 4 2 5 3 2 2 2" xfId="20125"/>
    <cellStyle name="Input cel 4 2 5 3 2 3" xfId="14910"/>
    <cellStyle name="Input cel 4 2 5 3 3" xfId="7035"/>
    <cellStyle name="Input cel 4 2 5 3 3 2" xfId="11254"/>
    <cellStyle name="Input cel 4 2 5 3 3 2 2" xfId="21490"/>
    <cellStyle name="Input cel 4 2 5 3 3 3" xfId="12080"/>
    <cellStyle name="Input cel 4 2 5 3 4" xfId="4418"/>
    <cellStyle name="Input cel 4 2 5 3 4 2" xfId="8638"/>
    <cellStyle name="Input cel 4 2 5 3 4 2 2" xfId="18920"/>
    <cellStyle name="Input cel 4 2 5 3 5" xfId="2912"/>
    <cellStyle name="Input cel 4 2 5 3 5 2" xfId="17341"/>
    <cellStyle name="Input cel 4 2 5 3 6" xfId="16666"/>
    <cellStyle name="Input cel 4 2 5 4" xfId="3867"/>
    <cellStyle name="Input cel 4 2 5 4 2" xfId="8087"/>
    <cellStyle name="Input cel 4 2 5 4 2 2" xfId="18369"/>
    <cellStyle name="Input cel 4 2 5 4 3" xfId="12716"/>
    <cellStyle name="Input cel 4 2 5 5" xfId="5023"/>
    <cellStyle name="Input cel 4 2 5 5 2" xfId="9243"/>
    <cellStyle name="Input cel 4 2 5 5 2 2" xfId="19525"/>
    <cellStyle name="Input cel 4 2 5 5 3" xfId="11984"/>
    <cellStyle name="Input cel 4 2 5 6" xfId="6448"/>
    <cellStyle name="Input cel 4 2 5 6 2" xfId="10667"/>
    <cellStyle name="Input cel 4 2 5 6 2 2" xfId="20940"/>
    <cellStyle name="Input cel 4 2 5 6 3" xfId="17190"/>
    <cellStyle name="Input cel 4 2 5 7" xfId="3571"/>
    <cellStyle name="Input cel 4 2 5 7 2" xfId="7791"/>
    <cellStyle name="Input cel 4 2 5 7 2 2" xfId="18073"/>
    <cellStyle name="Input cel 4 2 5 7 3" xfId="13477"/>
    <cellStyle name="Input cel 4 2 5 8" xfId="2569"/>
    <cellStyle name="Input cel 4 2 5 8 2" xfId="13766"/>
    <cellStyle name="Input cel 4 2 5 9" xfId="15849"/>
    <cellStyle name="Input cel 4 2 6" xfId="984"/>
    <cellStyle name="Input cel 4 2 6 2" xfId="4248"/>
    <cellStyle name="Input cel 4 2 6 2 2" xfId="8468"/>
    <cellStyle name="Input cel 4 2 6 2 2 2" xfId="18750"/>
    <cellStyle name="Input cel 4 2 6 2 3" xfId="16901"/>
    <cellStyle name="Input cel 4 2 6 3" xfId="5448"/>
    <cellStyle name="Input cel 4 2 6 3 2" xfId="9668"/>
    <cellStyle name="Input cel 4 2 6 3 2 2" xfId="19950"/>
    <cellStyle name="Input cel 4 2 6 3 3" xfId="13251"/>
    <cellStyle name="Input cel 4 2 6 4" xfId="6862"/>
    <cellStyle name="Input cel 4 2 6 4 2" xfId="11081"/>
    <cellStyle name="Input cel 4 2 6 4 2 2" xfId="21324"/>
    <cellStyle name="Input cel 4 2 6 4 3" xfId="15851"/>
    <cellStyle name="Input cel 4 2 6 5" xfId="3411"/>
    <cellStyle name="Input cel 4 2 6 5 2" xfId="7631"/>
    <cellStyle name="Input cel 4 2 6 5 2 2" xfId="17913"/>
    <cellStyle name="Input cel 4 2 6 6" xfId="2606"/>
    <cellStyle name="Input cel 4 2 6 6 2" xfId="14389"/>
    <cellStyle name="Input cel 4 2 6 7" xfId="14600"/>
    <cellStyle name="Input cel 4 2 7" xfId="871"/>
    <cellStyle name="Input cel 4 2 7 2" xfId="5336"/>
    <cellStyle name="Input cel 4 2 7 2 2" xfId="9556"/>
    <cellStyle name="Input cel 4 2 7 2 2 2" xfId="19838"/>
    <cellStyle name="Input cel 4 2 7 2 3" xfId="16793"/>
    <cellStyle name="Input cel 4 2 7 3" xfId="6756"/>
    <cellStyle name="Input cel 4 2 7 3 2" xfId="10975"/>
    <cellStyle name="Input cel 4 2 7 3 2 2" xfId="21227"/>
    <cellStyle name="Input cel 4 2 7 3 3" xfId="16841"/>
    <cellStyle name="Input cel 4 2 7 4" xfId="4158"/>
    <cellStyle name="Input cel 4 2 7 4 2" xfId="8378"/>
    <cellStyle name="Input cel 4 2 7 4 2 2" xfId="18660"/>
    <cellStyle name="Input cel 4 2 7 5" xfId="2525"/>
    <cellStyle name="Input cel 4 2 7 5 2" xfId="16318"/>
    <cellStyle name="Input cel 4 2 7 6" xfId="16865"/>
    <cellStyle name="Input cel 4 2 8" xfId="1589"/>
    <cellStyle name="Input cel 4 2 8 2" xfId="6240"/>
    <cellStyle name="Input cel 4 2 8 2 2" xfId="10459"/>
    <cellStyle name="Input cel 4 2 8 2 2 2" xfId="20735"/>
    <cellStyle name="Input cel 4 2 8 2 3" xfId="14481"/>
    <cellStyle name="Input cel 4 2 8 3" xfId="3673"/>
    <cellStyle name="Input cel 4 2 8 3 2" xfId="7893"/>
    <cellStyle name="Input cel 4 2 8 3 2 2" xfId="18175"/>
    <cellStyle name="Input cel 4 2 8 4" xfId="2101"/>
    <cellStyle name="Input cel 4 2 8 4 2" xfId="17057"/>
    <cellStyle name="Input cel 4 2 8 5" xfId="16887"/>
    <cellStyle name="Input cel 4 2 9" xfId="4826"/>
    <cellStyle name="Input cel 4 2 9 2" xfId="9046"/>
    <cellStyle name="Input cel 4 2 9 2 2" xfId="19328"/>
    <cellStyle name="Input cel 4 2 9 3" xfId="16302"/>
    <cellStyle name="Input cel 4 3" xfId="340"/>
    <cellStyle name="Input cel 4 3 10" xfId="4810"/>
    <cellStyle name="Input cel 4 3 10 2" xfId="9030"/>
    <cellStyle name="Input cel 4 3 10 2 2" xfId="19312"/>
    <cellStyle name="Input cel 4 3 10 3" xfId="14485"/>
    <cellStyle name="Input cel 4 3 11" xfId="3305"/>
    <cellStyle name="Input cel 4 3 11 2" xfId="7526"/>
    <cellStyle name="Input cel 4 3 11 2 2" xfId="17809"/>
    <cellStyle name="Input cel 4 3 11 3" xfId="15609"/>
    <cellStyle name="Input cel 4 3 12" xfId="6128"/>
    <cellStyle name="Input cel 4 3 12 2" xfId="10347"/>
    <cellStyle name="Input cel 4 3 12 2 2" xfId="20625"/>
    <cellStyle name="Input cel 4 3 13" xfId="1805"/>
    <cellStyle name="Input cel 4 3 13 2" xfId="13117"/>
    <cellStyle name="Input cel 4 3 14" xfId="13801"/>
    <cellStyle name="Input cel 4 3 2" xfId="414"/>
    <cellStyle name="Input cel 4 3 2 2" xfId="1036"/>
    <cellStyle name="Input cel 4 3 2 2 2" xfId="4300"/>
    <cellStyle name="Input cel 4 3 2 2 2 2" xfId="8520"/>
    <cellStyle name="Input cel 4 3 2 2 2 2 2" xfId="18802"/>
    <cellStyle name="Input cel 4 3 2 2 2 3" xfId="11979"/>
    <cellStyle name="Input cel 4 3 2 2 3" xfId="5500"/>
    <cellStyle name="Input cel 4 3 2 2 3 2" xfId="9720"/>
    <cellStyle name="Input cel 4 3 2 2 3 2 2" xfId="20002"/>
    <cellStyle name="Input cel 4 3 2 2 3 3" xfId="14222"/>
    <cellStyle name="Input cel 4 3 2 2 4" xfId="6914"/>
    <cellStyle name="Input cel 4 3 2 2 4 2" xfId="11133"/>
    <cellStyle name="Input cel 4 3 2 2 4 2 2" xfId="21375"/>
    <cellStyle name="Input cel 4 3 2 2 4 3" xfId="15452"/>
    <cellStyle name="Input cel 4 3 2 2 5" xfId="3463"/>
    <cellStyle name="Input cel 4 3 2 2 5 2" xfId="7683"/>
    <cellStyle name="Input cel 4 3 2 2 5 2 2" xfId="17965"/>
    <cellStyle name="Input cel 4 3 2 2 6" xfId="2309"/>
    <cellStyle name="Input cel 4 3 2 2 6 2" xfId="16523"/>
    <cellStyle name="Input cel 4 3 2 2 7" xfId="15100"/>
    <cellStyle name="Input cel 4 3 2 3" xfId="1240"/>
    <cellStyle name="Input cel 4 3 2 3 2" xfId="5703"/>
    <cellStyle name="Input cel 4 3 2 3 2 2" xfId="9923"/>
    <cellStyle name="Input cel 4 3 2 3 2 2 2" xfId="20205"/>
    <cellStyle name="Input cel 4 3 2 3 2 3" xfId="11938"/>
    <cellStyle name="Input cel 4 3 2 3 3" xfId="7115"/>
    <cellStyle name="Input cel 4 3 2 3 3 2" xfId="11334"/>
    <cellStyle name="Input cel 4 3 2 3 3 2 2" xfId="21566"/>
    <cellStyle name="Input cel 4 3 2 3 3 3" xfId="14257"/>
    <cellStyle name="Input cel 4 3 2 3 4" xfId="4494"/>
    <cellStyle name="Input cel 4 3 2 3 4 2" xfId="8714"/>
    <cellStyle name="Input cel 4 3 2 3 4 2 2" xfId="18996"/>
    <cellStyle name="Input cel 4 3 2 3 5" xfId="3163"/>
    <cellStyle name="Input cel 4 3 2 3 5 2" xfId="17417"/>
    <cellStyle name="Input cel 4 3 2 3 6" xfId="14765"/>
    <cellStyle name="Input cel 4 3 2 4" xfId="789"/>
    <cellStyle name="Input cel 4 3 2 4 2" xfId="5254"/>
    <cellStyle name="Input cel 4 3 2 4 2 2" xfId="9474"/>
    <cellStyle name="Input cel 4 3 2 4 2 2 2" xfId="19756"/>
    <cellStyle name="Input cel 4 3 2 4 2 3" xfId="12076"/>
    <cellStyle name="Input cel 4 3 2 4 3" xfId="6674"/>
    <cellStyle name="Input cel 4 3 2 4 3 2" xfId="10893"/>
    <cellStyle name="Input cel 4 3 2 4 3 2 2" xfId="21149"/>
    <cellStyle name="Input cel 4 3 2 4 3 3" xfId="14209"/>
    <cellStyle name="Input cel 4 3 2 4 4" xfId="4080"/>
    <cellStyle name="Input cel 4 3 2 4 4 2" xfId="8300"/>
    <cellStyle name="Input cel 4 3 2 4 4 2 2" xfId="18582"/>
    <cellStyle name="Input cel 4 3 2 4 5" xfId="1950"/>
    <cellStyle name="Input cel 4 3 2 4 5 2" xfId="11814"/>
    <cellStyle name="Input cel 4 3 2 4 6" xfId="16233"/>
    <cellStyle name="Input cel 4 3 2 5" xfId="1652"/>
    <cellStyle name="Input cel 4 3 2 5 2" xfId="6307"/>
    <cellStyle name="Input cel 4 3 2 5 2 2" xfId="10526"/>
    <cellStyle name="Input cel 4 3 2 5 2 2 2" xfId="20802"/>
    <cellStyle name="Input cel 4 3 2 5 2 3" xfId="13660"/>
    <cellStyle name="Input cel 4 3 2 5 3" xfId="3729"/>
    <cellStyle name="Input cel 4 3 2 5 3 2" xfId="7949"/>
    <cellStyle name="Input cel 4 3 2 5 3 2 2" xfId="18231"/>
    <cellStyle name="Input cel 4 3 2 5 4" xfId="2939"/>
    <cellStyle name="Input cel 4 3 2 5 4 2" xfId="14671"/>
    <cellStyle name="Input cel 4 3 2 5 5" xfId="14923"/>
    <cellStyle name="Input cel 4 3 2 6" xfId="4882"/>
    <cellStyle name="Input cel 4 3 2 6 2" xfId="9102"/>
    <cellStyle name="Input cel 4 3 2 6 2 2" xfId="19384"/>
    <cellStyle name="Input cel 4 3 2 6 3" xfId="12771"/>
    <cellStyle name="Input cel 4 3 2 7" xfId="6220"/>
    <cellStyle name="Input cel 4 3 2 7 2" xfId="10439"/>
    <cellStyle name="Input cel 4 3 2 7 2 2" xfId="20716"/>
    <cellStyle name="Input cel 4 3 2 7 3" xfId="16993"/>
    <cellStyle name="Input cel 4 3 2 8" xfId="2910"/>
    <cellStyle name="Input cel 4 3 2 8 2" xfId="12880"/>
    <cellStyle name="Input cel 4 3 2 9" xfId="11739"/>
    <cellStyle name="Input cel 4 3 3" xfId="464"/>
    <cellStyle name="Input cel 4 3 3 10" xfId="15134"/>
    <cellStyle name="Input cel 4 3 3 2" xfId="1075"/>
    <cellStyle name="Input cel 4 3 3 2 2" xfId="1390"/>
    <cellStyle name="Input cel 4 3 3 2 2 2" xfId="5853"/>
    <cellStyle name="Input cel 4 3 3 2 2 2 2" xfId="10073"/>
    <cellStyle name="Input cel 4 3 3 2 2 2 2 2" xfId="20355"/>
    <cellStyle name="Input cel 4 3 3 2 2 2 3" xfId="17242"/>
    <cellStyle name="Input cel 4 3 3 2 2 3" xfId="7265"/>
    <cellStyle name="Input cel 4 3 3 2 2 3 2" xfId="11484"/>
    <cellStyle name="Input cel 4 3 3 2 2 3 2 2" xfId="21705"/>
    <cellStyle name="Input cel 4 3 3 2 2 3 3" xfId="15219"/>
    <cellStyle name="Input cel 4 3 3 2 2 4" xfId="4620"/>
    <cellStyle name="Input cel 4 3 3 2 2 4 2" xfId="8840"/>
    <cellStyle name="Input cel 4 3 3 2 2 4 2 2" xfId="19122"/>
    <cellStyle name="Input cel 4 3 3 2 2 5" xfId="2511"/>
    <cellStyle name="Input cel 4 3 3 2 2 5 2" xfId="17556"/>
    <cellStyle name="Input cel 4 3 3 2 2 6" xfId="15839"/>
    <cellStyle name="Input cel 4 3 3 2 3" xfId="5539"/>
    <cellStyle name="Input cel 4 3 3 2 3 2" xfId="9759"/>
    <cellStyle name="Input cel 4 3 3 2 3 2 2" xfId="20041"/>
    <cellStyle name="Input cel 4 3 3 2 3 3" xfId="14562"/>
    <cellStyle name="Input cel 4 3 3 2 4" xfId="6952"/>
    <cellStyle name="Input cel 4 3 3 2 4 2" xfId="11171"/>
    <cellStyle name="Input cel 4 3 3 2 4 2 2" xfId="21411"/>
    <cellStyle name="Input cel 4 3 3 2 4 3" xfId="11968"/>
    <cellStyle name="Input cel 4 3 3 2 5" xfId="4337"/>
    <cellStyle name="Input cel 4 3 3 2 5 2" xfId="8557"/>
    <cellStyle name="Input cel 4 3 3 2 5 2 2" xfId="18839"/>
    <cellStyle name="Input cel 4 3 3 2 6" xfId="2791"/>
    <cellStyle name="Input cel 4 3 3 2 6 2" xfId="17263"/>
    <cellStyle name="Input cel 4 3 3 2 7" xfId="14034"/>
    <cellStyle name="Input cel 4 3 3 3" xfId="1256"/>
    <cellStyle name="Input cel 4 3 3 3 2" xfId="5719"/>
    <cellStyle name="Input cel 4 3 3 3 2 2" xfId="9939"/>
    <cellStyle name="Input cel 4 3 3 3 2 2 2" xfId="20221"/>
    <cellStyle name="Input cel 4 3 3 3 2 3" xfId="13471"/>
    <cellStyle name="Input cel 4 3 3 3 3" xfId="7131"/>
    <cellStyle name="Input cel 4 3 3 3 3 2" xfId="11350"/>
    <cellStyle name="Input cel 4 3 3 3 3 2 2" xfId="21581"/>
    <cellStyle name="Input cel 4 3 3 3 3 3" xfId="14710"/>
    <cellStyle name="Input cel 4 3 3 3 4" xfId="4509"/>
    <cellStyle name="Input cel 4 3 3 3 4 2" xfId="8729"/>
    <cellStyle name="Input cel 4 3 3 3 4 2 2" xfId="19011"/>
    <cellStyle name="Input cel 4 3 3 3 5" xfId="3127"/>
    <cellStyle name="Input cel 4 3 3 3 5 2" xfId="17432"/>
    <cellStyle name="Input cel 4 3 3 3 6" xfId="16926"/>
    <cellStyle name="Input cel 4 3 3 4" xfId="849"/>
    <cellStyle name="Input cel 4 3 3 4 2" xfId="5314"/>
    <cellStyle name="Input cel 4 3 3 4 2 2" xfId="9534"/>
    <cellStyle name="Input cel 4 3 3 4 2 2 2" xfId="19816"/>
    <cellStyle name="Input cel 4 3 3 4 2 3" xfId="16976"/>
    <cellStyle name="Input cel 4 3 3 4 3" xfId="6734"/>
    <cellStyle name="Input cel 4 3 3 4 3 2" xfId="10953"/>
    <cellStyle name="Input cel 4 3 3 4 3 2 2" xfId="21207"/>
    <cellStyle name="Input cel 4 3 3 4 3 3" xfId="13119"/>
    <cellStyle name="Input cel 4 3 3 4 4" xfId="4138"/>
    <cellStyle name="Input cel 4 3 3 4 4 2" xfId="8358"/>
    <cellStyle name="Input cel 4 3 3 4 4 2 2" xfId="18640"/>
    <cellStyle name="Input cel 4 3 3 4 5" xfId="3010"/>
    <cellStyle name="Input cel 4 3 3 4 5 2" xfId="14926"/>
    <cellStyle name="Input cel 4 3 3 4 6" xfId="13238"/>
    <cellStyle name="Input cel 4 3 3 5" xfId="3777"/>
    <cellStyle name="Input cel 4 3 3 5 2" xfId="7997"/>
    <cellStyle name="Input cel 4 3 3 5 2 2" xfId="18279"/>
    <cellStyle name="Input cel 4 3 3 5 3" xfId="16498"/>
    <cellStyle name="Input cel 4 3 3 6" xfId="4931"/>
    <cellStyle name="Input cel 4 3 3 6 2" xfId="9151"/>
    <cellStyle name="Input cel 4 3 3 6 2 2" xfId="19433"/>
    <cellStyle name="Input cel 4 3 3 6 3" xfId="14922"/>
    <cellStyle name="Input cel 4 3 3 7" xfId="6356"/>
    <cellStyle name="Input cel 4 3 3 7 2" xfId="10575"/>
    <cellStyle name="Input cel 4 3 3 7 2 2" xfId="20850"/>
    <cellStyle name="Input cel 4 3 3 7 3" xfId="15364"/>
    <cellStyle name="Input cel 4 3 3 8" xfId="3497"/>
    <cellStyle name="Input cel 4 3 3 8 2" xfId="7717"/>
    <cellStyle name="Input cel 4 3 3 8 2 2" xfId="17999"/>
    <cellStyle name="Input cel 4 3 3 8 3" xfId="12644"/>
    <cellStyle name="Input cel 4 3 3 9" xfId="2821"/>
    <cellStyle name="Input cel 4 3 3 9 2" xfId="14582"/>
    <cellStyle name="Input cel 4 3 4" xfId="528"/>
    <cellStyle name="Input cel 4 3 4 2" xfId="1454"/>
    <cellStyle name="Input cel 4 3 4 2 2" xfId="5917"/>
    <cellStyle name="Input cel 4 3 4 2 2 2" xfId="10137"/>
    <cellStyle name="Input cel 4 3 4 2 2 2 2" xfId="20419"/>
    <cellStyle name="Input cel 4 3 4 2 2 3" xfId="12726"/>
    <cellStyle name="Input cel 4 3 4 2 3" xfId="7329"/>
    <cellStyle name="Input cel 4 3 4 2 3 2" xfId="11548"/>
    <cellStyle name="Input cel 4 3 4 2 3 2 2" xfId="21765"/>
    <cellStyle name="Input cel 4 3 4 2 3 3" xfId="12469"/>
    <cellStyle name="Input cel 4 3 4 2 4" xfId="4680"/>
    <cellStyle name="Input cel 4 3 4 2 4 2" xfId="8900"/>
    <cellStyle name="Input cel 4 3 4 2 4 2 2" xfId="19182"/>
    <cellStyle name="Input cel 4 3 4 2 5" xfId="2780"/>
    <cellStyle name="Input cel 4 3 4 2 5 2" xfId="17616"/>
    <cellStyle name="Input cel 4 3 4 2 6" xfId="16736"/>
    <cellStyle name="Input cel 4 3 4 3" xfId="1136"/>
    <cellStyle name="Input cel 4 3 4 3 2" xfId="5600"/>
    <cellStyle name="Input cel 4 3 4 3 2 2" xfId="9820"/>
    <cellStyle name="Input cel 4 3 4 3 2 2 2" xfId="20102"/>
    <cellStyle name="Input cel 4 3 4 3 2 3" xfId="12304"/>
    <cellStyle name="Input cel 4 3 4 3 3" xfId="7013"/>
    <cellStyle name="Input cel 4 3 4 3 3 2" xfId="11232"/>
    <cellStyle name="Input cel 4 3 4 3 3 2 2" xfId="21469"/>
    <cellStyle name="Input cel 4 3 4 3 3 3" xfId="13043"/>
    <cellStyle name="Input cel 4 3 4 3 4" xfId="4396"/>
    <cellStyle name="Input cel 4 3 4 3 4 2" xfId="8616"/>
    <cellStyle name="Input cel 4 3 4 3 4 2 2" xfId="18898"/>
    <cellStyle name="Input cel 4 3 4 3 5" xfId="2482"/>
    <cellStyle name="Input cel 4 3 4 3 5 2" xfId="17320"/>
    <cellStyle name="Input cel 4 3 4 3 6" xfId="13113"/>
    <cellStyle name="Input cel 4 3 4 4" xfId="3839"/>
    <cellStyle name="Input cel 4 3 4 4 2" xfId="8059"/>
    <cellStyle name="Input cel 4 3 4 4 2 2" xfId="18341"/>
    <cellStyle name="Input cel 4 3 4 4 3" xfId="13953"/>
    <cellStyle name="Input cel 4 3 4 5" xfId="4995"/>
    <cellStyle name="Input cel 4 3 4 5 2" xfId="9215"/>
    <cellStyle name="Input cel 4 3 4 5 2 2" xfId="19497"/>
    <cellStyle name="Input cel 4 3 4 5 3" xfId="14526"/>
    <cellStyle name="Input cel 4 3 4 6" xfId="6420"/>
    <cellStyle name="Input cel 4 3 4 6 2" xfId="10639"/>
    <cellStyle name="Input cel 4 3 4 6 2 2" xfId="20912"/>
    <cellStyle name="Input cel 4 3 4 6 3" xfId="15582"/>
    <cellStyle name="Input cel 4 3 4 7" xfId="3544"/>
    <cellStyle name="Input cel 4 3 4 7 2" xfId="7764"/>
    <cellStyle name="Input cel 4 3 4 7 2 2" xfId="18046"/>
    <cellStyle name="Input cel 4 3 4 7 3" xfId="14859"/>
    <cellStyle name="Input cel 4 3 4 8" xfId="2455"/>
    <cellStyle name="Input cel 4 3 4 8 2" xfId="12584"/>
    <cellStyle name="Input cel 4 3 4 9" xfId="11620"/>
    <cellStyle name="Input cel 4 3 5" xfId="589"/>
    <cellStyle name="Input cel 4 3 5 2" xfId="1515"/>
    <cellStyle name="Input cel 4 3 5 2 2" xfId="5978"/>
    <cellStyle name="Input cel 4 3 5 2 2 2" xfId="10198"/>
    <cellStyle name="Input cel 4 3 5 2 2 2 2" xfId="20480"/>
    <cellStyle name="Input cel 4 3 5 2 2 3" xfId="16638"/>
    <cellStyle name="Input cel 4 3 5 2 3" xfId="7390"/>
    <cellStyle name="Input cel 4 3 5 2 3 2" xfId="11609"/>
    <cellStyle name="Input cel 4 3 5 2 3 2 2" xfId="21824"/>
    <cellStyle name="Input cel 4 3 5 2 3 3" xfId="15031"/>
    <cellStyle name="Input cel 4 3 5 2 4" xfId="4739"/>
    <cellStyle name="Input cel 4 3 5 2 4 2" xfId="8959"/>
    <cellStyle name="Input cel 4 3 5 2 4 2 2" xfId="19241"/>
    <cellStyle name="Input cel 4 3 5 2 5" xfId="7443"/>
    <cellStyle name="Input cel 4 3 5 2 5 2" xfId="17675"/>
    <cellStyle name="Input cel 4 3 5 2 6" xfId="12389"/>
    <cellStyle name="Input cel 4 3 5 3" xfId="1193"/>
    <cellStyle name="Input cel 4 3 5 3 2" xfId="5656"/>
    <cellStyle name="Input cel 4 3 5 3 2 2" xfId="9876"/>
    <cellStyle name="Input cel 4 3 5 3 2 2 2" xfId="20158"/>
    <cellStyle name="Input cel 4 3 5 3 2 3" xfId="15213"/>
    <cellStyle name="Input cel 4 3 5 3 3" xfId="7068"/>
    <cellStyle name="Input cel 4 3 5 3 3 2" xfId="11287"/>
    <cellStyle name="Input cel 4 3 5 3 3 2 2" xfId="21522"/>
    <cellStyle name="Input cel 4 3 5 3 3 3" xfId="11779"/>
    <cellStyle name="Input cel 4 3 5 3 4" xfId="4450"/>
    <cellStyle name="Input cel 4 3 5 3 4 2" xfId="8670"/>
    <cellStyle name="Input cel 4 3 5 3 4 2 2" xfId="18952"/>
    <cellStyle name="Input cel 4 3 5 3 5" xfId="2944"/>
    <cellStyle name="Input cel 4 3 5 3 5 2" xfId="17373"/>
    <cellStyle name="Input cel 4 3 5 3 6" xfId="14070"/>
    <cellStyle name="Input cel 4 3 5 4" xfId="3900"/>
    <cellStyle name="Input cel 4 3 5 4 2" xfId="8120"/>
    <cellStyle name="Input cel 4 3 5 4 2 2" xfId="18402"/>
    <cellStyle name="Input cel 4 3 5 4 3" xfId="11618"/>
    <cellStyle name="Input cel 4 3 5 5" xfId="5056"/>
    <cellStyle name="Input cel 4 3 5 5 2" xfId="9276"/>
    <cellStyle name="Input cel 4 3 5 5 2 2" xfId="19558"/>
    <cellStyle name="Input cel 4 3 5 5 3" xfId="16438"/>
    <cellStyle name="Input cel 4 3 5 6" xfId="6481"/>
    <cellStyle name="Input cel 4 3 5 6 2" xfId="10700"/>
    <cellStyle name="Input cel 4 3 5 6 2 2" xfId="20973"/>
    <cellStyle name="Input cel 4 3 5 6 3" xfId="13219"/>
    <cellStyle name="Input cel 4 3 5 7" xfId="3603"/>
    <cellStyle name="Input cel 4 3 5 7 2" xfId="7823"/>
    <cellStyle name="Input cel 4 3 5 7 2 2" xfId="18105"/>
    <cellStyle name="Input cel 4 3 5 7 3" xfId="14549"/>
    <cellStyle name="Input cel 4 3 5 8" xfId="2262"/>
    <cellStyle name="Input cel 4 3 5 8 2" xfId="13005"/>
    <cellStyle name="Input cel 4 3 5 9" xfId="15333"/>
    <cellStyle name="Input cel 4 3 6" xfId="968"/>
    <cellStyle name="Input cel 4 3 6 2" xfId="4233"/>
    <cellStyle name="Input cel 4 3 6 2 2" xfId="8453"/>
    <cellStyle name="Input cel 4 3 6 2 2 2" xfId="18735"/>
    <cellStyle name="Input cel 4 3 6 2 3" xfId="15670"/>
    <cellStyle name="Input cel 4 3 6 3" xfId="5432"/>
    <cellStyle name="Input cel 4 3 6 3 2" xfId="9652"/>
    <cellStyle name="Input cel 4 3 6 3 2 2" xfId="19934"/>
    <cellStyle name="Input cel 4 3 6 3 3" xfId="13167"/>
    <cellStyle name="Input cel 4 3 6 4" xfId="6846"/>
    <cellStyle name="Input cel 4 3 6 4 2" xfId="11065"/>
    <cellStyle name="Input cel 4 3 6 4 2 2" xfId="21308"/>
    <cellStyle name="Input cel 4 3 6 4 3" xfId="16330"/>
    <cellStyle name="Input cel 4 3 6 5" xfId="3395"/>
    <cellStyle name="Input cel 4 3 6 5 2" xfId="7615"/>
    <cellStyle name="Input cel 4 3 6 5 2 2" xfId="17897"/>
    <cellStyle name="Input cel 4 3 6 6" xfId="2494"/>
    <cellStyle name="Input cel 4 3 6 6 2" xfId="12460"/>
    <cellStyle name="Input cel 4 3 6 7" xfId="16936"/>
    <cellStyle name="Input cel 4 3 7" xfId="648"/>
    <cellStyle name="Input cel 4 3 7 2" xfId="5114"/>
    <cellStyle name="Input cel 4 3 7 2 2" xfId="9334"/>
    <cellStyle name="Input cel 4 3 7 2 2 2" xfId="19616"/>
    <cellStyle name="Input cel 4 3 7 2 3" xfId="13465"/>
    <cellStyle name="Input cel 4 3 7 3" xfId="6538"/>
    <cellStyle name="Input cel 4 3 7 3 2" xfId="10757"/>
    <cellStyle name="Input cel 4 3 7 3 2 2" xfId="21028"/>
    <cellStyle name="Input cel 4 3 7 3 3" xfId="14381"/>
    <cellStyle name="Input cel 4 3 7 4" xfId="3956"/>
    <cellStyle name="Input cel 4 3 7 4 2" xfId="8176"/>
    <cellStyle name="Input cel 4 3 7 4 2 2" xfId="18458"/>
    <cellStyle name="Input cel 4 3 7 5" xfId="2206"/>
    <cellStyle name="Input cel 4 3 7 5 2" xfId="16403"/>
    <cellStyle name="Input cel 4 3 7 6" xfId="11837"/>
    <cellStyle name="Input cel 4 3 8" xfId="613"/>
    <cellStyle name="Input cel 4 3 8 2" xfId="5080"/>
    <cellStyle name="Input cel 4 3 8 2 2" xfId="9300"/>
    <cellStyle name="Input cel 4 3 8 2 2 2" xfId="19582"/>
    <cellStyle name="Input cel 4 3 8 2 3" xfId="12646"/>
    <cellStyle name="Input cel 4 3 8 3" xfId="6505"/>
    <cellStyle name="Input cel 4 3 8 3 2" xfId="10724"/>
    <cellStyle name="Input cel 4 3 8 3 2 2" xfId="20996"/>
    <cellStyle name="Input cel 4 3 8 3 3" xfId="14893"/>
    <cellStyle name="Input cel 4 3 8 4" xfId="3923"/>
    <cellStyle name="Input cel 4 3 8 4 2" xfId="8143"/>
    <cellStyle name="Input cel 4 3 8 4 2 2" xfId="18425"/>
    <cellStyle name="Input cel 4 3 8 5" xfId="1981"/>
    <cellStyle name="Input cel 4 3 8 5 2" xfId="16807"/>
    <cellStyle name="Input cel 4 3 8 6" xfId="11685"/>
    <cellStyle name="Input cel 4 3 9" xfId="1578"/>
    <cellStyle name="Input cel 4 3 9 2" xfId="6075"/>
    <cellStyle name="Input cel 4 3 9 2 2" xfId="10294"/>
    <cellStyle name="Input cel 4 3 9 2 2 2" xfId="20574"/>
    <cellStyle name="Input cel 4 3 9 2 3" xfId="13996"/>
    <cellStyle name="Input cel 4 3 9 3" xfId="3657"/>
    <cellStyle name="Input cel 4 3 9 3 2" xfId="7877"/>
    <cellStyle name="Input cel 4 3 9 3 2 2" xfId="18159"/>
    <cellStyle name="Input cel 4 3 9 4" xfId="2190"/>
    <cellStyle name="Input cel 4 3 9 4 2" xfId="15289"/>
    <cellStyle name="Input cel 4 3 9 5" xfId="17216"/>
    <cellStyle name="Input cel 4 4" xfId="316"/>
    <cellStyle name="Input cel 4 4 10" xfId="11711"/>
    <cellStyle name="Input cel 4 4 2" xfId="953"/>
    <cellStyle name="Input cel 4 4 2 2" xfId="1291"/>
    <cellStyle name="Input cel 4 4 2 2 2" xfId="5754"/>
    <cellStyle name="Input cel 4 4 2 2 2 2" xfId="9974"/>
    <cellStyle name="Input cel 4 4 2 2 2 2 2" xfId="20256"/>
    <cellStyle name="Input cel 4 4 2 2 2 3" xfId="13364"/>
    <cellStyle name="Input cel 4 4 2 2 3" xfId="7166"/>
    <cellStyle name="Input cel 4 4 2 2 3 2" xfId="11385"/>
    <cellStyle name="Input cel 4 4 2 2 3 2 2" xfId="21611"/>
    <cellStyle name="Input cel 4 4 2 2 3 3" xfId="15634"/>
    <cellStyle name="Input cel 4 4 2 2 4" xfId="4533"/>
    <cellStyle name="Input cel 4 4 2 2 4 2" xfId="8753"/>
    <cellStyle name="Input cel 4 4 2 2 4 2 2" xfId="19035"/>
    <cellStyle name="Input cel 4 4 2 2 5" xfId="2476"/>
    <cellStyle name="Input cel 4 4 2 2 5 2" xfId="17462"/>
    <cellStyle name="Input cel 4 4 2 2 6" xfId="16838"/>
    <cellStyle name="Input cel 4 4 2 3" xfId="1705"/>
    <cellStyle name="Input cel 4 4 2 3 2" xfId="6831"/>
    <cellStyle name="Input cel 4 4 2 3 2 2" xfId="11050"/>
    <cellStyle name="Input cel 4 4 2 3 2 2 2" xfId="21294"/>
    <cellStyle name="Input cel 4 4 2 3 2 3" xfId="13942"/>
    <cellStyle name="Input cel 4 4 2 3 3" xfId="5417"/>
    <cellStyle name="Input cel 4 4 2 3 3 2" xfId="9637"/>
    <cellStyle name="Input cel 4 4 2 3 3 2 2" xfId="19919"/>
    <cellStyle name="Input cel 4 4 2 3 4" xfId="3047"/>
    <cellStyle name="Input cel 4 4 2 3 4 2" xfId="15047"/>
    <cellStyle name="Input cel 4 4 2 3 5" xfId="13362"/>
    <cellStyle name="Input cel 4 4 2 4" xfId="6216"/>
    <cellStyle name="Input cel 4 4 2 4 2" xfId="10435"/>
    <cellStyle name="Input cel 4 4 2 4 2 2" xfId="20712"/>
    <cellStyle name="Input cel 4 4 2 4 3" xfId="13927"/>
    <cellStyle name="Input cel 4 4 2 5" xfId="3104"/>
    <cellStyle name="Input cel 4 4 2 5 2" xfId="12421"/>
    <cellStyle name="Input cel 4 4 2 6" xfId="12875"/>
    <cellStyle name="Input cel 4 4 3" xfId="1232"/>
    <cellStyle name="Input cel 4 4 3 2" xfId="5695"/>
    <cellStyle name="Input cel 4 4 3 2 2" xfId="9915"/>
    <cellStyle name="Input cel 4 4 3 2 2 2" xfId="20197"/>
    <cellStyle name="Input cel 4 4 3 2 3" xfId="16745"/>
    <cellStyle name="Input cel 4 4 3 3" xfId="7107"/>
    <cellStyle name="Input cel 4 4 3 3 2" xfId="11326"/>
    <cellStyle name="Input cel 4 4 3 3 2 2" xfId="21558"/>
    <cellStyle name="Input cel 4 4 3 3 3" xfId="14660"/>
    <cellStyle name="Input cel 4 4 3 4" xfId="4486"/>
    <cellStyle name="Input cel 4 4 3 4 2" xfId="8706"/>
    <cellStyle name="Input cel 4 4 3 4 2 2" xfId="18988"/>
    <cellStyle name="Input cel 4 4 3 5" xfId="2039"/>
    <cellStyle name="Input cel 4 4 3 5 2" xfId="17409"/>
    <cellStyle name="Input cel 4 4 3 6" xfId="13933"/>
    <cellStyle name="Input cel 4 4 4" xfId="724"/>
    <cellStyle name="Input cel 4 4 4 2" xfId="5189"/>
    <cellStyle name="Input cel 4 4 4 2 2" xfId="9409"/>
    <cellStyle name="Input cel 4 4 4 2 2 2" xfId="19691"/>
    <cellStyle name="Input cel 4 4 4 2 3" xfId="12430"/>
    <cellStyle name="Input cel 4 4 4 3" xfId="6610"/>
    <cellStyle name="Input cel 4 4 4 3 2" xfId="10829"/>
    <cellStyle name="Input cel 4 4 4 3 2 2" xfId="21091"/>
    <cellStyle name="Input cel 4 4 4 3 3" xfId="11969"/>
    <cellStyle name="Input cel 4 4 4 4" xfId="4021"/>
    <cellStyle name="Input cel 4 4 4 4 2" xfId="8241"/>
    <cellStyle name="Input cel 4 4 4 4 2 2" xfId="18523"/>
    <cellStyle name="Input cel 4 4 4 5" xfId="2761"/>
    <cellStyle name="Input cel 4 4 4 5 2" xfId="12767"/>
    <cellStyle name="Input cel 4 4 4 6" xfId="15444"/>
    <cellStyle name="Input cel 4 4 5" xfId="1576"/>
    <cellStyle name="Input cel 4 4 5 2" xfId="6072"/>
    <cellStyle name="Input cel 4 4 5 2 2" xfId="10291"/>
    <cellStyle name="Input cel 4 4 5 2 2 2" xfId="20571"/>
    <cellStyle name="Input cel 4 4 5 2 3" xfId="12310"/>
    <cellStyle name="Input cel 4 4 5 3" xfId="3635"/>
    <cellStyle name="Input cel 4 4 5 3 2" xfId="7855"/>
    <cellStyle name="Input cel 4 4 5 3 2 2" xfId="18137"/>
    <cellStyle name="Input cel 4 4 5 4" xfId="2720"/>
    <cellStyle name="Input cel 4 4 5 4 2" xfId="13196"/>
    <cellStyle name="Input cel 4 4 5 5" xfId="15971"/>
    <cellStyle name="Input cel 4 4 6" xfId="4789"/>
    <cellStyle name="Input cel 4 4 6 2" xfId="9009"/>
    <cellStyle name="Input cel 4 4 6 2 2" xfId="19291"/>
    <cellStyle name="Input cel 4 4 6 3" xfId="14541"/>
    <cellStyle name="Input cel 4 4 7" xfId="3377"/>
    <cellStyle name="Input cel 4 4 7 2" xfId="7597"/>
    <cellStyle name="Input cel 4 4 7 2 2" xfId="17879"/>
    <cellStyle name="Input cel 4 4 7 3" xfId="12708"/>
    <cellStyle name="Input cel 4 4 8" xfId="1809"/>
    <cellStyle name="Input cel 4 4 8 2" xfId="14160"/>
    <cellStyle name="Input cel 4 4 9" xfId="16117"/>
    <cellStyle name="Input cel 4 4 9 2" xfId="12930"/>
    <cellStyle name="Input cel 4 5" xfId="478"/>
    <cellStyle name="Input cel 4 5 2" xfId="1404"/>
    <cellStyle name="Input cel 4 5 2 2" xfId="5867"/>
    <cellStyle name="Input cel 4 5 2 2 2" xfId="10087"/>
    <cellStyle name="Input cel 4 5 2 2 2 2" xfId="20369"/>
    <cellStyle name="Input cel 4 5 2 2 3" xfId="14404"/>
    <cellStyle name="Input cel 4 5 2 3" xfId="7279"/>
    <cellStyle name="Input cel 4 5 2 3 2" xfId="11498"/>
    <cellStyle name="Input cel 4 5 2 3 2 2" xfId="21718"/>
    <cellStyle name="Input cel 4 5 2 3 3" xfId="12570"/>
    <cellStyle name="Input cel 4 5 2 4" xfId="4633"/>
    <cellStyle name="Input cel 4 5 2 4 2" xfId="8853"/>
    <cellStyle name="Input cel 4 5 2 4 2 2" xfId="19135"/>
    <cellStyle name="Input cel 4 5 2 5" xfId="1862"/>
    <cellStyle name="Input cel 4 5 2 5 2" xfId="17569"/>
    <cellStyle name="Input cel 4 5 2 6" xfId="14124"/>
    <cellStyle name="Input cel 4 5 3" xfId="761"/>
    <cellStyle name="Input cel 4 5 3 2" xfId="5226"/>
    <cellStyle name="Input cel 4 5 3 2 2" xfId="9446"/>
    <cellStyle name="Input cel 4 5 3 2 2 2" xfId="19728"/>
    <cellStyle name="Input cel 4 5 3 2 3" xfId="14147"/>
    <cellStyle name="Input cel 4 5 3 3" xfId="6646"/>
    <cellStyle name="Input cel 4 5 3 3 2" xfId="10865"/>
    <cellStyle name="Input cel 4 5 3 3 2 2" xfId="21124"/>
    <cellStyle name="Input cel 4 5 3 3 3" xfId="15964"/>
    <cellStyle name="Input cel 4 5 3 4" xfId="4056"/>
    <cellStyle name="Input cel 4 5 3 4 2" xfId="8276"/>
    <cellStyle name="Input cel 4 5 3 4 2 2" xfId="18558"/>
    <cellStyle name="Input cel 4 5 3 5" xfId="2769"/>
    <cellStyle name="Input cel 4 5 3 5 2" xfId="14701"/>
    <cellStyle name="Input cel 4 5 3 6" xfId="12138"/>
    <cellStyle name="Input cel 4 5 4" xfId="1680"/>
    <cellStyle name="Input cel 4 5 4 2" xfId="6370"/>
    <cellStyle name="Input cel 4 5 4 2 2" xfId="10589"/>
    <cellStyle name="Input cel 4 5 4 2 2 2" xfId="20863"/>
    <cellStyle name="Input cel 4 5 4 2 3" xfId="12028"/>
    <cellStyle name="Input cel 4 5 4 3" xfId="3790"/>
    <cellStyle name="Input cel 4 5 4 3 2" xfId="8010"/>
    <cellStyle name="Input cel 4 5 4 3 2 2" xfId="18292"/>
    <cellStyle name="Input cel 4 5 4 4" xfId="1917"/>
    <cellStyle name="Input cel 4 5 4 4 2" xfId="14531"/>
    <cellStyle name="Input cel 4 5 4 5" xfId="13869"/>
    <cellStyle name="Input cel 4 5 5" xfId="4945"/>
    <cellStyle name="Input cel 4 5 5 2" xfId="9165"/>
    <cellStyle name="Input cel 4 5 5 2 2" xfId="19447"/>
    <cellStyle name="Input cel 4 5 5 3" xfId="16680"/>
    <cellStyle name="Input cel 4 5 6" xfId="6142"/>
    <cellStyle name="Input cel 4 5 6 2" xfId="10361"/>
    <cellStyle name="Input cel 4 5 6 2 2" xfId="20639"/>
    <cellStyle name="Input cel 4 5 6 3" xfId="14554"/>
    <cellStyle name="Input cel 4 5 7" xfId="1790"/>
    <cellStyle name="Input cel 4 5 7 2" xfId="15537"/>
    <cellStyle name="Input cel 4 5 8" xfId="16124"/>
    <cellStyle name="Input cel 4 5 8 2" xfId="16047"/>
    <cellStyle name="Input cel 4 5 9" xfId="12487"/>
    <cellStyle name="Input cel 4 6" xfId="541"/>
    <cellStyle name="Input cel 4 6 2" xfId="1467"/>
    <cellStyle name="Input cel 4 6 2 2" xfId="5930"/>
    <cellStyle name="Input cel 4 6 2 2 2" xfId="10150"/>
    <cellStyle name="Input cel 4 6 2 2 2 2" xfId="20432"/>
    <cellStyle name="Input cel 4 6 2 2 3" xfId="15593"/>
    <cellStyle name="Input cel 4 6 2 3" xfId="7342"/>
    <cellStyle name="Input cel 4 6 2 3 2" xfId="11561"/>
    <cellStyle name="Input cel 4 6 2 3 2 2" xfId="21777"/>
    <cellStyle name="Input cel 4 6 2 3 3" xfId="12996"/>
    <cellStyle name="Input cel 4 6 2 4" xfId="4692"/>
    <cellStyle name="Input cel 4 6 2 4 2" xfId="8912"/>
    <cellStyle name="Input cel 4 6 2 4 2 2" xfId="19194"/>
    <cellStyle name="Input cel 4 6 2 5" xfId="2349"/>
    <cellStyle name="Input cel 4 6 2 5 2" xfId="17628"/>
    <cellStyle name="Input cel 4 6 2 6" xfId="12320"/>
    <cellStyle name="Input cel 4 6 3" xfId="1149"/>
    <cellStyle name="Input cel 4 6 3 2" xfId="5613"/>
    <cellStyle name="Input cel 4 6 3 2 2" xfId="9833"/>
    <cellStyle name="Input cel 4 6 3 2 2 2" xfId="20115"/>
    <cellStyle name="Input cel 4 6 3 2 3" xfId="13221"/>
    <cellStyle name="Input cel 4 6 3 3" xfId="7026"/>
    <cellStyle name="Input cel 4 6 3 3 2" xfId="11245"/>
    <cellStyle name="Input cel 4 6 3 3 2 2" xfId="21481"/>
    <cellStyle name="Input cel 4 6 3 3 3" xfId="16964"/>
    <cellStyle name="Input cel 4 6 3 4" xfId="4408"/>
    <cellStyle name="Input cel 4 6 3 4 2" xfId="8628"/>
    <cellStyle name="Input cel 4 6 3 4 2 2" xfId="18910"/>
    <cellStyle name="Input cel 4 6 3 5" xfId="3011"/>
    <cellStyle name="Input cel 4 6 3 5 2" xfId="17332"/>
    <cellStyle name="Input cel 4 6 3 6" xfId="13709"/>
    <cellStyle name="Input cel 4 6 4" xfId="3852"/>
    <cellStyle name="Input cel 4 6 4 2" xfId="8072"/>
    <cellStyle name="Input cel 4 6 4 2 2" xfId="18354"/>
    <cellStyle name="Input cel 4 6 4 3" xfId="13895"/>
    <cellStyle name="Input cel 4 6 5" xfId="5008"/>
    <cellStyle name="Input cel 4 6 5 2" xfId="9228"/>
    <cellStyle name="Input cel 4 6 5 2 2" xfId="19510"/>
    <cellStyle name="Input cel 4 6 5 3" xfId="15439"/>
    <cellStyle name="Input cel 4 6 6" xfId="6433"/>
    <cellStyle name="Input cel 4 6 6 2" xfId="10652"/>
    <cellStyle name="Input cel 4 6 6 2 2" xfId="20925"/>
    <cellStyle name="Input cel 4 6 6 3" xfId="12078"/>
    <cellStyle name="Input cel 4 6 7" xfId="3556"/>
    <cellStyle name="Input cel 4 6 7 2" xfId="7776"/>
    <cellStyle name="Input cel 4 6 7 2 2" xfId="18058"/>
    <cellStyle name="Input cel 4 6 7 3" xfId="14803"/>
    <cellStyle name="Input cel 4 6 8" xfId="2553"/>
    <cellStyle name="Input cel 4 6 8 2" xfId="12527"/>
    <cellStyle name="Input cel 4 6 9" xfId="13188"/>
    <cellStyle name="Input cel 4 7" xfId="895"/>
    <cellStyle name="Input cel 4 7 2" xfId="668"/>
    <cellStyle name="Input cel 4 7 2 2" xfId="5134"/>
    <cellStyle name="Input cel 4 7 2 2 2" xfId="9354"/>
    <cellStyle name="Input cel 4 7 2 2 2 2" xfId="19636"/>
    <cellStyle name="Input cel 4 7 2 2 3" xfId="12524"/>
    <cellStyle name="Input cel 4 7 2 3" xfId="6558"/>
    <cellStyle name="Input cel 4 7 2 3 2" xfId="10777"/>
    <cellStyle name="Input cel 4 7 2 3 2 2" xfId="21045"/>
    <cellStyle name="Input cel 4 7 2 3 3" xfId="16811"/>
    <cellStyle name="Input cel 4 7 2 4" xfId="3972"/>
    <cellStyle name="Input cel 4 7 2 4 2" xfId="8192"/>
    <cellStyle name="Input cel 4 7 2 4 2 2" xfId="18474"/>
    <cellStyle name="Input cel 4 7 2 5" xfId="2210"/>
    <cellStyle name="Input cel 4 7 2 5 2" xfId="17233"/>
    <cellStyle name="Input cel 4 7 2 6" xfId="11758"/>
    <cellStyle name="Input cel 4 7 3" xfId="4180"/>
    <cellStyle name="Input cel 4 7 3 2" xfId="8400"/>
    <cellStyle name="Input cel 4 7 3 2 2" xfId="18682"/>
    <cellStyle name="Input cel 4 7 3 3" xfId="13930"/>
    <cellStyle name="Input cel 4 7 4" xfId="5360"/>
    <cellStyle name="Input cel 4 7 4 2" xfId="9580"/>
    <cellStyle name="Input cel 4 7 4 2 2" xfId="19862"/>
    <cellStyle name="Input cel 4 7 4 3" xfId="14463"/>
    <cellStyle name="Input cel 4 7 5" xfId="6777"/>
    <cellStyle name="Input cel 4 7 5 2" xfId="10996"/>
    <cellStyle name="Input cel 4 7 5 2 2" xfId="21247"/>
    <cellStyle name="Input cel 4 7 5 3" xfId="12131"/>
    <cellStyle name="Input cel 4 7 6" xfId="3333"/>
    <cellStyle name="Input cel 4 7 6 2" xfId="7553"/>
    <cellStyle name="Input cel 4 7 6 2 2" xfId="17837"/>
    <cellStyle name="Input cel 4 7 7" xfId="2947"/>
    <cellStyle name="Input cel 4 7 7 2" xfId="16851"/>
    <cellStyle name="Input cel 4 7 8" xfId="14552"/>
    <cellStyle name="Input cel 4 8" xfId="886"/>
    <cellStyle name="Input cel 4 8 2" xfId="5351"/>
    <cellStyle name="Input cel 4 8 2 2" xfId="9571"/>
    <cellStyle name="Input cel 4 8 2 2 2" xfId="19853"/>
    <cellStyle name="Input cel 4 8 2 3" xfId="15431"/>
    <cellStyle name="Input cel 4 8 3" xfId="6771"/>
    <cellStyle name="Input cel 4 8 3 2" xfId="10990"/>
    <cellStyle name="Input cel 4 8 3 2 2" xfId="21241"/>
    <cellStyle name="Input cel 4 8 3 3" xfId="14516"/>
    <cellStyle name="Input cel 4 8 4" xfId="4171"/>
    <cellStyle name="Input cel 4 8 4 2" xfId="8391"/>
    <cellStyle name="Input cel 4 8 4 2 2" xfId="18673"/>
    <cellStyle name="Input cel 4 8 5" xfId="3169"/>
    <cellStyle name="Input cel 4 8 5 2" xfId="13231"/>
    <cellStyle name="Input cel 4 8 6" xfId="14539"/>
    <cellStyle name="Input cel 4 9" xfId="1605"/>
    <cellStyle name="Input cel 4 9 2" xfId="6256"/>
    <cellStyle name="Input cel 4 9 2 2" xfId="10475"/>
    <cellStyle name="Input cel 4 9 2 2 2" xfId="20751"/>
    <cellStyle name="Input cel 4 9 2 3" xfId="16906"/>
    <cellStyle name="Input cel 4 9 3" xfId="3275"/>
    <cellStyle name="Input cel 4 9 3 2" xfId="7497"/>
    <cellStyle name="Input cel 4 9 3 2 2" xfId="17779"/>
    <cellStyle name="Input cel 4 9 4" xfId="2230"/>
    <cellStyle name="Input cel 4 9 4 2" xfId="13603"/>
    <cellStyle name="Input cel 4 9 5" xfId="12566"/>
    <cellStyle name="Input cel 5" xfId="293"/>
    <cellStyle name="Input cel 5 10" xfId="3195"/>
    <cellStyle name="Input cel 5 10 2" xfId="16164"/>
    <cellStyle name="Input cel 5 10 3" xfId="17700"/>
    <cellStyle name="Input cel 5 11" xfId="1868"/>
    <cellStyle name="Input cel 5 11 2" xfId="11852"/>
    <cellStyle name="Input cel 5 11 3" xfId="16076"/>
    <cellStyle name="Input cel 5 2" xfId="396"/>
    <cellStyle name="Input cel 5 2 10" xfId="4865"/>
    <cellStyle name="Input cel 5 2 10 2" xfId="9085"/>
    <cellStyle name="Input cel 5 2 10 2 2" xfId="19367"/>
    <cellStyle name="Input cel 5 2 10 3" xfId="12186"/>
    <cellStyle name="Input cel 5 2 11" xfId="3358"/>
    <cellStyle name="Input cel 5 2 11 2" xfId="7578"/>
    <cellStyle name="Input cel 5 2 11 2 2" xfId="17860"/>
    <cellStyle name="Input cel 5 2 11 3" xfId="12050"/>
    <cellStyle name="Input cel 5 2 12" xfId="6111"/>
    <cellStyle name="Input cel 5 2 12 2" xfId="10330"/>
    <cellStyle name="Input cel 5 2 12 2 2" xfId="20608"/>
    <cellStyle name="Input cel 5 2 13" xfId="2727"/>
    <cellStyle name="Input cel 5 2 13 2" xfId="14093"/>
    <cellStyle name="Input cel 5 2 14" xfId="11720"/>
    <cellStyle name="Input cel 5 2 2" xfId="446"/>
    <cellStyle name="Input cel 5 2 2 10" xfId="11654"/>
    <cellStyle name="Input cel 5 2 2 2" xfId="1372"/>
    <cellStyle name="Input cel 5 2 2 2 2" xfId="5835"/>
    <cellStyle name="Input cel 5 2 2 2 2 2" xfId="10055"/>
    <cellStyle name="Input cel 5 2 2 2 2 2 2" xfId="20337"/>
    <cellStyle name="Input cel 5 2 2 2 2 3" xfId="16606"/>
    <cellStyle name="Input cel 5 2 2 2 3" xfId="7247"/>
    <cellStyle name="Input cel 5 2 2 2 3 2" xfId="11466"/>
    <cellStyle name="Input cel 5 2 2 2 3 2 2" xfId="21688"/>
    <cellStyle name="Input cel 5 2 2 2 3 3" xfId="13072"/>
    <cellStyle name="Input cel 5 2 2 2 4" xfId="4603"/>
    <cellStyle name="Input cel 5 2 2 2 4 2" xfId="8823"/>
    <cellStyle name="Input cel 5 2 2 2 4 2 2" xfId="19105"/>
    <cellStyle name="Input cel 5 2 2 2 5" xfId="2546"/>
    <cellStyle name="Input cel 5 2 2 2 5 2" xfId="17539"/>
    <cellStyle name="Input cel 5 2 2 2 6" xfId="13198"/>
    <cellStyle name="Input cel 5 2 2 3" xfId="1086"/>
    <cellStyle name="Input cel 5 2 2 3 2" xfId="5550"/>
    <cellStyle name="Input cel 5 2 2 3 2 2" xfId="9770"/>
    <cellStyle name="Input cel 5 2 2 3 2 2 2" xfId="20052"/>
    <cellStyle name="Input cel 5 2 2 3 2 3" xfId="16785"/>
    <cellStyle name="Input cel 5 2 2 3 3" xfId="6963"/>
    <cellStyle name="Input cel 5 2 2 3 3 2" xfId="11182"/>
    <cellStyle name="Input cel 5 2 2 3 3 2 2" xfId="21422"/>
    <cellStyle name="Input cel 5 2 2 3 3 3" xfId="14393"/>
    <cellStyle name="Input cel 5 2 2 3 4" xfId="4348"/>
    <cellStyle name="Input cel 5 2 2 3 4 2" xfId="8568"/>
    <cellStyle name="Input cel 5 2 2 3 4 2 2" xfId="18850"/>
    <cellStyle name="Input cel 5 2 2 3 5" xfId="2862"/>
    <cellStyle name="Input cel 5 2 2 3 5 2" xfId="17273"/>
    <cellStyle name="Input cel 5 2 2 3 6" xfId="15155"/>
    <cellStyle name="Input cel 5 2 2 4" xfId="1057"/>
    <cellStyle name="Input cel 5 2 2 4 2" xfId="5521"/>
    <cellStyle name="Input cel 5 2 2 4 2 2" xfId="9741"/>
    <cellStyle name="Input cel 5 2 2 4 2 2 2" xfId="20023"/>
    <cellStyle name="Input cel 5 2 2 4 2 3" xfId="16360"/>
    <cellStyle name="Input cel 5 2 2 4 3" xfId="6934"/>
    <cellStyle name="Input cel 5 2 2 4 3 2" xfId="11153"/>
    <cellStyle name="Input cel 5 2 2 4 3 2 2" xfId="21393"/>
    <cellStyle name="Input cel 5 2 2 4 3 3" xfId="12750"/>
    <cellStyle name="Input cel 5 2 2 4 4" xfId="4319"/>
    <cellStyle name="Input cel 5 2 2 4 4 2" xfId="8539"/>
    <cellStyle name="Input cel 5 2 2 4 4 2 2" xfId="18821"/>
    <cellStyle name="Input cel 5 2 2 4 5" xfId="2937"/>
    <cellStyle name="Input cel 5 2 2 4 5 2" xfId="17198"/>
    <cellStyle name="Input cel 5 2 2 4 6" xfId="15328"/>
    <cellStyle name="Input cel 5 2 2 5" xfId="1665"/>
    <cellStyle name="Input cel 5 2 2 5 2" xfId="6338"/>
    <cellStyle name="Input cel 5 2 2 5 2 2" xfId="10557"/>
    <cellStyle name="Input cel 5 2 2 5 2 2 2" xfId="20833"/>
    <cellStyle name="Input cel 5 2 2 5 2 3" xfId="13205"/>
    <cellStyle name="Input cel 5 2 2 5 3" xfId="3760"/>
    <cellStyle name="Input cel 5 2 2 5 3 2" xfId="7980"/>
    <cellStyle name="Input cel 5 2 2 5 3 2 2" xfId="18262"/>
    <cellStyle name="Input cel 5 2 2 5 4" xfId="2334"/>
    <cellStyle name="Input cel 5 2 2 5 4 2" xfId="14360"/>
    <cellStyle name="Input cel 5 2 2 5 5" xfId="12839"/>
    <cellStyle name="Input cel 5 2 2 6" xfId="4913"/>
    <cellStyle name="Input cel 5 2 2 6 2" xfId="9133"/>
    <cellStyle name="Input cel 5 2 2 6 2 2" xfId="19415"/>
    <cellStyle name="Input cel 5 2 2 6 3" xfId="15591"/>
    <cellStyle name="Input cel 5 2 2 7" xfId="6198"/>
    <cellStyle name="Input cel 5 2 2 7 2" xfId="10417"/>
    <cellStyle name="Input cel 5 2 2 7 2 2" xfId="20695"/>
    <cellStyle name="Input cel 5 2 2 7 3" xfId="15792"/>
    <cellStyle name="Input cel 5 2 2 8" xfId="1948"/>
    <cellStyle name="Input cel 5 2 2 8 2" xfId="13985"/>
    <cellStyle name="Input cel 5 2 2 9" xfId="16137"/>
    <cellStyle name="Input cel 5 2 2 9 2" xfId="11891"/>
    <cellStyle name="Input cel 5 2 3" xfId="510"/>
    <cellStyle name="Input cel 5 2 3 2" xfId="1436"/>
    <cellStyle name="Input cel 5 2 3 2 2" xfId="5899"/>
    <cellStyle name="Input cel 5 2 3 2 2 2" xfId="10119"/>
    <cellStyle name="Input cel 5 2 3 2 2 2 2" xfId="20401"/>
    <cellStyle name="Input cel 5 2 3 2 2 3" xfId="12773"/>
    <cellStyle name="Input cel 5 2 3 2 3" xfId="7311"/>
    <cellStyle name="Input cel 5 2 3 2 3 2" xfId="11530"/>
    <cellStyle name="Input cel 5 2 3 2 3 2 2" xfId="21748"/>
    <cellStyle name="Input cel 5 2 3 2 3 3" xfId="12089"/>
    <cellStyle name="Input cel 5 2 3 2 4" xfId="4663"/>
    <cellStyle name="Input cel 5 2 3 2 4 2" xfId="8883"/>
    <cellStyle name="Input cel 5 2 3 2 4 2 2" xfId="19165"/>
    <cellStyle name="Input cel 5 2 3 2 5" xfId="2909"/>
    <cellStyle name="Input cel 5 2 3 2 5 2" xfId="17599"/>
    <cellStyle name="Input cel 5 2 3 2 6" xfId="17069"/>
    <cellStyle name="Input cel 5 2 3 3" xfId="1118"/>
    <cellStyle name="Input cel 5 2 3 3 2" xfId="5582"/>
    <cellStyle name="Input cel 5 2 3 3 2 2" xfId="9802"/>
    <cellStyle name="Input cel 5 2 3 3 2 2 2" xfId="20084"/>
    <cellStyle name="Input cel 5 2 3 3 2 3" xfId="15358"/>
    <cellStyle name="Input cel 5 2 3 3 3" xfId="6995"/>
    <cellStyle name="Input cel 5 2 3 3 3 2" xfId="11214"/>
    <cellStyle name="Input cel 5 2 3 3 3 2 2" xfId="21452"/>
    <cellStyle name="Input cel 5 2 3 3 3 3" xfId="12762"/>
    <cellStyle name="Input cel 5 2 3 3 4" xfId="4379"/>
    <cellStyle name="Input cel 5 2 3 3 4 2" xfId="8599"/>
    <cellStyle name="Input cel 5 2 3 3 4 2 2" xfId="18881"/>
    <cellStyle name="Input cel 5 2 3 3 5" xfId="1829"/>
    <cellStyle name="Input cel 5 2 3 3 5 2" xfId="17303"/>
    <cellStyle name="Input cel 5 2 3 3 6" xfId="13625"/>
    <cellStyle name="Input cel 5 2 3 4" xfId="3821"/>
    <cellStyle name="Input cel 5 2 3 4 2" xfId="8041"/>
    <cellStyle name="Input cel 5 2 3 4 2 2" xfId="18323"/>
    <cellStyle name="Input cel 5 2 3 4 3" xfId="14394"/>
    <cellStyle name="Input cel 5 2 3 5" xfId="4977"/>
    <cellStyle name="Input cel 5 2 3 5 2" xfId="9197"/>
    <cellStyle name="Input cel 5 2 3 5 2 2" xfId="19479"/>
    <cellStyle name="Input cel 5 2 3 5 3" xfId="12622"/>
    <cellStyle name="Input cel 5 2 3 6" xfId="6402"/>
    <cellStyle name="Input cel 5 2 3 6 2" xfId="10621"/>
    <cellStyle name="Input cel 5 2 3 6 2 2" xfId="20894"/>
    <cellStyle name="Input cel 5 2 3 6 3" xfId="11922"/>
    <cellStyle name="Input cel 5 2 3 7" xfId="3527"/>
    <cellStyle name="Input cel 5 2 3 7 2" xfId="7747"/>
    <cellStyle name="Input cel 5 2 3 7 2 2" xfId="18029"/>
    <cellStyle name="Input cel 5 2 3 7 3" xfId="15601"/>
    <cellStyle name="Input cel 5 2 3 8" xfId="2458"/>
    <cellStyle name="Input cel 5 2 3 8 2" xfId="16221"/>
    <cellStyle name="Input cel 5 2 3 9" xfId="13284"/>
    <cellStyle name="Input cel 5 2 4" xfId="572"/>
    <cellStyle name="Input cel 5 2 4 2" xfId="1498"/>
    <cellStyle name="Input cel 5 2 4 2 2" xfId="5961"/>
    <cellStyle name="Input cel 5 2 4 2 2 2" xfId="10181"/>
    <cellStyle name="Input cel 5 2 4 2 2 2 2" xfId="20463"/>
    <cellStyle name="Input cel 5 2 4 2 2 3" xfId="13799"/>
    <cellStyle name="Input cel 5 2 4 2 3" xfId="7373"/>
    <cellStyle name="Input cel 5 2 4 2 3 2" xfId="11592"/>
    <cellStyle name="Input cel 5 2 4 2 3 2 2" xfId="21807"/>
    <cellStyle name="Input cel 5 2 4 2 3 3" xfId="12124"/>
    <cellStyle name="Input cel 5 2 4 2 4" xfId="4722"/>
    <cellStyle name="Input cel 5 2 4 2 4 2" xfId="8942"/>
    <cellStyle name="Input cel 5 2 4 2 4 2 2" xfId="19224"/>
    <cellStyle name="Input cel 5 2 4 2 5" xfId="7426"/>
    <cellStyle name="Input cel 5 2 4 2 5 2" xfId="17658"/>
    <cellStyle name="Input cel 5 2 4 2 6" xfId="16548"/>
    <cellStyle name="Input cel 5 2 4 3" xfId="1176"/>
    <cellStyle name="Input cel 5 2 4 3 2" xfId="5639"/>
    <cellStyle name="Input cel 5 2 4 3 2 2" xfId="9859"/>
    <cellStyle name="Input cel 5 2 4 3 2 2 2" xfId="20141"/>
    <cellStyle name="Input cel 5 2 4 3 2 3" xfId="16499"/>
    <cellStyle name="Input cel 5 2 4 3 3" xfId="7051"/>
    <cellStyle name="Input cel 5 2 4 3 3 2" xfId="11270"/>
    <cellStyle name="Input cel 5 2 4 3 3 2 2" xfId="21505"/>
    <cellStyle name="Input cel 5 2 4 3 3 3" xfId="11830"/>
    <cellStyle name="Input cel 5 2 4 3 4" xfId="4433"/>
    <cellStyle name="Input cel 5 2 4 3 4 2" xfId="8653"/>
    <cellStyle name="Input cel 5 2 4 3 4 2 2" xfId="18935"/>
    <cellStyle name="Input cel 5 2 4 3 5" xfId="2425"/>
    <cellStyle name="Input cel 5 2 4 3 5 2" xfId="17356"/>
    <cellStyle name="Input cel 5 2 4 3 6" xfId="14987"/>
    <cellStyle name="Input cel 5 2 4 4" xfId="3883"/>
    <cellStyle name="Input cel 5 2 4 4 2" xfId="8103"/>
    <cellStyle name="Input cel 5 2 4 4 2 2" xfId="18385"/>
    <cellStyle name="Input cel 5 2 4 4 3" xfId="13281"/>
    <cellStyle name="Input cel 5 2 4 5" xfId="5039"/>
    <cellStyle name="Input cel 5 2 4 5 2" xfId="9259"/>
    <cellStyle name="Input cel 5 2 4 5 2 2" xfId="19541"/>
    <cellStyle name="Input cel 5 2 4 5 3" xfId="13472"/>
    <cellStyle name="Input cel 5 2 4 6" xfId="6464"/>
    <cellStyle name="Input cel 5 2 4 6 2" xfId="10683"/>
    <cellStyle name="Input cel 5 2 4 6 2 2" xfId="20956"/>
    <cellStyle name="Input cel 5 2 4 6 3" xfId="14651"/>
    <cellStyle name="Input cel 5 2 4 7" xfId="3586"/>
    <cellStyle name="Input cel 5 2 4 7 2" xfId="7806"/>
    <cellStyle name="Input cel 5 2 4 7 2 2" xfId="18088"/>
    <cellStyle name="Input cel 5 2 4 7 3" xfId="14311"/>
    <cellStyle name="Input cel 5 2 4 8" xfId="1986"/>
    <cellStyle name="Input cel 5 2 4 8 2" xfId="14110"/>
    <cellStyle name="Input cel 5 2 4 9" xfId="13540"/>
    <cellStyle name="Input cel 5 2 5" xfId="1019"/>
    <cellStyle name="Input cel 5 2 5 2" xfId="1335"/>
    <cellStyle name="Input cel 5 2 5 2 2" xfId="5798"/>
    <cellStyle name="Input cel 5 2 5 2 2 2" xfId="10018"/>
    <cellStyle name="Input cel 5 2 5 2 2 2 2" xfId="20300"/>
    <cellStyle name="Input cel 5 2 5 2 2 3" xfId="13756"/>
    <cellStyle name="Input cel 5 2 5 2 3" xfId="7210"/>
    <cellStyle name="Input cel 5 2 5 2 3 2" xfId="11429"/>
    <cellStyle name="Input cel 5 2 5 2 3 2 2" xfId="21652"/>
    <cellStyle name="Input cel 5 2 5 2 3 3" xfId="13700"/>
    <cellStyle name="Input cel 5 2 5 2 4" xfId="4567"/>
    <cellStyle name="Input cel 5 2 5 2 4 2" xfId="8787"/>
    <cellStyle name="Input cel 5 2 5 2 4 2 2" xfId="19069"/>
    <cellStyle name="Input cel 5 2 5 2 5" xfId="3057"/>
    <cellStyle name="Input cel 5 2 5 2 5 2" xfId="17503"/>
    <cellStyle name="Input cel 5 2 5 2 6" xfId="16567"/>
    <cellStyle name="Input cel 5 2 5 3" xfId="4283"/>
    <cellStyle name="Input cel 5 2 5 3 2" xfId="8503"/>
    <cellStyle name="Input cel 5 2 5 3 2 2" xfId="18785"/>
    <cellStyle name="Input cel 5 2 5 3 3" xfId="12039"/>
    <cellStyle name="Input cel 5 2 5 4" xfId="5483"/>
    <cellStyle name="Input cel 5 2 5 4 2" xfId="9703"/>
    <cellStyle name="Input cel 5 2 5 4 2 2" xfId="19985"/>
    <cellStyle name="Input cel 5 2 5 4 3" xfId="13145"/>
    <cellStyle name="Input cel 5 2 5 5" xfId="6897"/>
    <cellStyle name="Input cel 5 2 5 5 2" xfId="11116"/>
    <cellStyle name="Input cel 5 2 5 5 2 2" xfId="21358"/>
    <cellStyle name="Input cel 5 2 5 5 3" xfId="12574"/>
    <cellStyle name="Input cel 5 2 5 6" xfId="3445"/>
    <cellStyle name="Input cel 5 2 5 6 2" xfId="7665"/>
    <cellStyle name="Input cel 5 2 5 6 2 2" xfId="17947"/>
    <cellStyle name="Input cel 5 2 5 7" xfId="1967"/>
    <cellStyle name="Input cel 5 2 5 7 2" xfId="15402"/>
    <cellStyle name="Input cel 5 2 5 8" xfId="17141"/>
    <cellStyle name="Input cel 5 2 6" xfId="939"/>
    <cellStyle name="Input cel 5 2 6 2" xfId="5403"/>
    <cellStyle name="Input cel 5 2 6 2 2" xfId="9623"/>
    <cellStyle name="Input cel 5 2 6 2 2 2" xfId="19905"/>
    <cellStyle name="Input cel 5 2 6 2 3" xfId="15340"/>
    <cellStyle name="Input cel 5 2 6 3" xfId="6817"/>
    <cellStyle name="Input cel 5 2 6 3 2" xfId="11036"/>
    <cellStyle name="Input cel 5 2 6 3 2 2" xfId="21283"/>
    <cellStyle name="Input cel 5 2 6 3 3" xfId="15176"/>
    <cellStyle name="Input cel 5 2 6 4" xfId="4216"/>
    <cellStyle name="Input cel 5 2 6 4 2" xfId="8436"/>
    <cellStyle name="Input cel 5 2 6 4 2 2" xfId="18718"/>
    <cellStyle name="Input cel 5 2 6 5" xfId="2588"/>
    <cellStyle name="Input cel 5 2 6 5 2" xfId="15639"/>
    <cellStyle name="Input cel 5 2 6 6" xfId="14934"/>
    <cellStyle name="Input cel 5 2 7" xfId="733"/>
    <cellStyle name="Input cel 5 2 7 2" xfId="5198"/>
    <cellStyle name="Input cel 5 2 7 2 2" xfId="9418"/>
    <cellStyle name="Input cel 5 2 7 2 2 2" xfId="19700"/>
    <cellStyle name="Input cel 5 2 7 2 3" xfId="17124"/>
    <cellStyle name="Input cel 5 2 7 3" xfId="6619"/>
    <cellStyle name="Input cel 5 2 7 3 2" xfId="10838"/>
    <cellStyle name="Input cel 5 2 7 3 2 2" xfId="21100"/>
    <cellStyle name="Input cel 5 2 7 3 3" xfId="16271"/>
    <cellStyle name="Input cel 5 2 7 4" xfId="4030"/>
    <cellStyle name="Input cel 5 2 7 4 2" xfId="8250"/>
    <cellStyle name="Input cel 5 2 7 4 2 2" xfId="18532"/>
    <cellStyle name="Input cel 5 2 7 5" xfId="2819"/>
    <cellStyle name="Input cel 5 2 7 5 2" xfId="11983"/>
    <cellStyle name="Input cel 5 2 7 6" xfId="14712"/>
    <cellStyle name="Input cel 5 2 8" xfId="830"/>
    <cellStyle name="Input cel 5 2 8 2" xfId="5295"/>
    <cellStyle name="Input cel 5 2 8 2 2" xfId="9515"/>
    <cellStyle name="Input cel 5 2 8 2 2 2" xfId="19797"/>
    <cellStyle name="Input cel 5 2 8 2 3" xfId="14680"/>
    <cellStyle name="Input cel 5 2 8 3" xfId="6715"/>
    <cellStyle name="Input cel 5 2 8 3 2" xfId="10934"/>
    <cellStyle name="Input cel 5 2 8 3 2 2" xfId="21188"/>
    <cellStyle name="Input cel 5 2 8 3 3" xfId="16310"/>
    <cellStyle name="Input cel 5 2 8 4" xfId="4119"/>
    <cellStyle name="Input cel 5 2 8 4 2" xfId="8339"/>
    <cellStyle name="Input cel 5 2 8 4 2 2" xfId="18621"/>
    <cellStyle name="Input cel 5 2 8 5" xfId="2922"/>
    <cellStyle name="Input cel 5 2 8 5 2" xfId="13527"/>
    <cellStyle name="Input cel 5 2 8 6" xfId="17044"/>
    <cellStyle name="Input cel 5 2 9" xfId="1635"/>
    <cellStyle name="Input cel 5 2 9 2" xfId="6290"/>
    <cellStyle name="Input cel 5 2 9 2 2" xfId="10509"/>
    <cellStyle name="Input cel 5 2 9 2 2 2" xfId="20785"/>
    <cellStyle name="Input cel 5 2 9 2 3" xfId="13425"/>
    <cellStyle name="Input cel 5 2 9 3" xfId="3712"/>
    <cellStyle name="Input cel 5 2 9 3 2" xfId="7932"/>
    <cellStyle name="Input cel 5 2 9 3 2 2" xfId="18214"/>
    <cellStyle name="Input cel 5 2 9 4" xfId="2629"/>
    <cellStyle name="Input cel 5 2 9 4 2" xfId="12402"/>
    <cellStyle name="Input cel 5 2 9 5" xfId="14140"/>
    <cellStyle name="Input cel 5 3" xfId="323"/>
    <cellStyle name="Input cel 5 3 2" xfId="1295"/>
    <cellStyle name="Input cel 5 3 2 2" xfId="1727"/>
    <cellStyle name="Input cel 5 3 2 2 2" xfId="7170"/>
    <cellStyle name="Input cel 5 3 2 2 2 2" xfId="11389"/>
    <cellStyle name="Input cel 5 3 2 2 2 2 2" xfId="21615"/>
    <cellStyle name="Input cel 5 3 2 2 2 3" xfId="15777"/>
    <cellStyle name="Input cel 5 3 2 2 3" xfId="5758"/>
    <cellStyle name="Input cel 5 3 2 2 3 2" xfId="9978"/>
    <cellStyle name="Input cel 5 3 2 2 3 2 2" xfId="20260"/>
    <cellStyle name="Input cel 5 3 2 2 4" xfId="2356"/>
    <cellStyle name="Input cel 5 3 2 2 4 2" xfId="17466"/>
    <cellStyle name="Input cel 5 3 2 2 5" xfId="16309"/>
    <cellStyle name="Input cel 5 3 2 3" xfId="6158"/>
    <cellStyle name="Input cel 5 3 2 3 2" xfId="10377"/>
    <cellStyle name="Input cel 5 3 2 3 2 2" xfId="20655"/>
    <cellStyle name="Input cel 5 3 2 3 3" xfId="16484"/>
    <cellStyle name="Input cel 5 3 2 4" xfId="1770"/>
    <cellStyle name="Input cel 5 3 2 4 2" xfId="12151"/>
    <cellStyle name="Input cel 5 3 2 5" xfId="17122"/>
    <cellStyle name="Input cel 5 3 3" xfId="658"/>
    <cellStyle name="Input cel 5 3 3 2" xfId="5124"/>
    <cellStyle name="Input cel 5 3 3 2 2" xfId="9344"/>
    <cellStyle name="Input cel 5 3 3 2 2 2" xfId="19626"/>
    <cellStyle name="Input cel 5 3 3 2 3" xfId="16817"/>
    <cellStyle name="Input cel 5 3 3 3" xfId="6548"/>
    <cellStyle name="Input cel 5 3 3 3 2" xfId="10767"/>
    <cellStyle name="Input cel 5 3 3 3 2 2" xfId="21037"/>
    <cellStyle name="Input cel 5 3 3 3 3" xfId="13459"/>
    <cellStyle name="Input cel 5 3 3 4" xfId="3965"/>
    <cellStyle name="Input cel 5 3 3 4 2" xfId="8185"/>
    <cellStyle name="Input cel 5 3 3 4 2 2" xfId="18467"/>
    <cellStyle name="Input cel 5 3 3 5" xfId="4778"/>
    <cellStyle name="Input cel 5 3 3 5 2" xfId="14623"/>
    <cellStyle name="Input cel 5 3 3 6" xfId="11816"/>
    <cellStyle name="Input cel 5 3 4" xfId="1603"/>
    <cellStyle name="Input cel 5 3 4 2" xfId="6254"/>
    <cellStyle name="Input cel 5 3 4 2 2" xfId="10473"/>
    <cellStyle name="Input cel 5 3 4 2 2 2" xfId="20749"/>
    <cellStyle name="Input cel 5 3 4 2 3" xfId="14218"/>
    <cellStyle name="Input cel 5 3 4 3" xfId="3642"/>
    <cellStyle name="Input cel 5 3 4 3 2" xfId="7862"/>
    <cellStyle name="Input cel 5 3 4 3 2 2" xfId="18144"/>
    <cellStyle name="Input cel 5 3 4 4" xfId="2793"/>
    <cellStyle name="Input cel 5 3 4 4 2" xfId="15903"/>
    <cellStyle name="Input cel 5 3 4 5" xfId="15084"/>
    <cellStyle name="Input cel 5 3 5" xfId="4796"/>
    <cellStyle name="Input cel 5 3 5 2" xfId="9016"/>
    <cellStyle name="Input cel 5 3 5 2 2" xfId="19298"/>
    <cellStyle name="Input cel 5 3 5 3" xfId="15109"/>
    <cellStyle name="Input cel 5 3 6" xfId="6082"/>
    <cellStyle name="Input cel 5 3 6 2" xfId="10301"/>
    <cellStyle name="Input cel 5 3 6 2 2" xfId="20581"/>
    <cellStyle name="Input cel 5 3 6 3" xfId="14811"/>
    <cellStyle name="Input cel 5 3 7" xfId="2988"/>
    <cellStyle name="Input cel 5 3 7 2" xfId="16002"/>
    <cellStyle name="Input cel 5 3 8" xfId="16096"/>
    <cellStyle name="Input cel 5 3 8 2" xfId="15174"/>
    <cellStyle name="Input cel 5 3 9" xfId="12140"/>
    <cellStyle name="Input cel 5 4" xfId="1329"/>
    <cellStyle name="Input cel 5 4 2" xfId="1738"/>
    <cellStyle name="Input cel 5 4 2 2" xfId="7204"/>
    <cellStyle name="Input cel 5 4 2 2 2" xfId="11423"/>
    <cellStyle name="Input cel 5 4 2 2 2 2" xfId="21647"/>
    <cellStyle name="Input cel 5 4 2 2 3" xfId="15715"/>
    <cellStyle name="Input cel 5 4 2 3" xfId="5792"/>
    <cellStyle name="Input cel 5 4 2 3 2" xfId="10012"/>
    <cellStyle name="Input cel 5 4 2 3 2 2" xfId="20294"/>
    <cellStyle name="Input cel 5 4 2 4" xfId="2838"/>
    <cellStyle name="Input cel 5 4 2 4 2" xfId="17498"/>
    <cellStyle name="Input cel 5 4 2 5" xfId="15764"/>
    <cellStyle name="Input cel 5 4 3" xfId="6034"/>
    <cellStyle name="Input cel 5 4 3 2" xfId="10253"/>
    <cellStyle name="Input cel 5 4 3 2 2" xfId="20533"/>
    <cellStyle name="Input cel 5 4 3 3" xfId="11961"/>
    <cellStyle name="Input cel 5 4 4" xfId="4562"/>
    <cellStyle name="Input cel 5 4 4 2" xfId="8782"/>
    <cellStyle name="Input cel 5 4 4 2 2" xfId="19064"/>
    <cellStyle name="Input cel 5 4 5" xfId="2535"/>
    <cellStyle name="Input cel 5 4 5 2" xfId="15700"/>
    <cellStyle name="Input cel 5 4 6" xfId="14768"/>
    <cellStyle name="Input cel 5 5" xfId="637"/>
    <cellStyle name="Input cel 5 5 2" xfId="5104"/>
    <cellStyle name="Input cel 5 5 2 2" xfId="9324"/>
    <cellStyle name="Input cel 5 5 2 2 2" xfId="19606"/>
    <cellStyle name="Input cel 5 5 2 3" xfId="14387"/>
    <cellStyle name="Input cel 5 5 3" xfId="6058"/>
    <cellStyle name="Input cel 5 5 3 2" xfId="10277"/>
    <cellStyle name="Input cel 5 5 3 2 2" xfId="20557"/>
    <cellStyle name="Input cel 5 5 3 3" xfId="15009"/>
    <cellStyle name="Input cel 5 5 4" xfId="3946"/>
    <cellStyle name="Input cel 5 5 4 2" xfId="8166"/>
    <cellStyle name="Input cel 5 5 4 2 2" xfId="18448"/>
    <cellStyle name="Input cel 5 5 5" xfId="2366"/>
    <cellStyle name="Input cel 5 5 5 2" xfId="13627"/>
    <cellStyle name="Input cel 5 5 6" xfId="11649"/>
    <cellStyle name="Input cel 5 6" xfId="624"/>
    <cellStyle name="Input cel 5 6 2" xfId="5091"/>
    <cellStyle name="Input cel 5 6 2 2" xfId="9311"/>
    <cellStyle name="Input cel 5 6 2 2 2" xfId="19593"/>
    <cellStyle name="Input cel 5 6 2 3" xfId="16346"/>
    <cellStyle name="Input cel 5 6 3" xfId="6516"/>
    <cellStyle name="Input cel 5 6 3 2" xfId="10735"/>
    <cellStyle name="Input cel 5 6 3 2 2" xfId="21006"/>
    <cellStyle name="Input cel 5 6 3 3" xfId="17166"/>
    <cellStyle name="Input cel 5 6 4" xfId="3933"/>
    <cellStyle name="Input cel 5 6 4 2" xfId="8153"/>
    <cellStyle name="Input cel 5 6 4 2 2" xfId="18435"/>
    <cellStyle name="Input cel 5 6 5" xfId="3070"/>
    <cellStyle name="Input cel 5 6 5 2" xfId="12515"/>
    <cellStyle name="Input cel 5 6 6" xfId="11675"/>
    <cellStyle name="Input cel 5 7" xfId="3616"/>
    <cellStyle name="Input cel 5 7 2" xfId="7836"/>
    <cellStyle name="Input cel 5 7 2 2" xfId="18118"/>
    <cellStyle name="Input cel 5 7 3" xfId="12890"/>
    <cellStyle name="Input cel 5 8" xfId="4770"/>
    <cellStyle name="Input cel 5 8 2" xfId="8990"/>
    <cellStyle name="Input cel 5 8 2 2" xfId="19272"/>
    <cellStyle name="Input cel 5 8 3" xfId="15227"/>
    <cellStyle name="Input cel 5 9" xfId="3210"/>
    <cellStyle name="Input cel 5 9 2" xfId="16179"/>
    <cellStyle name="Input cel 5 9 2 2" xfId="17715"/>
    <cellStyle name="Input cel 5 9 3" xfId="11926"/>
    <cellStyle name="Input cel 5 9 4" xfId="12380"/>
    <cellStyle name="Input cel 6" xfId="3208"/>
    <cellStyle name="Input cel 6 2" xfId="16177"/>
    <cellStyle name="Input cel 6 3" xfId="17713"/>
    <cellStyle name="Input cel 7" xfId="3181"/>
    <cellStyle name="Input cel 7 2" xfId="16151"/>
    <cellStyle name="Input cel 7 3" xfId="17687"/>
    <cellStyle name="Input cel 8" xfId="1760"/>
    <cellStyle name="Input cel 8 2" xfId="15588"/>
    <cellStyle name="Input cel 8 3" xfId="16061"/>
    <cellStyle name="Input cel new" xfId="23"/>
    <cellStyle name="Input cel new 10" xfId="3184"/>
    <cellStyle name="Input cel new 10 2" xfId="16154"/>
    <cellStyle name="Input cel new 10 3" xfId="17690"/>
    <cellStyle name="Input cel new 11" xfId="1763"/>
    <cellStyle name="Input cel new 11 2" xfId="13286"/>
    <cellStyle name="Input cel new 11 3" xfId="16064"/>
    <cellStyle name="Input cel new 2" xfId="24"/>
    <cellStyle name="Input cel new 2 2" xfId="212"/>
    <cellStyle name="Input cel new 2 2 2" xfId="259"/>
    <cellStyle name="Input cel new 2 2 2 10" xfId="3247"/>
    <cellStyle name="Input cel new 2 2 2 10 2" xfId="7470"/>
    <cellStyle name="Input cel new 2 2 2 10 2 2" xfId="17751"/>
    <cellStyle name="Input cel new 2 2 2 10 3" xfId="11712"/>
    <cellStyle name="Input cel new 2 2 2 11" xfId="2996"/>
    <cellStyle name="Input cel new 2 2 2 11 2" xfId="13159"/>
    <cellStyle name="Input cel new 2 2 2 12" xfId="11747"/>
    <cellStyle name="Input cel new 2 2 2 2" xfId="365"/>
    <cellStyle name="Input cel new 2 2 2 2 10" xfId="3330"/>
    <cellStyle name="Input cel new 2 2 2 2 10 2" xfId="7551"/>
    <cellStyle name="Input cel new 2 2 2 2 10 2 2" xfId="17834"/>
    <cellStyle name="Input cel new 2 2 2 2 10 3" xfId="12874"/>
    <cellStyle name="Input cel new 2 2 2 2 11" xfId="6102"/>
    <cellStyle name="Input cel new 2 2 2 2 11 2" xfId="10321"/>
    <cellStyle name="Input cel new 2 2 2 2 11 2 2" xfId="20599"/>
    <cellStyle name="Input cel new 2 2 2 2 12" xfId="2354"/>
    <cellStyle name="Input cel new 2 2 2 2 12 2" xfId="12397"/>
    <cellStyle name="Input cel new 2 2 2 2 13" xfId="12525"/>
    <cellStyle name="Input cel new 2 2 2 2 2" xfId="389"/>
    <cellStyle name="Input cel new 2 2 2 2 2 10" xfId="14324"/>
    <cellStyle name="Input cel new 2 2 2 2 2 2" xfId="1012"/>
    <cellStyle name="Input cel new 2 2 2 2 2 2 2" xfId="4276"/>
    <cellStyle name="Input cel new 2 2 2 2 2 2 2 2" xfId="8496"/>
    <cellStyle name="Input cel new 2 2 2 2 2 2 2 2 2" xfId="18778"/>
    <cellStyle name="Input cel new 2 2 2 2 2 2 2 3" xfId="14410"/>
    <cellStyle name="Input cel new 2 2 2 2 2 2 3" xfId="5476"/>
    <cellStyle name="Input cel new 2 2 2 2 2 2 3 2" xfId="9696"/>
    <cellStyle name="Input cel new 2 2 2 2 2 2 3 2 2" xfId="19978"/>
    <cellStyle name="Input cel new 2 2 2 2 2 2 3 3" xfId="15108"/>
    <cellStyle name="Input cel new 2 2 2 2 2 2 4" xfId="6890"/>
    <cellStyle name="Input cel new 2 2 2 2 2 2 4 2" xfId="11109"/>
    <cellStyle name="Input cel new 2 2 2 2 2 2 4 2 2" xfId="21352"/>
    <cellStyle name="Input cel new 2 2 2 2 2 2 4 3" xfId="12627"/>
    <cellStyle name="Input cel new 2 2 2 2 2 2 5" xfId="3439"/>
    <cellStyle name="Input cel new 2 2 2 2 2 2 5 2" xfId="7659"/>
    <cellStyle name="Input cel new 2 2 2 2 2 2 5 2 2" xfId="17941"/>
    <cellStyle name="Input cel new 2 2 2 2 2 2 5 3" xfId="13458"/>
    <cellStyle name="Input cel new 2 2 2 2 2 2 6" xfId="2732"/>
    <cellStyle name="Input cel new 2 2 2 2 2 2 6 2" xfId="12114"/>
    <cellStyle name="Input cel new 2 2 2 2 2 2 7" xfId="12990"/>
    <cellStyle name="Input cel new 2 2 2 2 2 3" xfId="929"/>
    <cellStyle name="Input cel new 2 2 2 2 2 3 2" xfId="5393"/>
    <cellStyle name="Input cel new 2 2 2 2 2 3 2 2" xfId="9613"/>
    <cellStyle name="Input cel new 2 2 2 2 2 3 2 2 2" xfId="19895"/>
    <cellStyle name="Input cel new 2 2 2 2 2 3 2 3" xfId="16006"/>
    <cellStyle name="Input cel new 2 2 2 2 2 3 3" xfId="6809"/>
    <cellStyle name="Input cel new 2 2 2 2 2 3 3 2" xfId="11028"/>
    <cellStyle name="Input cel new 2 2 2 2 2 3 3 2 2" xfId="21277"/>
    <cellStyle name="Input cel new 2 2 2 2 2 3 3 3" xfId="15288"/>
    <cellStyle name="Input cel new 2 2 2 2 2 3 4" xfId="4208"/>
    <cellStyle name="Input cel new 2 2 2 2 2 3 4 2" xfId="8428"/>
    <cellStyle name="Input cel new 2 2 2 2 2 3 4 2 2" xfId="18710"/>
    <cellStyle name="Input cel new 2 2 2 2 2 3 5" xfId="2436"/>
    <cellStyle name="Input cel new 2 2 2 2 2 3 5 2" xfId="13129"/>
    <cellStyle name="Input cel new 2 2 2 2 2 3 6" xfId="14718"/>
    <cellStyle name="Input cel new 2 2 2 2 2 4" xfId="1224"/>
    <cellStyle name="Input cel new 2 2 2 2 2 4 2" xfId="5687"/>
    <cellStyle name="Input cel new 2 2 2 2 2 4 2 2" xfId="9907"/>
    <cellStyle name="Input cel new 2 2 2 2 2 4 2 2 2" xfId="20189"/>
    <cellStyle name="Input cel new 2 2 2 2 2 4 2 3" xfId="16646"/>
    <cellStyle name="Input cel new 2 2 2 2 2 4 3" xfId="7099"/>
    <cellStyle name="Input cel new 2 2 2 2 2 4 3 2" xfId="11318"/>
    <cellStyle name="Input cel new 2 2 2 2 2 4 3 2 2" xfId="21552"/>
    <cellStyle name="Input cel new 2 2 2 2 2 4 3 3" xfId="12640"/>
    <cellStyle name="Input cel new 2 2 2 2 2 4 4" xfId="4480"/>
    <cellStyle name="Input cel new 2 2 2 2 2 4 4 2" xfId="8700"/>
    <cellStyle name="Input cel new 2 2 2 2 2 4 4 2 2" xfId="18982"/>
    <cellStyle name="Input cel new 2 2 2 2 2 4 5" xfId="2417"/>
    <cellStyle name="Input cel new 2 2 2 2 2 4 5 2" xfId="17403"/>
    <cellStyle name="Input cel new 2 2 2 2 2 4 6" xfId="13409"/>
    <cellStyle name="Input cel new 2 2 2 2 2 5" xfId="751"/>
    <cellStyle name="Input cel new 2 2 2 2 2 5 2" xfId="5216"/>
    <cellStyle name="Input cel new 2 2 2 2 2 5 2 2" xfId="9436"/>
    <cellStyle name="Input cel new 2 2 2 2 2 5 2 2 2" xfId="19718"/>
    <cellStyle name="Input cel new 2 2 2 2 2 5 2 3" xfId="15082"/>
    <cellStyle name="Input cel new 2 2 2 2 2 5 3" xfId="6636"/>
    <cellStyle name="Input cel new 2 2 2 2 2 5 3 2" xfId="10855"/>
    <cellStyle name="Input cel new 2 2 2 2 2 5 3 2 2" xfId="21116"/>
    <cellStyle name="Input cel new 2 2 2 2 2 5 3 3" xfId="12184"/>
    <cellStyle name="Input cel new 2 2 2 2 2 5 4" xfId="4048"/>
    <cellStyle name="Input cel new 2 2 2 2 2 5 4 2" xfId="8268"/>
    <cellStyle name="Input cel new 2 2 2 2 2 5 4 2 2" xfId="18550"/>
    <cellStyle name="Input cel new 2 2 2 2 2 5 5" xfId="1927"/>
    <cellStyle name="Input cel new 2 2 2 2 2 5 5 2" xfId="14340"/>
    <cellStyle name="Input cel new 2 2 2 2 2 5 6" xfId="13971"/>
    <cellStyle name="Input cel new 2 2 2 2 2 6" xfId="1629"/>
    <cellStyle name="Input cel new 2 2 2 2 2 6 2" xfId="6283"/>
    <cellStyle name="Input cel new 2 2 2 2 2 6 2 2" xfId="10502"/>
    <cellStyle name="Input cel new 2 2 2 2 2 6 2 2 2" xfId="20778"/>
    <cellStyle name="Input cel new 2 2 2 2 2 6 2 3" xfId="15190"/>
    <cellStyle name="Input cel new 2 2 2 2 2 6 3" xfId="3705"/>
    <cellStyle name="Input cel new 2 2 2 2 2 6 3 2" xfId="7925"/>
    <cellStyle name="Input cel new 2 2 2 2 2 6 3 2 2" xfId="18207"/>
    <cellStyle name="Input cel new 2 2 2 2 2 6 4" xfId="1914"/>
    <cellStyle name="Input cel new 2 2 2 2 2 6 4 2" xfId="12068"/>
    <cellStyle name="Input cel new 2 2 2 2 2 6 5" xfId="12414"/>
    <cellStyle name="Input cel new 2 2 2 2 2 7" xfId="4858"/>
    <cellStyle name="Input cel new 2 2 2 2 2 7 2" xfId="9078"/>
    <cellStyle name="Input cel new 2 2 2 2 2 7 2 2" xfId="19360"/>
    <cellStyle name="Input cel new 2 2 2 2 2 7 3" xfId="15732"/>
    <cellStyle name="Input cel new 2 2 2 2 2 8" xfId="6186"/>
    <cellStyle name="Input cel new 2 2 2 2 2 8 2" xfId="10405"/>
    <cellStyle name="Input cel new 2 2 2 2 2 8 2 2" xfId="20683"/>
    <cellStyle name="Input cel new 2 2 2 2 2 8 3" xfId="14409"/>
    <cellStyle name="Input cel new 2 2 2 2 2 9" xfId="1903"/>
    <cellStyle name="Input cel new 2 2 2 2 2 9 2" xfId="15392"/>
    <cellStyle name="Input cel new 2 2 2 2 3" xfId="439"/>
    <cellStyle name="Input cel new 2 2 2 2 3 10" xfId="12620"/>
    <cellStyle name="Input cel new 2 2 2 2 3 2" xfId="1365"/>
    <cellStyle name="Input cel new 2 2 2 2 3 2 2" xfId="5828"/>
    <cellStyle name="Input cel new 2 2 2 2 3 2 2 2" xfId="10048"/>
    <cellStyle name="Input cel new 2 2 2 2 3 2 2 2 2" xfId="20330"/>
    <cellStyle name="Input cel new 2 2 2 2 3 2 2 3" xfId="13356"/>
    <cellStyle name="Input cel new 2 2 2 2 3 2 3" xfId="7240"/>
    <cellStyle name="Input cel new 2 2 2 2 3 2 3 2" xfId="11459"/>
    <cellStyle name="Input cel new 2 2 2 2 3 2 3 2 2" xfId="21682"/>
    <cellStyle name="Input cel new 2 2 2 2 3 2 3 3" xfId="17157"/>
    <cellStyle name="Input cel new 2 2 2 2 3 2 4" xfId="4597"/>
    <cellStyle name="Input cel new 2 2 2 2 3 2 4 2" xfId="8817"/>
    <cellStyle name="Input cel new 2 2 2 2 3 2 4 2 2" xfId="19099"/>
    <cellStyle name="Input cel new 2 2 2 2 3 2 5" xfId="2326"/>
    <cellStyle name="Input cel new 2 2 2 2 3 2 5 2" xfId="17533"/>
    <cellStyle name="Input cel new 2 2 2 2 3 2 6" xfId="13841"/>
    <cellStyle name="Input cel new 2 2 2 2 3 3" xfId="772"/>
    <cellStyle name="Input cel new 2 2 2 2 3 3 2" xfId="5237"/>
    <cellStyle name="Input cel new 2 2 2 2 3 3 2 2" xfId="9457"/>
    <cellStyle name="Input cel new 2 2 2 2 3 3 2 2 2" xfId="19739"/>
    <cellStyle name="Input cel new 2 2 2 2 3 3 2 3" xfId="12727"/>
    <cellStyle name="Input cel new 2 2 2 2 3 3 3" xfId="6657"/>
    <cellStyle name="Input cel new 2 2 2 2 3 3 3 2" xfId="10876"/>
    <cellStyle name="Input cel new 2 2 2 2 3 3 3 2 2" xfId="21135"/>
    <cellStyle name="Input cel new 2 2 2 2 3 3 3 3" xfId="13105"/>
    <cellStyle name="Input cel new 2 2 2 2 3 3 4" xfId="4067"/>
    <cellStyle name="Input cel new 2 2 2 2 3 3 4 2" xfId="8287"/>
    <cellStyle name="Input cel new 2 2 2 2 3 3 4 2 2" xfId="18569"/>
    <cellStyle name="Input cel new 2 2 2 2 3 3 5" xfId="2938"/>
    <cellStyle name="Input cel new 2 2 2 2 3 3 5 2" xfId="11631"/>
    <cellStyle name="Input cel new 2 2 2 2 3 3 6" xfId="15775"/>
    <cellStyle name="Input cel new 2 2 2 2 3 4" xfId="813"/>
    <cellStyle name="Input cel new 2 2 2 2 3 4 2" xfId="5278"/>
    <cellStyle name="Input cel new 2 2 2 2 3 4 2 2" xfId="9498"/>
    <cellStyle name="Input cel new 2 2 2 2 3 4 2 2 2" xfId="19780"/>
    <cellStyle name="Input cel new 2 2 2 2 3 4 2 3" xfId="13525"/>
    <cellStyle name="Input cel new 2 2 2 2 3 4 3" xfId="6698"/>
    <cellStyle name="Input cel new 2 2 2 2 3 4 3 2" xfId="10917"/>
    <cellStyle name="Input cel new 2 2 2 2 3 4 3 2 2" xfId="21173"/>
    <cellStyle name="Input cel new 2 2 2 2 3 4 3 3" xfId="12398"/>
    <cellStyle name="Input cel new 2 2 2 2 3 4 4" xfId="4104"/>
    <cellStyle name="Input cel new 2 2 2 2 3 4 4 2" xfId="8324"/>
    <cellStyle name="Input cel new 2 2 2 2 3 4 4 2 2" xfId="18606"/>
    <cellStyle name="Input cel new 2 2 2 2 3 4 5" xfId="2158"/>
    <cellStyle name="Input cel new 2 2 2 2 3 4 5 2" xfId="15835"/>
    <cellStyle name="Input cel new 2 2 2 2 3 4 6" xfId="12167"/>
    <cellStyle name="Input cel new 2 2 2 2 3 5" xfId="3753"/>
    <cellStyle name="Input cel new 2 2 2 2 3 5 2" xfId="7973"/>
    <cellStyle name="Input cel new 2 2 2 2 3 5 2 2" xfId="18255"/>
    <cellStyle name="Input cel new 2 2 2 2 3 5 3" xfId="16036"/>
    <cellStyle name="Input cel new 2 2 2 2 3 6" xfId="4906"/>
    <cellStyle name="Input cel new 2 2 2 2 3 6 2" xfId="9126"/>
    <cellStyle name="Input cel new 2 2 2 2 3 6 2 2" xfId="19408"/>
    <cellStyle name="Input cel new 2 2 2 2 3 6 3" xfId="15785"/>
    <cellStyle name="Input cel new 2 2 2 2 3 7" xfId="6331"/>
    <cellStyle name="Input cel new 2 2 2 2 3 7 2" xfId="10550"/>
    <cellStyle name="Input cel new 2 2 2 2 3 7 2 2" xfId="20826"/>
    <cellStyle name="Input cel new 2 2 2 2 3 7 3" xfId="15054"/>
    <cellStyle name="Input cel new 2 2 2 2 3 8" xfId="3487"/>
    <cellStyle name="Input cel new 2 2 2 2 3 8 2" xfId="7707"/>
    <cellStyle name="Input cel new 2 2 2 2 3 8 2 2" xfId="17989"/>
    <cellStyle name="Input cel new 2 2 2 2 3 8 3" xfId="16902"/>
    <cellStyle name="Input cel new 2 2 2 2 3 9" xfId="2432"/>
    <cellStyle name="Input cel new 2 2 2 2 3 9 2" xfId="16626"/>
    <cellStyle name="Input cel new 2 2 2 2 4" xfId="503"/>
    <cellStyle name="Input cel new 2 2 2 2 4 2" xfId="1429"/>
    <cellStyle name="Input cel new 2 2 2 2 4 2 2" xfId="5892"/>
    <cellStyle name="Input cel new 2 2 2 2 4 2 2 2" xfId="10112"/>
    <cellStyle name="Input cel new 2 2 2 2 4 2 2 2 2" xfId="20394"/>
    <cellStyle name="Input cel new 2 2 2 2 4 2 2 3" xfId="15968"/>
    <cellStyle name="Input cel new 2 2 2 2 4 2 3" xfId="7304"/>
    <cellStyle name="Input cel new 2 2 2 2 4 2 3 2" xfId="11523"/>
    <cellStyle name="Input cel new 2 2 2 2 4 2 3 2 2" xfId="21742"/>
    <cellStyle name="Input cel new 2 2 2 2 4 2 3 3" xfId="15646"/>
    <cellStyle name="Input cel new 2 2 2 2 4 2 4" xfId="4657"/>
    <cellStyle name="Input cel new 2 2 2 2 4 2 4 2" xfId="8877"/>
    <cellStyle name="Input cel new 2 2 2 2 4 2 4 2 2" xfId="19159"/>
    <cellStyle name="Input cel new 2 2 2 2 4 2 5" xfId="1978"/>
    <cellStyle name="Input cel new 2 2 2 2 4 2 5 2" xfId="17593"/>
    <cellStyle name="Input cel new 2 2 2 2 4 2 6" xfId="12554"/>
    <cellStyle name="Input cel new 2 2 2 2 4 3" xfId="1111"/>
    <cellStyle name="Input cel new 2 2 2 2 4 3 2" xfId="5575"/>
    <cellStyle name="Input cel new 2 2 2 2 4 3 2 2" xfId="9795"/>
    <cellStyle name="Input cel new 2 2 2 2 4 3 2 2 2" xfId="20077"/>
    <cellStyle name="Input cel new 2 2 2 2 4 3 2 3" xfId="11956"/>
    <cellStyle name="Input cel new 2 2 2 2 4 3 3" xfId="6988"/>
    <cellStyle name="Input cel new 2 2 2 2 4 3 3 2" xfId="11207"/>
    <cellStyle name="Input cel new 2 2 2 2 4 3 3 2 2" xfId="21446"/>
    <cellStyle name="Input cel new 2 2 2 2 4 3 3 3" xfId="15957"/>
    <cellStyle name="Input cel new 2 2 2 2 4 3 4" xfId="4373"/>
    <cellStyle name="Input cel new 2 2 2 2 4 3 4 2" xfId="8593"/>
    <cellStyle name="Input cel new 2 2 2 2 4 3 4 2 2" xfId="18875"/>
    <cellStyle name="Input cel new 2 2 2 2 4 3 5" xfId="1887"/>
    <cellStyle name="Input cel new 2 2 2 2 4 3 5 2" xfId="17297"/>
    <cellStyle name="Input cel new 2 2 2 2 4 3 6" xfId="13507"/>
    <cellStyle name="Input cel new 2 2 2 2 4 4" xfId="3814"/>
    <cellStyle name="Input cel new 2 2 2 2 4 4 2" xfId="8034"/>
    <cellStyle name="Input cel new 2 2 2 2 4 4 2 2" xfId="18316"/>
    <cellStyle name="Input cel new 2 2 2 2 4 4 3" xfId="12694"/>
    <cellStyle name="Input cel new 2 2 2 2 4 5" xfId="4970"/>
    <cellStyle name="Input cel new 2 2 2 2 4 5 2" xfId="9190"/>
    <cellStyle name="Input cel new 2 2 2 2 4 5 2 2" xfId="19472"/>
    <cellStyle name="Input cel new 2 2 2 2 4 5 3" xfId="13304"/>
    <cellStyle name="Input cel new 2 2 2 2 4 6" xfId="6395"/>
    <cellStyle name="Input cel new 2 2 2 2 4 6 2" xfId="10614"/>
    <cellStyle name="Input cel new 2 2 2 2 4 6 2 2" xfId="20887"/>
    <cellStyle name="Input cel new 2 2 2 2 4 6 3" xfId="15405"/>
    <cellStyle name="Input cel new 2 2 2 2 4 7" xfId="3521"/>
    <cellStyle name="Input cel new 2 2 2 2 4 7 2" xfId="7741"/>
    <cellStyle name="Input cel new 2 2 2 2 4 7 2 2" xfId="18023"/>
    <cellStyle name="Input cel new 2 2 2 2 4 7 3" xfId="14080"/>
    <cellStyle name="Input cel new 2 2 2 2 4 8" xfId="2584"/>
    <cellStyle name="Input cel new 2 2 2 2 4 8 2" xfId="11985"/>
    <cellStyle name="Input cel new 2 2 2 2 4 9" xfId="16707"/>
    <cellStyle name="Input cel new 2 2 2 2 5" xfId="565"/>
    <cellStyle name="Input cel new 2 2 2 2 5 2" xfId="1491"/>
    <cellStyle name="Input cel new 2 2 2 2 5 2 2" xfId="5954"/>
    <cellStyle name="Input cel new 2 2 2 2 5 2 2 2" xfId="10174"/>
    <cellStyle name="Input cel new 2 2 2 2 5 2 2 2 2" xfId="20456"/>
    <cellStyle name="Input cel new 2 2 2 2 5 2 2 3" xfId="16972"/>
    <cellStyle name="Input cel new 2 2 2 2 5 2 3" xfId="7366"/>
    <cellStyle name="Input cel new 2 2 2 2 5 2 3 2" xfId="11585"/>
    <cellStyle name="Input cel new 2 2 2 2 5 2 3 2 2" xfId="21801"/>
    <cellStyle name="Input cel new 2 2 2 2 5 2 3 3" xfId="15678"/>
    <cellStyle name="Input cel new 2 2 2 2 5 2 4" xfId="4716"/>
    <cellStyle name="Input cel new 2 2 2 2 5 2 4 2" xfId="8936"/>
    <cellStyle name="Input cel new 2 2 2 2 5 2 4 2 2" xfId="19218"/>
    <cellStyle name="Input cel new 2 2 2 2 5 2 5" xfId="7419"/>
    <cellStyle name="Input cel new 2 2 2 2 5 2 5 2" xfId="17652"/>
    <cellStyle name="Input cel new 2 2 2 2 5 2 6" xfId="13708"/>
    <cellStyle name="Input cel new 2 2 2 2 5 3" xfId="1169"/>
    <cellStyle name="Input cel new 2 2 2 2 5 3 2" xfId="5632"/>
    <cellStyle name="Input cel new 2 2 2 2 5 3 2 2" xfId="9852"/>
    <cellStyle name="Input cel new 2 2 2 2 5 3 2 2 2" xfId="20134"/>
    <cellStyle name="Input cel new 2 2 2 2 5 3 2 3" xfId="14681"/>
    <cellStyle name="Input cel new 2 2 2 2 5 3 3" xfId="7044"/>
    <cellStyle name="Input cel new 2 2 2 2 5 3 3 2" xfId="11263"/>
    <cellStyle name="Input cel new 2 2 2 2 5 3 3 2 2" xfId="21499"/>
    <cellStyle name="Input cel new 2 2 2 2 5 3 3 3" xfId="17255"/>
    <cellStyle name="Input cel new 2 2 2 2 5 3 4" xfId="4427"/>
    <cellStyle name="Input cel new 2 2 2 2 5 3 4 2" xfId="8647"/>
    <cellStyle name="Input cel new 2 2 2 2 5 3 4 2 2" xfId="18929"/>
    <cellStyle name="Input cel new 2 2 2 2 5 3 5" xfId="3125"/>
    <cellStyle name="Input cel new 2 2 2 2 5 3 5 2" xfId="17350"/>
    <cellStyle name="Input cel new 2 2 2 2 5 3 6" xfId="14777"/>
    <cellStyle name="Input cel new 2 2 2 2 5 4" xfId="3876"/>
    <cellStyle name="Input cel new 2 2 2 2 5 4 2" xfId="8096"/>
    <cellStyle name="Input cel new 2 2 2 2 5 4 2 2" xfId="18378"/>
    <cellStyle name="Input cel new 2 2 2 2 5 4 3" xfId="16704"/>
    <cellStyle name="Input cel new 2 2 2 2 5 5" xfId="5032"/>
    <cellStyle name="Input cel new 2 2 2 2 5 5 2" xfId="9252"/>
    <cellStyle name="Input cel new 2 2 2 2 5 5 2 2" xfId="19534"/>
    <cellStyle name="Input cel new 2 2 2 2 5 5 3" xfId="16237"/>
    <cellStyle name="Input cel new 2 2 2 2 5 6" xfId="6457"/>
    <cellStyle name="Input cel new 2 2 2 2 5 6 2" xfId="10676"/>
    <cellStyle name="Input cel new 2 2 2 2 5 6 2 2" xfId="20949"/>
    <cellStyle name="Input cel new 2 2 2 2 5 6 3" xfId="16676"/>
    <cellStyle name="Input cel new 2 2 2 2 5 7" xfId="3580"/>
    <cellStyle name="Input cel new 2 2 2 2 5 7 2" xfId="7800"/>
    <cellStyle name="Input cel new 2 2 2 2 5 7 2 2" xfId="18082"/>
    <cellStyle name="Input cel new 2 2 2 2 5 7 3" xfId="11911"/>
    <cellStyle name="Input cel new 2 2 2 2 5 8" xfId="2118"/>
    <cellStyle name="Input cel new 2 2 2 2 5 8 2" xfId="15490"/>
    <cellStyle name="Input cel new 2 2 2 2 5 9" xfId="16497"/>
    <cellStyle name="Input cel new 2 2 2 2 6" xfId="993"/>
    <cellStyle name="Input cel new 2 2 2 2 6 2" xfId="4257"/>
    <cellStyle name="Input cel new 2 2 2 2 6 2 2" xfId="8477"/>
    <cellStyle name="Input cel new 2 2 2 2 6 2 2 2" xfId="18759"/>
    <cellStyle name="Input cel new 2 2 2 2 6 2 3" xfId="12345"/>
    <cellStyle name="Input cel new 2 2 2 2 6 3" xfId="5457"/>
    <cellStyle name="Input cel new 2 2 2 2 6 3 2" xfId="9677"/>
    <cellStyle name="Input cel new 2 2 2 2 6 3 2 2" xfId="19959"/>
    <cellStyle name="Input cel new 2 2 2 2 6 3 3" xfId="13461"/>
    <cellStyle name="Input cel new 2 2 2 2 6 4" xfId="6871"/>
    <cellStyle name="Input cel new 2 2 2 2 6 4 2" xfId="11090"/>
    <cellStyle name="Input cel new 2 2 2 2 6 4 2 2" xfId="21333"/>
    <cellStyle name="Input cel new 2 2 2 2 6 4 3" xfId="15246"/>
    <cellStyle name="Input cel new 2 2 2 2 6 5" xfId="3420"/>
    <cellStyle name="Input cel new 2 2 2 2 6 5 2" xfId="7640"/>
    <cellStyle name="Input cel new 2 2 2 2 6 5 2 2" xfId="17922"/>
    <cellStyle name="Input cel new 2 2 2 2 6 6" xfId="2153"/>
    <cellStyle name="Input cel new 2 2 2 2 6 6 2" xfId="14551"/>
    <cellStyle name="Input cel new 2 2 2 2 6 7" xfId="13549"/>
    <cellStyle name="Input cel new 2 2 2 2 7" xfId="693"/>
    <cellStyle name="Input cel new 2 2 2 2 7 2" xfId="5159"/>
    <cellStyle name="Input cel new 2 2 2 2 7 2 2" xfId="9379"/>
    <cellStyle name="Input cel new 2 2 2 2 7 2 2 2" xfId="19661"/>
    <cellStyle name="Input cel new 2 2 2 2 7 2 3" xfId="16928"/>
    <cellStyle name="Input cel new 2 2 2 2 7 3" xfId="6582"/>
    <cellStyle name="Input cel new 2 2 2 2 7 3 2" xfId="10801"/>
    <cellStyle name="Input cel new 2 2 2 2 7 3 2 2" xfId="21066"/>
    <cellStyle name="Input cel new 2 2 2 2 7 3 3" xfId="17030"/>
    <cellStyle name="Input cel new 2 2 2 2 7 4" xfId="3995"/>
    <cellStyle name="Input cel new 2 2 2 2 7 4 2" xfId="8215"/>
    <cellStyle name="Input cel new 2 2 2 2 7 4 2 2" xfId="18497"/>
    <cellStyle name="Input cel new 2 2 2 2 7 5" xfId="2287"/>
    <cellStyle name="Input cel new 2 2 2 2 7 5 2" xfId="16833"/>
    <cellStyle name="Input cel new 2 2 2 2 7 6" xfId="12997"/>
    <cellStyle name="Input cel new 2 2 2 2 8" xfId="1561"/>
    <cellStyle name="Input cel new 2 2 2 2 8 2" xfId="6052"/>
    <cellStyle name="Input cel new 2 2 2 2 8 2 2" xfId="10271"/>
    <cellStyle name="Input cel new 2 2 2 2 8 2 2 2" xfId="20551"/>
    <cellStyle name="Input cel new 2 2 2 2 8 2 3" xfId="11901"/>
    <cellStyle name="Input cel new 2 2 2 2 8 3" xfId="3682"/>
    <cellStyle name="Input cel new 2 2 2 2 8 3 2" xfId="7902"/>
    <cellStyle name="Input cel new 2 2 2 2 8 3 2 2" xfId="18184"/>
    <cellStyle name="Input cel new 2 2 2 2 8 4" xfId="2576"/>
    <cellStyle name="Input cel new 2 2 2 2 8 4 2" xfId="15807"/>
    <cellStyle name="Input cel new 2 2 2 2 8 5" xfId="16726"/>
    <cellStyle name="Input cel new 2 2 2 2 9" xfId="4835"/>
    <cellStyle name="Input cel new 2 2 2 2 9 2" xfId="9055"/>
    <cellStyle name="Input cel new 2 2 2 2 9 2 2" xfId="19337"/>
    <cellStyle name="Input cel new 2 2 2 2 9 3" xfId="12033"/>
    <cellStyle name="Input cel new 2 2 2 3" xfId="347"/>
    <cellStyle name="Input cel new 2 2 2 3 10" xfId="4817"/>
    <cellStyle name="Input cel new 2 2 2 3 10 2" xfId="9037"/>
    <cellStyle name="Input cel new 2 2 2 3 10 2 2" xfId="19319"/>
    <cellStyle name="Input cel new 2 2 2 3 10 3" xfId="12754"/>
    <cellStyle name="Input cel new 2 2 2 3 11" xfId="3312"/>
    <cellStyle name="Input cel new 2 2 2 3 11 2" xfId="7533"/>
    <cellStyle name="Input cel new 2 2 2 3 11 2 2" xfId="17816"/>
    <cellStyle name="Input cel new 2 2 2 3 11 3" xfId="13790"/>
    <cellStyle name="Input cel new 2 2 2 3 12" xfId="6135"/>
    <cellStyle name="Input cel new 2 2 2 3 12 2" xfId="10354"/>
    <cellStyle name="Input cel new 2 2 2 3 12 2 2" xfId="20632"/>
    <cellStyle name="Input cel new 2 2 2 3 13" xfId="1798"/>
    <cellStyle name="Input cel new 2 2 2 3 13 2" xfId="12630"/>
    <cellStyle name="Input cel new 2 2 2 3 14" xfId="12942"/>
    <cellStyle name="Input cel new 2 2 2 3 2" xfId="421"/>
    <cellStyle name="Input cel new 2 2 2 3 2 2" xfId="1043"/>
    <cellStyle name="Input cel new 2 2 2 3 2 2 2" xfId="1348"/>
    <cellStyle name="Input cel new 2 2 2 3 2 2 2 2" xfId="5811"/>
    <cellStyle name="Input cel new 2 2 2 3 2 2 2 2 2" xfId="10031"/>
    <cellStyle name="Input cel new 2 2 2 3 2 2 2 2 2 2" xfId="20313"/>
    <cellStyle name="Input cel new 2 2 2 3 2 2 2 2 3" xfId="13698"/>
    <cellStyle name="Input cel new 2 2 2 3 2 2 2 3" xfId="7223"/>
    <cellStyle name="Input cel new 2 2 2 3 2 2 2 3 2" xfId="11442"/>
    <cellStyle name="Input cel new 2 2 2 3 2 2 2 3 2 2" xfId="21665"/>
    <cellStyle name="Input cel new 2 2 2 3 2 2 2 3 3" xfId="14769"/>
    <cellStyle name="Input cel new 2 2 2 3 2 2 2 4" xfId="4580"/>
    <cellStyle name="Input cel new 2 2 2 3 2 2 2 4 2" xfId="8800"/>
    <cellStyle name="Input cel new 2 2 2 3 2 2 2 4 2 2" xfId="19082"/>
    <cellStyle name="Input cel new 2 2 2 3 2 2 2 5" xfId="2078"/>
    <cellStyle name="Input cel new 2 2 2 3 2 2 2 5 2" xfId="17516"/>
    <cellStyle name="Input cel new 2 2 2 3 2 2 2 6" xfId="12448"/>
    <cellStyle name="Input cel new 2 2 2 3 2 2 3" xfId="4307"/>
    <cellStyle name="Input cel new 2 2 2 3 2 2 3 2" xfId="8527"/>
    <cellStyle name="Input cel new 2 2 2 3 2 2 3 2 2" xfId="18809"/>
    <cellStyle name="Input cel new 2 2 2 3 2 2 3 3" xfId="15479"/>
    <cellStyle name="Input cel new 2 2 2 3 2 2 4" xfId="5507"/>
    <cellStyle name="Input cel new 2 2 2 3 2 2 4 2" xfId="9727"/>
    <cellStyle name="Input cel new 2 2 2 3 2 2 4 2 2" xfId="20009"/>
    <cellStyle name="Input cel new 2 2 2 3 2 2 4 3" xfId="15620"/>
    <cellStyle name="Input cel new 2 2 2 3 2 2 5" xfId="6921"/>
    <cellStyle name="Input cel new 2 2 2 3 2 2 5 2" xfId="11140"/>
    <cellStyle name="Input cel new 2 2 2 3 2 2 5 2 2" xfId="21382"/>
    <cellStyle name="Input cel new 2 2 2 3 2 2 5 3" xfId="16755"/>
    <cellStyle name="Input cel new 2 2 2 3 2 2 6" xfId="3470"/>
    <cellStyle name="Input cel new 2 2 2 3 2 2 6 2" xfId="7690"/>
    <cellStyle name="Input cel new 2 2 2 3 2 2 6 2 2" xfId="17972"/>
    <cellStyle name="Input cel new 2 2 2 3 2 2 7" xfId="2182"/>
    <cellStyle name="Input cel new 2 2 2 3 2 2 7 2" xfId="13199"/>
    <cellStyle name="Input cel new 2 2 2 3 2 2 8" xfId="13138"/>
    <cellStyle name="Input cel new 2 2 2 3 2 3" xfId="1263"/>
    <cellStyle name="Input cel new 2 2 2 3 2 3 2" xfId="5726"/>
    <cellStyle name="Input cel new 2 2 2 3 2 3 2 2" xfId="9946"/>
    <cellStyle name="Input cel new 2 2 2 3 2 3 2 2 2" xfId="20228"/>
    <cellStyle name="Input cel new 2 2 2 3 2 3 2 3" xfId="15376"/>
    <cellStyle name="Input cel new 2 2 2 3 2 3 3" xfId="7138"/>
    <cellStyle name="Input cel new 2 2 2 3 2 3 3 2" xfId="11357"/>
    <cellStyle name="Input cel new 2 2 2 3 2 3 3 2 2" xfId="21588"/>
    <cellStyle name="Input cel new 2 2 2 3 2 3 3 3" xfId="16846"/>
    <cellStyle name="Input cel new 2 2 2 3 2 3 4" xfId="4516"/>
    <cellStyle name="Input cel new 2 2 2 3 2 3 4 2" xfId="8736"/>
    <cellStyle name="Input cel new 2 2 2 3 2 3 4 2 2" xfId="19018"/>
    <cellStyle name="Input cel new 2 2 2 3 2 3 5" xfId="2491"/>
    <cellStyle name="Input cel new 2 2 2 3 2 3 5 2" xfId="17439"/>
    <cellStyle name="Input cel new 2 2 2 3 2 3 6" xfId="13320"/>
    <cellStyle name="Input cel new 2 2 2 3 2 4" xfId="796"/>
    <cellStyle name="Input cel new 2 2 2 3 2 4 2" xfId="5261"/>
    <cellStyle name="Input cel new 2 2 2 3 2 4 2 2" xfId="9481"/>
    <cellStyle name="Input cel new 2 2 2 3 2 4 2 2 2" xfId="19763"/>
    <cellStyle name="Input cel new 2 2 2 3 2 4 2 3" xfId="11767"/>
    <cellStyle name="Input cel new 2 2 2 3 2 4 3" xfId="6681"/>
    <cellStyle name="Input cel new 2 2 2 3 2 4 3 2" xfId="10900"/>
    <cellStyle name="Input cel new 2 2 2 3 2 4 3 2 2" xfId="21156"/>
    <cellStyle name="Input cel new 2 2 2 3 2 4 3 3" xfId="12445"/>
    <cellStyle name="Input cel new 2 2 2 3 2 4 4" xfId="4087"/>
    <cellStyle name="Input cel new 2 2 2 3 2 4 4 2" xfId="8307"/>
    <cellStyle name="Input cel new 2 2 2 3 2 4 4 2 2" xfId="18589"/>
    <cellStyle name="Input cel new 2 2 2 3 2 4 5" xfId="2573"/>
    <cellStyle name="Input cel new 2 2 2 3 2 4 5 2" xfId="11794"/>
    <cellStyle name="Input cel new 2 2 2 3 2 4 6" xfId="16486"/>
    <cellStyle name="Input cel new 2 2 2 3 2 5" xfId="1659"/>
    <cellStyle name="Input cel new 2 2 2 3 2 5 2" xfId="6314"/>
    <cellStyle name="Input cel new 2 2 2 3 2 5 2 2" xfId="10533"/>
    <cellStyle name="Input cel new 2 2 2 3 2 5 2 2 2" xfId="20809"/>
    <cellStyle name="Input cel new 2 2 2 3 2 5 2 3" xfId="15408"/>
    <cellStyle name="Input cel new 2 2 2 3 2 5 3" xfId="3736"/>
    <cellStyle name="Input cel new 2 2 2 3 2 5 3 2" xfId="7956"/>
    <cellStyle name="Input cel new 2 2 2 3 2 5 3 2 2" xfId="18238"/>
    <cellStyle name="Input cel new 2 2 2 3 2 5 4" xfId="2430"/>
    <cellStyle name="Input cel new 2 2 2 3 2 5 4 2" xfId="16593"/>
    <cellStyle name="Input cel new 2 2 2 3 2 5 5" xfId="15627"/>
    <cellStyle name="Input cel new 2 2 2 3 2 6" xfId="4889"/>
    <cellStyle name="Input cel new 2 2 2 3 2 6 2" xfId="9109"/>
    <cellStyle name="Input cel new 2 2 2 3 2 6 2 2" xfId="19391"/>
    <cellStyle name="Input cel new 2 2 2 3 2 6 3" xfId="14458"/>
    <cellStyle name="Input cel new 2 2 2 3 2 7" xfId="6227"/>
    <cellStyle name="Input cel new 2 2 2 3 2 7 2" xfId="10446"/>
    <cellStyle name="Input cel new 2 2 2 3 2 7 2 2" xfId="20723"/>
    <cellStyle name="Input cel new 2 2 2 3 2 7 3" xfId="16369"/>
    <cellStyle name="Input cel new 2 2 2 3 2 8" xfId="2444"/>
    <cellStyle name="Input cel new 2 2 2 3 2 8 2" xfId="14843"/>
    <cellStyle name="Input cel new 2 2 2 3 2 9" xfId="14261"/>
    <cellStyle name="Input cel new 2 2 2 3 3" xfId="471"/>
    <cellStyle name="Input cel new 2 2 2 3 3 10" xfId="13374"/>
    <cellStyle name="Input cel new 2 2 2 3 3 2" xfId="1082"/>
    <cellStyle name="Input cel new 2 2 2 3 3 2 2" xfId="5546"/>
    <cellStyle name="Input cel new 2 2 2 3 3 2 2 2" xfId="9766"/>
    <cellStyle name="Input cel new 2 2 2 3 3 2 2 2 2" xfId="20048"/>
    <cellStyle name="Input cel new 2 2 2 3 3 2 2 3" xfId="15138"/>
    <cellStyle name="Input cel new 2 2 2 3 3 2 3" xfId="6959"/>
    <cellStyle name="Input cel new 2 2 2 3 3 2 3 2" xfId="11178"/>
    <cellStyle name="Input cel new 2 2 2 3 3 2 3 2 2" xfId="21418"/>
    <cellStyle name="Input cel new 2 2 2 3 3 2 3 3" xfId="14082"/>
    <cellStyle name="Input cel new 2 2 2 3 3 2 4" xfId="4344"/>
    <cellStyle name="Input cel new 2 2 2 3 3 2 4 2" xfId="8564"/>
    <cellStyle name="Input cel new 2 2 2 3 3 2 4 2 2" xfId="18846"/>
    <cellStyle name="Input cel new 2 2 2 3 3 2 5" xfId="2066"/>
    <cellStyle name="Input cel new 2 2 2 3 3 2 5 2" xfId="17270"/>
    <cellStyle name="Input cel new 2 2 2 3 3 2 6" xfId="16041"/>
    <cellStyle name="Input cel new 2 2 2 3 3 3" xfId="1397"/>
    <cellStyle name="Input cel new 2 2 2 3 3 3 2" xfId="5860"/>
    <cellStyle name="Input cel new 2 2 2 3 3 3 2 2" xfId="10080"/>
    <cellStyle name="Input cel new 2 2 2 3 3 3 2 2 2" xfId="20362"/>
    <cellStyle name="Input cel new 2 2 2 3 3 3 2 3" xfId="12703"/>
    <cellStyle name="Input cel new 2 2 2 3 3 3 3" xfId="7272"/>
    <cellStyle name="Input cel new 2 2 2 3 3 3 3 2" xfId="11491"/>
    <cellStyle name="Input cel new 2 2 2 3 3 3 3 2 2" xfId="21712"/>
    <cellStyle name="Input cel new 2 2 2 3 3 3 3 3" xfId="13454"/>
    <cellStyle name="Input cel new 2 2 2 3 3 3 4" xfId="4627"/>
    <cellStyle name="Input cel new 2 2 2 3 3 3 4 2" xfId="8847"/>
    <cellStyle name="Input cel new 2 2 2 3 3 3 4 2 2" xfId="19129"/>
    <cellStyle name="Input cel new 2 2 2 3 3 3 5" xfId="1909"/>
    <cellStyle name="Input cel new 2 2 2 3 3 3 5 2" xfId="17563"/>
    <cellStyle name="Input cel new 2 2 2 3 3 3 6" xfId="12730"/>
    <cellStyle name="Input cel new 2 2 2 3 3 4" xfId="856"/>
    <cellStyle name="Input cel new 2 2 2 3 3 4 2" xfId="5321"/>
    <cellStyle name="Input cel new 2 2 2 3 3 4 2 2" xfId="9541"/>
    <cellStyle name="Input cel new 2 2 2 3 3 4 2 2 2" xfId="19823"/>
    <cellStyle name="Input cel new 2 2 2 3 3 4 2 3" xfId="14024"/>
    <cellStyle name="Input cel new 2 2 2 3 3 4 3" xfId="6741"/>
    <cellStyle name="Input cel new 2 2 2 3 3 4 3 2" xfId="10960"/>
    <cellStyle name="Input cel new 2 2 2 3 3 4 3 2 2" xfId="21214"/>
    <cellStyle name="Input cel new 2 2 2 3 3 4 3 3" xfId="14350"/>
    <cellStyle name="Input cel new 2 2 2 3 3 4 4" xfId="4145"/>
    <cellStyle name="Input cel new 2 2 2 3 3 4 4 2" xfId="8365"/>
    <cellStyle name="Input cel new 2 2 2 3 3 4 4 2 2" xfId="18647"/>
    <cellStyle name="Input cel new 2 2 2 3 3 4 5" xfId="2313"/>
    <cellStyle name="Input cel new 2 2 2 3 3 4 5 2" xfId="15774"/>
    <cellStyle name="Input cel new 2 2 2 3 3 4 6" xfId="14067"/>
    <cellStyle name="Input cel new 2 2 2 3 3 5" xfId="3784"/>
    <cellStyle name="Input cel new 2 2 2 3 3 5 2" xfId="8004"/>
    <cellStyle name="Input cel new 2 2 2 3 3 5 2 2" xfId="18286"/>
    <cellStyle name="Input cel new 2 2 2 3 3 5 3" xfId="17016"/>
    <cellStyle name="Input cel new 2 2 2 3 3 6" xfId="4938"/>
    <cellStyle name="Input cel new 2 2 2 3 3 6 2" xfId="9158"/>
    <cellStyle name="Input cel new 2 2 2 3 3 6 2 2" xfId="19440"/>
    <cellStyle name="Input cel new 2 2 2 3 3 6 3" xfId="14685"/>
    <cellStyle name="Input cel new 2 2 2 3 3 7" xfId="6363"/>
    <cellStyle name="Input cel new 2 2 2 3 3 7 2" xfId="10582"/>
    <cellStyle name="Input cel new 2 2 2 3 3 7 2 2" xfId="20857"/>
    <cellStyle name="Input cel new 2 2 2 3 3 7 3" xfId="12417"/>
    <cellStyle name="Input cel new 2 2 2 3 3 8" xfId="3504"/>
    <cellStyle name="Input cel new 2 2 2 3 3 8 2" xfId="7724"/>
    <cellStyle name="Input cel new 2 2 2 3 3 8 2 2" xfId="18006"/>
    <cellStyle name="Input cel new 2 2 2 3 3 8 3" xfId="14352"/>
    <cellStyle name="Input cel new 2 2 2 3 3 9" xfId="2204"/>
    <cellStyle name="Input cel new 2 2 2 3 3 9 2" xfId="15158"/>
    <cellStyle name="Input cel new 2 2 2 3 4" xfId="535"/>
    <cellStyle name="Input cel new 2 2 2 3 4 2" xfId="1461"/>
    <cellStyle name="Input cel new 2 2 2 3 4 2 2" xfId="5924"/>
    <cellStyle name="Input cel new 2 2 2 3 4 2 2 2" xfId="10144"/>
    <cellStyle name="Input cel new 2 2 2 3 4 2 2 2 2" xfId="20426"/>
    <cellStyle name="Input cel new 2 2 2 3 4 2 2 3" xfId="14613"/>
    <cellStyle name="Input cel new 2 2 2 3 4 2 3" xfId="7336"/>
    <cellStyle name="Input cel new 2 2 2 3 4 2 3 2" xfId="11555"/>
    <cellStyle name="Input cel new 2 2 2 3 4 2 3 2 2" xfId="21772"/>
    <cellStyle name="Input cel new 2 2 2 3 4 2 3 3" xfId="16358"/>
    <cellStyle name="Input cel new 2 2 2 3 4 2 4" xfId="4687"/>
    <cellStyle name="Input cel new 2 2 2 3 4 2 4 2" xfId="8907"/>
    <cellStyle name="Input cel new 2 2 2 3 4 2 4 2 2" xfId="19189"/>
    <cellStyle name="Input cel new 2 2 2 3 4 2 5" xfId="2052"/>
    <cellStyle name="Input cel new 2 2 2 3 4 2 5 2" xfId="17623"/>
    <cellStyle name="Input cel new 2 2 2 3 4 2 6" xfId="13331"/>
    <cellStyle name="Input cel new 2 2 2 3 4 3" xfId="1143"/>
    <cellStyle name="Input cel new 2 2 2 3 4 3 2" xfId="5607"/>
    <cellStyle name="Input cel new 2 2 2 3 4 3 2 2" xfId="9827"/>
    <cellStyle name="Input cel new 2 2 2 3 4 3 2 2 2" xfId="20109"/>
    <cellStyle name="Input cel new 2 2 2 3 4 3 2 3" xfId="12921"/>
    <cellStyle name="Input cel new 2 2 2 3 4 3 3" xfId="7020"/>
    <cellStyle name="Input cel new 2 2 2 3 4 3 3 2" xfId="11239"/>
    <cellStyle name="Input cel new 2 2 2 3 4 3 3 2 2" xfId="21476"/>
    <cellStyle name="Input cel new 2 2 2 3 4 3 3 3" xfId="14335"/>
    <cellStyle name="Input cel new 2 2 2 3 4 3 4" xfId="4403"/>
    <cellStyle name="Input cel new 2 2 2 3 4 3 4 2" xfId="8623"/>
    <cellStyle name="Input cel new 2 2 2 3 4 3 4 2 2" xfId="18905"/>
    <cellStyle name="Input cel new 2 2 2 3 4 3 5" xfId="2124"/>
    <cellStyle name="Input cel new 2 2 2 3 4 3 5 2" xfId="17327"/>
    <cellStyle name="Input cel new 2 2 2 3 4 3 6" xfId="15375"/>
    <cellStyle name="Input cel new 2 2 2 3 4 4" xfId="3846"/>
    <cellStyle name="Input cel new 2 2 2 3 4 4 2" xfId="8066"/>
    <cellStyle name="Input cel new 2 2 2 3 4 4 2 2" xfId="18348"/>
    <cellStyle name="Input cel new 2 2 2 3 4 4 3" xfId="15958"/>
    <cellStyle name="Input cel new 2 2 2 3 4 5" xfId="5002"/>
    <cellStyle name="Input cel new 2 2 2 3 4 5 2" xfId="9222"/>
    <cellStyle name="Input cel new 2 2 2 3 4 5 2 2" xfId="19504"/>
    <cellStyle name="Input cel new 2 2 2 3 4 5 3" xfId="12507"/>
    <cellStyle name="Input cel new 2 2 2 3 4 6" xfId="6427"/>
    <cellStyle name="Input cel new 2 2 2 3 4 6 2" xfId="10646"/>
    <cellStyle name="Input cel new 2 2 2 3 4 6 2 2" xfId="20919"/>
    <cellStyle name="Input cel new 2 2 2 3 4 6 3" xfId="13570"/>
    <cellStyle name="Input cel new 2 2 2 3 4 7" xfId="3551"/>
    <cellStyle name="Input cel new 2 2 2 3 4 7 2" xfId="7771"/>
    <cellStyle name="Input cel new 2 2 2 3 4 7 2 2" xfId="18053"/>
    <cellStyle name="Input cel new 2 2 2 3 4 7 3" xfId="16795"/>
    <cellStyle name="Input cel new 2 2 2 3 4 8" xfId="2333"/>
    <cellStyle name="Input cel new 2 2 2 3 4 8 2" xfId="17097"/>
    <cellStyle name="Input cel new 2 2 2 3 4 9" xfId="15309"/>
    <cellStyle name="Input cel new 2 2 2 3 5" xfId="596"/>
    <cellStyle name="Input cel new 2 2 2 3 5 2" xfId="1522"/>
    <cellStyle name="Input cel new 2 2 2 3 5 2 2" xfId="5985"/>
    <cellStyle name="Input cel new 2 2 2 3 5 2 2 2" xfId="10205"/>
    <cellStyle name="Input cel new 2 2 2 3 5 2 2 2 2" xfId="20487"/>
    <cellStyle name="Input cel new 2 2 2 3 5 2 2 3" xfId="13037"/>
    <cellStyle name="Input cel new 2 2 2 3 5 2 3" xfId="7397"/>
    <cellStyle name="Input cel new 2 2 2 3 5 2 3 2" xfId="11616"/>
    <cellStyle name="Input cel new 2 2 2 3 5 2 3 2 2" xfId="21831"/>
    <cellStyle name="Input cel new 2 2 2 3 5 2 3 3" xfId="15660"/>
    <cellStyle name="Input cel new 2 2 2 3 5 2 4" xfId="4746"/>
    <cellStyle name="Input cel new 2 2 2 3 5 2 4 2" xfId="8966"/>
    <cellStyle name="Input cel new 2 2 2 3 5 2 4 2 2" xfId="19248"/>
    <cellStyle name="Input cel new 2 2 2 3 5 2 5" xfId="7450"/>
    <cellStyle name="Input cel new 2 2 2 3 5 2 5 2" xfId="17682"/>
    <cellStyle name="Input cel new 2 2 2 3 5 2 6" xfId="14084"/>
    <cellStyle name="Input cel new 2 2 2 3 5 3" xfId="1200"/>
    <cellStyle name="Input cel new 2 2 2 3 5 3 2" xfId="5663"/>
    <cellStyle name="Input cel new 2 2 2 3 5 3 2 2" xfId="9883"/>
    <cellStyle name="Input cel new 2 2 2 3 5 3 2 2 2" xfId="20165"/>
    <cellStyle name="Input cel new 2 2 2 3 5 3 2 3" xfId="13448"/>
    <cellStyle name="Input cel new 2 2 2 3 5 3 3" xfId="7075"/>
    <cellStyle name="Input cel new 2 2 2 3 5 3 3 2" xfId="11294"/>
    <cellStyle name="Input cel new 2 2 2 3 5 3 3 2 2" xfId="21529"/>
    <cellStyle name="Input cel new 2 2 2 3 5 3 3 3" xfId="11756"/>
    <cellStyle name="Input cel new 2 2 2 3 5 3 4" xfId="4457"/>
    <cellStyle name="Input cel new 2 2 2 3 5 3 4 2" xfId="8677"/>
    <cellStyle name="Input cel new 2 2 2 3 5 3 4 2 2" xfId="18959"/>
    <cellStyle name="Input cel new 2 2 2 3 5 3 5" xfId="2754"/>
    <cellStyle name="Input cel new 2 2 2 3 5 3 5 2" xfId="17380"/>
    <cellStyle name="Input cel new 2 2 2 3 5 3 6" xfId="15557"/>
    <cellStyle name="Input cel new 2 2 2 3 5 4" xfId="3907"/>
    <cellStyle name="Input cel new 2 2 2 3 5 4 2" xfId="8127"/>
    <cellStyle name="Input cel new 2 2 2 3 5 4 2 2" xfId="18409"/>
    <cellStyle name="Input cel new 2 2 2 3 5 4 3" xfId="11701"/>
    <cellStyle name="Input cel new 2 2 2 3 5 5" xfId="5063"/>
    <cellStyle name="Input cel new 2 2 2 3 5 5 2" xfId="9283"/>
    <cellStyle name="Input cel new 2 2 2 3 5 5 2 2" xfId="19565"/>
    <cellStyle name="Input cel new 2 2 2 3 5 5 3" xfId="16884"/>
    <cellStyle name="Input cel new 2 2 2 3 5 6" xfId="6488"/>
    <cellStyle name="Input cel new 2 2 2 3 5 6 2" xfId="10707"/>
    <cellStyle name="Input cel new 2 2 2 3 5 6 2 2" xfId="20980"/>
    <cellStyle name="Input cel new 2 2 2 3 5 6 3" xfId="14706"/>
    <cellStyle name="Input cel new 2 2 2 3 5 7" xfId="3610"/>
    <cellStyle name="Input cel new 2 2 2 3 5 7 2" xfId="7830"/>
    <cellStyle name="Input cel new 2 2 2 3 5 7 2 2" xfId="18112"/>
    <cellStyle name="Input cel new 2 2 2 3 5 7 3" xfId="12530"/>
    <cellStyle name="Input cel new 2 2 2 3 5 8" xfId="2183"/>
    <cellStyle name="Input cel new 2 2 2 3 5 8 2" xfId="12629"/>
    <cellStyle name="Input cel new 2 2 2 3 5 9" xfId="11877"/>
    <cellStyle name="Input cel new 2 2 2 3 6" xfId="975"/>
    <cellStyle name="Input cel new 2 2 2 3 6 2" xfId="4240"/>
    <cellStyle name="Input cel new 2 2 2 3 6 2 2" xfId="8460"/>
    <cellStyle name="Input cel new 2 2 2 3 6 2 2 2" xfId="18742"/>
    <cellStyle name="Input cel new 2 2 2 3 6 2 3" xfId="12116"/>
    <cellStyle name="Input cel new 2 2 2 3 6 3" xfId="5439"/>
    <cellStyle name="Input cel new 2 2 2 3 6 3 2" xfId="9659"/>
    <cellStyle name="Input cel new 2 2 2 3 6 3 2 2" xfId="19941"/>
    <cellStyle name="Input cel new 2 2 2 3 6 3 3" xfId="14068"/>
    <cellStyle name="Input cel new 2 2 2 3 6 4" xfId="6853"/>
    <cellStyle name="Input cel new 2 2 2 3 6 4 2" xfId="11072"/>
    <cellStyle name="Input cel new 2 2 2 3 6 4 2 2" xfId="21315"/>
    <cellStyle name="Input cel new 2 2 2 3 6 4 3" xfId="16911"/>
    <cellStyle name="Input cel new 2 2 2 3 6 5" xfId="3402"/>
    <cellStyle name="Input cel new 2 2 2 3 6 5 2" xfId="7622"/>
    <cellStyle name="Input cel new 2 2 2 3 6 5 2 2" xfId="17904"/>
    <cellStyle name="Input cel new 2 2 2 3 6 6" xfId="2408"/>
    <cellStyle name="Input cel new 2 2 2 3 6 6 2" xfId="16348"/>
    <cellStyle name="Input cel new 2 2 2 3 6 7" xfId="16327"/>
    <cellStyle name="Input cel new 2 2 2 3 7" xfId="815"/>
    <cellStyle name="Input cel new 2 2 2 3 7 2" xfId="5280"/>
    <cellStyle name="Input cel new 2 2 2 3 7 2 2" xfId="9500"/>
    <cellStyle name="Input cel new 2 2 2 3 7 2 2 2" xfId="19782"/>
    <cellStyle name="Input cel new 2 2 2 3 7 2 3" xfId="15824"/>
    <cellStyle name="Input cel new 2 2 2 3 7 3" xfId="6700"/>
    <cellStyle name="Input cel new 2 2 2 3 7 3 2" xfId="10919"/>
    <cellStyle name="Input cel new 2 2 2 3 7 3 2 2" xfId="21175"/>
    <cellStyle name="Input cel new 2 2 2 3 7 3 3" xfId="15326"/>
    <cellStyle name="Input cel new 2 2 2 3 7 4" xfId="4106"/>
    <cellStyle name="Input cel new 2 2 2 3 7 4 2" xfId="8326"/>
    <cellStyle name="Input cel new 2 2 2 3 7 4 2 2" xfId="18608"/>
    <cellStyle name="Input cel new 2 2 2 3 7 5" xfId="1983"/>
    <cellStyle name="Input cel new 2 2 2 3 7 5 2" xfId="13537"/>
    <cellStyle name="Input cel new 2 2 2 3 7 6" xfId="13944"/>
    <cellStyle name="Input cel new 2 2 2 3 8" xfId="620"/>
    <cellStyle name="Input cel new 2 2 2 3 8 2" xfId="5087"/>
    <cellStyle name="Input cel new 2 2 2 3 8 2 2" xfId="9307"/>
    <cellStyle name="Input cel new 2 2 2 3 8 2 2 2" xfId="19589"/>
    <cellStyle name="Input cel new 2 2 2 3 8 2 3" xfId="15492"/>
    <cellStyle name="Input cel new 2 2 2 3 8 3" xfId="6512"/>
    <cellStyle name="Input cel new 2 2 2 3 8 3 2" xfId="10731"/>
    <cellStyle name="Input cel new 2 2 2 3 8 3 2 2" xfId="21003"/>
    <cellStyle name="Input cel new 2 2 2 3 8 3 3" xfId="15427"/>
    <cellStyle name="Input cel new 2 2 2 3 8 4" xfId="3930"/>
    <cellStyle name="Input cel new 2 2 2 3 8 4 2" xfId="8150"/>
    <cellStyle name="Input cel new 2 2 2 3 8 4 2 2" xfId="18432"/>
    <cellStyle name="Input cel new 2 2 2 3 8 5" xfId="2851"/>
    <cellStyle name="Input cel new 2 2 2 3 8 5 2" xfId="13689"/>
    <cellStyle name="Input cel new 2 2 2 3 8 6" xfId="11678"/>
    <cellStyle name="Input cel new 2 2 2 3 9" xfId="1568"/>
    <cellStyle name="Input cel new 2 2 2 3 9 2" xfId="6063"/>
    <cellStyle name="Input cel new 2 2 2 3 9 2 2" xfId="10282"/>
    <cellStyle name="Input cel new 2 2 2 3 9 2 2 2" xfId="20562"/>
    <cellStyle name="Input cel new 2 2 2 3 9 2 3" xfId="13175"/>
    <cellStyle name="Input cel new 2 2 2 3 9 3" xfId="3664"/>
    <cellStyle name="Input cel new 2 2 2 3 9 3 2" xfId="7884"/>
    <cellStyle name="Input cel new 2 2 2 3 9 3 2 2" xfId="18166"/>
    <cellStyle name="Input cel new 2 2 2 3 9 4" xfId="2772"/>
    <cellStyle name="Input cel new 2 2 2 3 9 4 2" xfId="11900"/>
    <cellStyle name="Input cel new 2 2 2 3 9 5" xfId="12229"/>
    <cellStyle name="Input cel new 2 2 2 4" xfId="292"/>
    <cellStyle name="Input cel new 2 2 2 4 2" xfId="900"/>
    <cellStyle name="Input cel new 2 2 2 4 2 2" xfId="1703"/>
    <cellStyle name="Input cel new 2 2 2 4 2 2 2" xfId="6782"/>
    <cellStyle name="Input cel new 2 2 2 4 2 2 2 2" xfId="11001"/>
    <cellStyle name="Input cel new 2 2 2 4 2 2 2 2 2" xfId="21252"/>
    <cellStyle name="Input cel new 2 2 2 4 2 2 2 3" xfId="12775"/>
    <cellStyle name="Input cel new 2 2 2 4 2 2 3" xfId="5365"/>
    <cellStyle name="Input cel new 2 2 2 4 2 2 3 2" xfId="9585"/>
    <cellStyle name="Input cel new 2 2 2 4 2 2 3 2 2" xfId="19867"/>
    <cellStyle name="Input cel new 2 2 2 4 2 2 4" xfId="2548"/>
    <cellStyle name="Input cel new 2 2 2 4 2 2 4 2" xfId="17135"/>
    <cellStyle name="Input cel new 2 2 2 4 2 2 5" xfId="13332"/>
    <cellStyle name="Input cel new 2 2 2 4 2 3" xfId="6162"/>
    <cellStyle name="Input cel new 2 2 2 4 2 3 2" xfId="10381"/>
    <cellStyle name="Input cel new 2 2 2 4 2 3 2 2" xfId="20659"/>
    <cellStyle name="Input cel new 2 2 2 4 2 3 3" xfId="16251"/>
    <cellStyle name="Input cel new 2 2 2 4 2 4" xfId="1747"/>
    <cellStyle name="Input cel new 2 2 2 4 2 4 2" xfId="12795"/>
    <cellStyle name="Input cel new 2 2 2 4 2 5" xfId="13144"/>
    <cellStyle name="Input cel new 2 2 2 4 3" xfId="1203"/>
    <cellStyle name="Input cel new 2 2 2 4 3 2" xfId="5666"/>
    <cellStyle name="Input cel new 2 2 2 4 3 2 2" xfId="9886"/>
    <cellStyle name="Input cel new 2 2 2 4 3 2 2 2" xfId="20168"/>
    <cellStyle name="Input cel new 2 2 2 4 3 2 3" xfId="14865"/>
    <cellStyle name="Input cel new 2 2 2 4 3 3" xfId="7078"/>
    <cellStyle name="Input cel new 2 2 2 4 3 3 2" xfId="11297"/>
    <cellStyle name="Input cel new 2 2 2 4 3 3 2 2" xfId="21532"/>
    <cellStyle name="Input cel new 2 2 2 4 3 3 3" xfId="11775"/>
    <cellStyle name="Input cel new 2 2 2 4 3 4" xfId="4460"/>
    <cellStyle name="Input cel new 2 2 2 4 3 4 2" xfId="8680"/>
    <cellStyle name="Input cel new 2 2 2 4 3 4 2 2" xfId="18962"/>
    <cellStyle name="Input cel new 2 2 2 4 3 5" xfId="1946"/>
    <cellStyle name="Input cel new 2 2 2 4 3 5 2" xfId="17383"/>
    <cellStyle name="Input cel new 2 2 2 4 3 6" xfId="12411"/>
    <cellStyle name="Input cel new 2 2 2 4 4" xfId="1545"/>
    <cellStyle name="Input cel new 2 2 2 4 4 2" xfId="6015"/>
    <cellStyle name="Input cel new 2 2 2 4 4 2 2" xfId="10235"/>
    <cellStyle name="Input cel new 2 2 2 4 4 2 2 2" xfId="20516"/>
    <cellStyle name="Input cel new 2 2 2 4 4 2 3" xfId="13386"/>
    <cellStyle name="Input cel new 2 2 2 4 4 3" xfId="3615"/>
    <cellStyle name="Input cel new 2 2 2 4 4 3 2" xfId="7835"/>
    <cellStyle name="Input cel new 2 2 2 4 4 3 2 2" xfId="18117"/>
    <cellStyle name="Input cel new 2 2 2 4 4 4" xfId="2544"/>
    <cellStyle name="Input cel new 2 2 2 4 4 4 2" xfId="15216"/>
    <cellStyle name="Input cel new 2 2 2 4 4 5" xfId="14022"/>
    <cellStyle name="Input cel new 2 2 2 4 5" xfId="4769"/>
    <cellStyle name="Input cel new 2 2 2 4 5 2" xfId="8989"/>
    <cellStyle name="Input cel new 2 2 2 4 5 2 2" xfId="19271"/>
    <cellStyle name="Input cel new 2 2 2 4 5 3" xfId="12410"/>
    <cellStyle name="Input cel new 2 2 2 4 6" xfId="3337"/>
    <cellStyle name="Input cel new 2 2 2 4 6 2" xfId="7557"/>
    <cellStyle name="Input cel new 2 2 2 4 6 2 2" xfId="17841"/>
    <cellStyle name="Input cel new 2 2 2 4 6 3" xfId="15127"/>
    <cellStyle name="Input cel new 2 2 2 4 7" xfId="2768"/>
    <cellStyle name="Input cel new 2 2 2 4 7 2" xfId="13941"/>
    <cellStyle name="Input cel new 2 2 2 4 8" xfId="16100"/>
    <cellStyle name="Input cel new 2 2 2 4 8 2" xfId="16819"/>
    <cellStyle name="Input cel new 2 2 2 4 9" xfId="13391"/>
    <cellStyle name="Input cel new 2 2 2 5" xfId="485"/>
    <cellStyle name="Input cel new 2 2 2 5 10" xfId="17000"/>
    <cellStyle name="Input cel new 2 2 2 5 2" xfId="1093"/>
    <cellStyle name="Input cel new 2 2 2 5 2 2" xfId="1411"/>
    <cellStyle name="Input cel new 2 2 2 5 2 2 2" xfId="5874"/>
    <cellStyle name="Input cel new 2 2 2 5 2 2 2 2" xfId="10094"/>
    <cellStyle name="Input cel new 2 2 2 5 2 2 2 2 2" xfId="20376"/>
    <cellStyle name="Input cel new 2 2 2 5 2 2 2 3" xfId="16839"/>
    <cellStyle name="Input cel new 2 2 2 5 2 2 3" xfId="7286"/>
    <cellStyle name="Input cel new 2 2 2 5 2 2 3 2" xfId="11505"/>
    <cellStyle name="Input cel new 2 2 2 5 2 2 3 2 2" xfId="21725"/>
    <cellStyle name="Input cel new 2 2 2 5 2 2 3 3" xfId="17084"/>
    <cellStyle name="Input cel new 2 2 2 5 2 2 4" xfId="4640"/>
    <cellStyle name="Input cel new 2 2 2 5 2 2 4 2" xfId="8860"/>
    <cellStyle name="Input cel new 2 2 2 5 2 2 4 2 2" xfId="19142"/>
    <cellStyle name="Input cel new 2 2 2 5 2 2 5" xfId="1881"/>
    <cellStyle name="Input cel new 2 2 2 5 2 2 5 2" xfId="17576"/>
    <cellStyle name="Input cel new 2 2 2 5 2 2 6" xfId="15880"/>
    <cellStyle name="Input cel new 2 2 2 5 2 3" xfId="5557"/>
    <cellStyle name="Input cel new 2 2 2 5 2 3 2" xfId="9777"/>
    <cellStyle name="Input cel new 2 2 2 5 2 3 2 2" xfId="20059"/>
    <cellStyle name="Input cel new 2 2 2 5 2 3 3" xfId="13666"/>
    <cellStyle name="Input cel new 2 2 2 5 2 4" xfId="6970"/>
    <cellStyle name="Input cel new 2 2 2 5 2 4 2" xfId="11189"/>
    <cellStyle name="Input cel new 2 2 2 5 2 4 2 2" xfId="21429"/>
    <cellStyle name="Input cel new 2 2 2 5 2 4 3" xfId="16828"/>
    <cellStyle name="Input cel new 2 2 2 5 2 5" xfId="4355"/>
    <cellStyle name="Input cel new 2 2 2 5 2 5 2" xfId="8575"/>
    <cellStyle name="Input cel new 2 2 2 5 2 5 2 2" xfId="18857"/>
    <cellStyle name="Input cel new 2 2 2 5 2 6" xfId="3029"/>
    <cellStyle name="Input cel new 2 2 2 5 2 6 2" xfId="17280"/>
    <cellStyle name="Input cel new 2 2 2 5 2 7" xfId="13395"/>
    <cellStyle name="Input cel new 2 2 2 5 3" xfId="843"/>
    <cellStyle name="Input cel new 2 2 2 5 3 2" xfId="5308"/>
    <cellStyle name="Input cel new 2 2 2 5 3 2 2" xfId="9528"/>
    <cellStyle name="Input cel new 2 2 2 5 3 2 2 2" xfId="19810"/>
    <cellStyle name="Input cel new 2 2 2 5 3 2 3" xfId="14326"/>
    <cellStyle name="Input cel new 2 2 2 5 3 3" xfId="6728"/>
    <cellStyle name="Input cel new 2 2 2 5 3 3 2" xfId="10947"/>
    <cellStyle name="Input cel new 2 2 2 5 3 3 2 2" xfId="21201"/>
    <cellStyle name="Input cel new 2 2 2 5 3 3 3" xfId="16384"/>
    <cellStyle name="Input cel new 2 2 2 5 3 4" xfId="4132"/>
    <cellStyle name="Input cel new 2 2 2 5 3 4 2" xfId="8352"/>
    <cellStyle name="Input cel new 2 2 2 5 3 4 2 2" xfId="18634"/>
    <cellStyle name="Input cel new 2 2 2 5 3 5" xfId="2096"/>
    <cellStyle name="Input cel new 2 2 2 5 3 5 2" xfId="14653"/>
    <cellStyle name="Input cel new 2 2 2 5 3 6" xfId="14203"/>
    <cellStyle name="Input cel new 2 2 2 5 4" xfId="731"/>
    <cellStyle name="Input cel new 2 2 2 5 4 2" xfId="5196"/>
    <cellStyle name="Input cel new 2 2 2 5 4 2 2" xfId="9416"/>
    <cellStyle name="Input cel new 2 2 2 5 4 2 2 2" xfId="19698"/>
    <cellStyle name="Input cel new 2 2 2 5 4 2 3" xfId="14566"/>
    <cellStyle name="Input cel new 2 2 2 5 4 3" xfId="6617"/>
    <cellStyle name="Input cel new 2 2 2 5 4 3 2" xfId="10836"/>
    <cellStyle name="Input cel new 2 2 2 5 4 3 2 2" xfId="21098"/>
    <cellStyle name="Input cel new 2 2 2 5 4 3 3" xfId="14126"/>
    <cellStyle name="Input cel new 2 2 2 5 4 4" xfId="4028"/>
    <cellStyle name="Input cel new 2 2 2 5 4 4 2" xfId="8248"/>
    <cellStyle name="Input cel new 2 2 2 5 4 4 2 2" xfId="18530"/>
    <cellStyle name="Input cel new 2 2 2 5 4 5" xfId="3147"/>
    <cellStyle name="Input cel new 2 2 2 5 4 5 2" xfId="14732"/>
    <cellStyle name="Input cel new 2 2 2 5 4 6" xfId="16980"/>
    <cellStyle name="Input cel new 2 2 2 5 5" xfId="1687"/>
    <cellStyle name="Input cel new 2 2 2 5 5 2" xfId="6377"/>
    <cellStyle name="Input cel new 2 2 2 5 5 2 2" xfId="10596"/>
    <cellStyle name="Input cel new 2 2 2 5 5 2 2 2" xfId="20870"/>
    <cellStyle name="Input cel new 2 2 2 5 5 2 3" xfId="15314"/>
    <cellStyle name="Input cel new 2 2 2 5 5 3" xfId="3797"/>
    <cellStyle name="Input cel new 2 2 2 5 5 3 2" xfId="8017"/>
    <cellStyle name="Input cel new 2 2 2 5 5 3 2 2" xfId="18299"/>
    <cellStyle name="Input cel new 2 2 2 5 5 4" xfId="1971"/>
    <cellStyle name="Input cel new 2 2 2 5 5 4 2" xfId="12512"/>
    <cellStyle name="Input cel new 2 2 2 5 5 5" xfId="13073"/>
    <cellStyle name="Input cel new 2 2 2 5 6" xfId="4952"/>
    <cellStyle name="Input cel new 2 2 2 5 6 2" xfId="9172"/>
    <cellStyle name="Input cel new 2 2 2 5 6 2 2" xfId="19454"/>
    <cellStyle name="Input cel new 2 2 2 5 6 3" xfId="14682"/>
    <cellStyle name="Input cel new 2 2 2 5 7" xfId="6149"/>
    <cellStyle name="Input cel new 2 2 2 5 7 2" xfId="10368"/>
    <cellStyle name="Input cel new 2 2 2 5 7 2 2" xfId="20646"/>
    <cellStyle name="Input cel new 2 2 2 5 7 3" xfId="15129"/>
    <cellStyle name="Input cel new 2 2 2 5 8" xfId="1783"/>
    <cellStyle name="Input cel new 2 2 2 5 8 2" xfId="11910"/>
    <cellStyle name="Input cel new 2 2 2 5 9" xfId="16131"/>
    <cellStyle name="Input cel new 2 2 2 5 9 2" xfId="12851"/>
    <cellStyle name="Input cel new 2 2 2 6" xfId="548"/>
    <cellStyle name="Input cel new 2 2 2 6 2" xfId="1474"/>
    <cellStyle name="Input cel new 2 2 2 6 2 2" xfId="5937"/>
    <cellStyle name="Input cel new 2 2 2 6 2 2 2" xfId="10157"/>
    <cellStyle name="Input cel new 2 2 2 6 2 2 2 2" xfId="20439"/>
    <cellStyle name="Input cel new 2 2 2 6 2 2 3" xfId="12307"/>
    <cellStyle name="Input cel new 2 2 2 6 2 3" xfId="7349"/>
    <cellStyle name="Input cel new 2 2 2 6 2 3 2" xfId="11568"/>
    <cellStyle name="Input cel new 2 2 2 6 2 3 2 2" xfId="21784"/>
    <cellStyle name="Input cel new 2 2 2 6 2 3 3" xfId="12605"/>
    <cellStyle name="Input cel new 2 2 2 6 2 4" xfId="4699"/>
    <cellStyle name="Input cel new 2 2 2 6 2 4 2" xfId="8919"/>
    <cellStyle name="Input cel new 2 2 2 6 2 4 2 2" xfId="19201"/>
    <cellStyle name="Input cel new 2 2 2 6 2 5" xfId="2191"/>
    <cellStyle name="Input cel new 2 2 2 6 2 5 2" xfId="17635"/>
    <cellStyle name="Input cel new 2 2 2 6 2 6" xfId="13217"/>
    <cellStyle name="Input cel new 2 2 2 6 3" xfId="768"/>
    <cellStyle name="Input cel new 2 2 2 6 3 2" xfId="5233"/>
    <cellStyle name="Input cel new 2 2 2 6 3 2 2" xfId="9453"/>
    <cellStyle name="Input cel new 2 2 2 6 3 2 2 2" xfId="19735"/>
    <cellStyle name="Input cel new 2 2 2 6 3 2 3" xfId="12358"/>
    <cellStyle name="Input cel new 2 2 2 6 3 3" xfId="6653"/>
    <cellStyle name="Input cel new 2 2 2 6 3 3 2" xfId="10872"/>
    <cellStyle name="Input cel new 2 2 2 6 3 3 2 2" xfId="21131"/>
    <cellStyle name="Input cel new 2 2 2 6 3 3 3" xfId="12769"/>
    <cellStyle name="Input cel new 2 2 2 6 3 4" xfId="4063"/>
    <cellStyle name="Input cel new 2 2 2 6 3 4 2" xfId="8283"/>
    <cellStyle name="Input cel new 2 2 2 6 3 4 2 2" xfId="18565"/>
    <cellStyle name="Input cel new 2 2 2 6 3 5" xfId="3108"/>
    <cellStyle name="Input cel new 2 2 2 6 3 5 2" xfId="12053"/>
    <cellStyle name="Input cel new 2 2 2 6 3 6" xfId="15435"/>
    <cellStyle name="Input cel new 2 2 2 6 4" xfId="3859"/>
    <cellStyle name="Input cel new 2 2 2 6 4 2" xfId="8079"/>
    <cellStyle name="Input cel new 2 2 2 6 4 2 2" xfId="18361"/>
    <cellStyle name="Input cel new 2 2 2 6 4 3" xfId="15901"/>
    <cellStyle name="Input cel new 2 2 2 6 5" xfId="5015"/>
    <cellStyle name="Input cel new 2 2 2 6 5 2" xfId="9235"/>
    <cellStyle name="Input cel new 2 2 2 6 5 2 2" xfId="19517"/>
    <cellStyle name="Input cel new 2 2 2 6 5 3" xfId="16744"/>
    <cellStyle name="Input cel new 2 2 2 6 6" xfId="6440"/>
    <cellStyle name="Input cel new 2 2 2 6 6 2" xfId="10659"/>
    <cellStyle name="Input cel new 2 2 2 6 6 2 2" xfId="20932"/>
    <cellStyle name="Input cel new 2 2 2 6 6 3" xfId="14117"/>
    <cellStyle name="Input cel new 2 2 2 6 7" xfId="3563"/>
    <cellStyle name="Input cel new 2 2 2 6 7 2" xfId="7783"/>
    <cellStyle name="Input cel new 2 2 2 6 7 2 2" xfId="18065"/>
    <cellStyle name="Input cel new 2 2 2 6 7 3" xfId="12781"/>
    <cellStyle name="Input cel new 2 2 2 6 8" xfId="2456"/>
    <cellStyle name="Input cel new 2 2 2 6 8 2" xfId="14192"/>
    <cellStyle name="Input cel new 2 2 2 6 9" xfId="12396"/>
    <cellStyle name="Input cel new 2 2 2 7" xfId="948"/>
    <cellStyle name="Input cel new 2 2 2 7 2" xfId="1208"/>
    <cellStyle name="Input cel new 2 2 2 7 2 2" xfId="5671"/>
    <cellStyle name="Input cel new 2 2 2 7 2 2 2" xfId="9891"/>
    <cellStyle name="Input cel new 2 2 2 7 2 2 2 2" xfId="20173"/>
    <cellStyle name="Input cel new 2 2 2 7 2 2 3" xfId="13976"/>
    <cellStyle name="Input cel new 2 2 2 7 2 3" xfId="7083"/>
    <cellStyle name="Input cel new 2 2 2 7 2 3 2" xfId="11302"/>
    <cellStyle name="Input cel new 2 2 2 7 2 3 2 2" xfId="21536"/>
    <cellStyle name="Input cel new 2 2 2 7 2 3 3" xfId="14150"/>
    <cellStyle name="Input cel new 2 2 2 7 2 4" xfId="4464"/>
    <cellStyle name="Input cel new 2 2 2 7 2 4 2" xfId="8684"/>
    <cellStyle name="Input cel new 2 2 2 7 2 4 2 2" xfId="18966"/>
    <cellStyle name="Input cel new 2 2 2 7 2 5" xfId="2358"/>
    <cellStyle name="Input cel new 2 2 2 7 2 5 2" xfId="17387"/>
    <cellStyle name="Input cel new 2 2 2 7 2 6" xfId="16868"/>
    <cellStyle name="Input cel new 2 2 2 7 3" xfId="4224"/>
    <cellStyle name="Input cel new 2 2 2 7 3 2" xfId="8444"/>
    <cellStyle name="Input cel new 2 2 2 7 3 2 2" xfId="18726"/>
    <cellStyle name="Input cel new 2 2 2 7 3 3" xfId="13259"/>
    <cellStyle name="Input cel new 2 2 2 7 4" xfId="5412"/>
    <cellStyle name="Input cel new 2 2 2 7 4 2" xfId="9632"/>
    <cellStyle name="Input cel new 2 2 2 7 4 2 2" xfId="19914"/>
    <cellStyle name="Input cel new 2 2 2 7 4 3" xfId="14494"/>
    <cellStyle name="Input cel new 2 2 2 7 5" xfId="6826"/>
    <cellStyle name="Input cel new 2 2 2 7 5 2" xfId="11045"/>
    <cellStyle name="Input cel new 2 2 2 7 5 2 2" xfId="21291"/>
    <cellStyle name="Input cel new 2 2 2 7 5 3" xfId="16003"/>
    <cellStyle name="Input cel new 2 2 2 7 6" xfId="3369"/>
    <cellStyle name="Input cel new 2 2 2 7 6 2" xfId="7589"/>
    <cellStyle name="Input cel new 2 2 2 7 6 2 2" xfId="17871"/>
    <cellStyle name="Input cel new 2 2 2 7 7" xfId="3103"/>
    <cellStyle name="Input cel new 2 2 2 7 7 2" xfId="12325"/>
    <cellStyle name="Input cel new 2 2 2 7 8" xfId="14286"/>
    <cellStyle name="Input cel new 2 2 2 8" xfId="1604"/>
    <cellStyle name="Input cel new 2 2 2 8 2" xfId="6255"/>
    <cellStyle name="Input cel new 2 2 2 8 2 2" xfId="10474"/>
    <cellStyle name="Input cel new 2 2 2 8 2 2 2" xfId="20750"/>
    <cellStyle name="Input cel new 2 2 2 8 2 3" xfId="13085"/>
    <cellStyle name="Input cel new 2 2 2 8 3" xfId="3344"/>
    <cellStyle name="Input cel new 2 2 2 8 3 2" xfId="7564"/>
    <cellStyle name="Input cel new 2 2 2 8 3 2 2" xfId="17848"/>
    <cellStyle name="Input cel new 2 2 2 8 4" xfId="2274"/>
    <cellStyle name="Input cel new 2 2 2 8 4 2" xfId="14731"/>
    <cellStyle name="Input cel new 2 2 2 8 5" xfId="13367"/>
    <cellStyle name="Input cel new 2 2 2 9" xfId="3348"/>
    <cellStyle name="Input cel new 2 2 2 9 2" xfId="7568"/>
    <cellStyle name="Input cel new 2 2 2 9 2 2" xfId="17851"/>
    <cellStyle name="Input cel new 2 2 2 9 3" xfId="13891"/>
    <cellStyle name="Input cel new 2 2 3" xfId="309"/>
    <cellStyle name="Input cel new 2 2 3 10" xfId="1891"/>
    <cellStyle name="Input cel new 2 2 3 10 2" xfId="14914"/>
    <cellStyle name="Input cel new 2 2 3 10 3" xfId="16084"/>
    <cellStyle name="Input cel new 2 2 3 2" xfId="404"/>
    <cellStyle name="Input cel new 2 2 3 2 10" xfId="3363"/>
    <cellStyle name="Input cel new 2 2 3 2 10 2" xfId="7583"/>
    <cellStyle name="Input cel new 2 2 3 2 10 2 2" xfId="17865"/>
    <cellStyle name="Input cel new 2 2 3 2 10 3" xfId="12222"/>
    <cellStyle name="Input cel new 2 2 3 2 11" xfId="6119"/>
    <cellStyle name="Input cel new 2 2 3 2 11 2" xfId="10338"/>
    <cellStyle name="Input cel new 2 2 3 2 11 2 2" xfId="20616"/>
    <cellStyle name="Input cel new 2 2 3 2 12" xfId="1816"/>
    <cellStyle name="Input cel new 2 2 3 2 12 2" xfId="13242"/>
    <cellStyle name="Input cel new 2 2 3 2 13" xfId="11847"/>
    <cellStyle name="Input cel new 2 2 3 2 2" xfId="454"/>
    <cellStyle name="Input cel new 2 2 3 2 2 10" xfId="12277"/>
    <cellStyle name="Input cel new 2 2 3 2 2 2" xfId="1065"/>
    <cellStyle name="Input cel new 2 2 3 2 2 2 2" xfId="1380"/>
    <cellStyle name="Input cel new 2 2 3 2 2 2 2 2" xfId="5843"/>
    <cellStyle name="Input cel new 2 2 3 2 2 2 2 2 2" xfId="10063"/>
    <cellStyle name="Input cel new 2 2 3 2 2 2 2 2 2 2" xfId="20345"/>
    <cellStyle name="Input cel new 2 2 3 2 2 2 2 2 3" xfId="16304"/>
    <cellStyle name="Input cel new 2 2 3 2 2 2 2 3" xfId="7255"/>
    <cellStyle name="Input cel new 2 2 3 2 2 2 2 3 2" xfId="11474"/>
    <cellStyle name="Input cel new 2 2 3 2 2 2 2 3 2 2" xfId="21696"/>
    <cellStyle name="Input cel new 2 2 3 2 2 2 2 3 3" xfId="12928"/>
    <cellStyle name="Input cel new 2 2 3 2 2 2 2 4" xfId="4611"/>
    <cellStyle name="Input cel new 2 2 3 2 2 2 2 4 2" xfId="8831"/>
    <cellStyle name="Input cel new 2 2 3 2 2 2 2 4 2 2" xfId="19113"/>
    <cellStyle name="Input cel new 2 2 3 2 2 2 2 5" xfId="2866"/>
    <cellStyle name="Input cel new 2 2 3 2 2 2 2 5 2" xfId="17547"/>
    <cellStyle name="Input cel new 2 2 3 2 2 2 2 6" xfId="13785"/>
    <cellStyle name="Input cel new 2 2 3 2 2 2 3" xfId="5529"/>
    <cellStyle name="Input cel new 2 2 3 2 2 2 3 2" xfId="9749"/>
    <cellStyle name="Input cel new 2 2 3 2 2 2 3 2 2" xfId="20031"/>
    <cellStyle name="Input cel new 2 2 3 2 2 2 3 3" xfId="15572"/>
    <cellStyle name="Input cel new 2 2 3 2 2 2 4" xfId="6942"/>
    <cellStyle name="Input cel new 2 2 3 2 2 2 4 2" xfId="11161"/>
    <cellStyle name="Input cel new 2 2 3 2 2 2 4 2 2" xfId="21401"/>
    <cellStyle name="Input cel new 2 2 3 2 2 2 4 3" xfId="13501"/>
    <cellStyle name="Input cel new 2 2 3 2 2 2 5" xfId="4327"/>
    <cellStyle name="Input cel new 2 2 3 2 2 2 5 2" xfId="8547"/>
    <cellStyle name="Input cel new 2 2 3 2 2 2 5 2 2" xfId="18829"/>
    <cellStyle name="Input cel new 2 2 3 2 2 2 6" xfId="2696"/>
    <cellStyle name="Input cel new 2 2 3 2 2 2 6 2" xfId="11790"/>
    <cellStyle name="Input cel new 2 2 3 2 2 2 7" xfId="15608"/>
    <cellStyle name="Input cel new 2 2 3 2 2 3" xfId="1246"/>
    <cellStyle name="Input cel new 2 2 3 2 2 3 2" xfId="5709"/>
    <cellStyle name="Input cel new 2 2 3 2 2 3 2 2" xfId="9929"/>
    <cellStyle name="Input cel new 2 2 3 2 2 3 2 2 2" xfId="20211"/>
    <cellStyle name="Input cel new 2 2 3 2 2 3 2 3" xfId="16234"/>
    <cellStyle name="Input cel new 2 2 3 2 2 3 3" xfId="7121"/>
    <cellStyle name="Input cel new 2 2 3 2 2 3 3 2" xfId="11340"/>
    <cellStyle name="Input cel new 2 2 3 2 2 3 3 2 2" xfId="21572"/>
    <cellStyle name="Input cel new 2 2 3 2 2 3 3 3" xfId="16720"/>
    <cellStyle name="Input cel new 2 2 3 2 2 3 4" xfId="4500"/>
    <cellStyle name="Input cel new 2 2 3 2 2 3 4 2" xfId="8720"/>
    <cellStyle name="Input cel new 2 2 3 2 2 3 4 2 2" xfId="19002"/>
    <cellStyle name="Input cel new 2 2 3 2 2 3 5" xfId="2784"/>
    <cellStyle name="Input cel new 2 2 3 2 2 3 5 2" xfId="17423"/>
    <cellStyle name="Input cel new 2 2 3 2 2 3 6" xfId="12097"/>
    <cellStyle name="Input cel new 2 2 3 2 2 4" xfId="838"/>
    <cellStyle name="Input cel new 2 2 3 2 2 4 2" xfId="5303"/>
    <cellStyle name="Input cel new 2 2 3 2 2 4 2 2" xfId="9523"/>
    <cellStyle name="Input cel new 2 2 3 2 2 4 2 2 2" xfId="19805"/>
    <cellStyle name="Input cel new 2 2 3 2 2 4 2 3" xfId="15298"/>
    <cellStyle name="Input cel new 2 2 3 2 2 4 3" xfId="6723"/>
    <cellStyle name="Input cel new 2 2 3 2 2 4 3 2" xfId="10942"/>
    <cellStyle name="Input cel new 2 2 3 2 2 4 3 2 2" xfId="21196"/>
    <cellStyle name="Input cel new 2 2 3 2 2 4 3 3" xfId="17179"/>
    <cellStyle name="Input cel new 2 2 3 2 2 4 4" xfId="4127"/>
    <cellStyle name="Input cel new 2 2 3 2 2 4 4 2" xfId="8347"/>
    <cellStyle name="Input cel new 2 2 3 2 2 4 4 2 2" xfId="18629"/>
    <cellStyle name="Input cel new 2 2 3 2 2 4 5" xfId="3005"/>
    <cellStyle name="Input cel new 2 2 3 2 2 4 5 2" xfId="15305"/>
    <cellStyle name="Input cel new 2 2 3 2 2 4 6" xfId="16325"/>
    <cellStyle name="Input cel new 2 2 3 2 2 5" xfId="1670"/>
    <cellStyle name="Input cel new 2 2 3 2 2 5 2" xfId="6346"/>
    <cellStyle name="Input cel new 2 2 3 2 2 5 2 2" xfId="10565"/>
    <cellStyle name="Input cel new 2 2 3 2 2 5 2 2 2" xfId="20841"/>
    <cellStyle name="Input cel new 2 2 3 2 2 5 2 3" xfId="13573"/>
    <cellStyle name="Input cel new 2 2 3 2 2 5 3" xfId="3768"/>
    <cellStyle name="Input cel new 2 2 3 2 2 5 3 2" xfId="7988"/>
    <cellStyle name="Input cel new 2 2 3 2 2 5 3 2 2" xfId="18270"/>
    <cellStyle name="Input cel new 2 2 3 2 2 5 4" xfId="3022"/>
    <cellStyle name="Input cel new 2 2 3 2 2 5 4 2" xfId="14717"/>
    <cellStyle name="Input cel new 2 2 3 2 2 5 5" xfId="13678"/>
    <cellStyle name="Input cel new 2 2 3 2 2 6" xfId="4921"/>
    <cellStyle name="Input cel new 2 2 3 2 2 6 2" xfId="9141"/>
    <cellStyle name="Input cel new 2 2 3 2 2 6 2 2" xfId="19423"/>
    <cellStyle name="Input cel new 2 2 3 2 2 6 3" xfId="11950"/>
    <cellStyle name="Input cel new 2 2 3 2 2 7" xfId="6208"/>
    <cellStyle name="Input cel new 2 2 3 2 2 7 2" xfId="10427"/>
    <cellStyle name="Input cel new 2 2 3 2 2 7 2 2" xfId="20705"/>
    <cellStyle name="Input cel new 2 2 3 2 2 7 3" xfId="11986"/>
    <cellStyle name="Input cel new 2 2 3 2 2 8" xfId="2467"/>
    <cellStyle name="Input cel new 2 2 3 2 2 8 2" xfId="15991"/>
    <cellStyle name="Input cel new 2 2 3 2 2 9" xfId="16142"/>
    <cellStyle name="Input cel new 2 2 3 2 2 9 2" xfId="15319"/>
    <cellStyle name="Input cel new 2 2 3 2 3" xfId="518"/>
    <cellStyle name="Input cel new 2 2 3 2 3 2" xfId="1444"/>
    <cellStyle name="Input cel new 2 2 3 2 3 2 2" xfId="5907"/>
    <cellStyle name="Input cel new 2 2 3 2 3 2 2 2" xfId="10127"/>
    <cellStyle name="Input cel new 2 2 3 2 3 2 2 2 2" xfId="20409"/>
    <cellStyle name="Input cel new 2 2 3 2 3 2 2 3" xfId="13071"/>
    <cellStyle name="Input cel new 2 2 3 2 3 2 3" xfId="7319"/>
    <cellStyle name="Input cel new 2 2 3 2 3 2 3 2" xfId="11538"/>
    <cellStyle name="Input cel new 2 2 3 2 3 2 3 2 2" xfId="21756"/>
    <cellStyle name="Input cel new 2 2 3 2 3 2 3 3" xfId="14215"/>
    <cellStyle name="Input cel new 2 2 3 2 3 2 4" xfId="4671"/>
    <cellStyle name="Input cel new 2 2 3 2 3 2 4 2" xfId="8891"/>
    <cellStyle name="Input cel new 2 2 3 2 3 2 4 2 2" xfId="19173"/>
    <cellStyle name="Input cel new 2 2 3 2 3 2 5" xfId="2682"/>
    <cellStyle name="Input cel new 2 2 3 2 3 2 5 2" xfId="17607"/>
    <cellStyle name="Input cel new 2 2 3 2 3 2 6" xfId="15085"/>
    <cellStyle name="Input cel new 2 2 3 2 3 3" xfId="1126"/>
    <cellStyle name="Input cel new 2 2 3 2 3 3 2" xfId="5590"/>
    <cellStyle name="Input cel new 2 2 3 2 3 3 2 2" xfId="9810"/>
    <cellStyle name="Input cel new 2 2 3 2 3 3 2 2 2" xfId="20092"/>
    <cellStyle name="Input cel new 2 2 3 2 3 3 2 3" xfId="15516"/>
    <cellStyle name="Input cel new 2 2 3 2 3 3 3" xfId="7003"/>
    <cellStyle name="Input cel new 2 2 3 2 3 3 3 2" xfId="11222"/>
    <cellStyle name="Input cel new 2 2 3 2 3 3 3 2 2" xfId="21460"/>
    <cellStyle name="Input cel new 2 2 3 2 3 3 3 3" xfId="13600"/>
    <cellStyle name="Input cel new 2 2 3 2 3 3 4" xfId="4387"/>
    <cellStyle name="Input cel new 2 2 3 2 3 3 4 2" xfId="8607"/>
    <cellStyle name="Input cel new 2 2 3 2 3 3 4 2 2" xfId="18889"/>
    <cellStyle name="Input cel new 2 2 3 2 3 3 5" xfId="1758"/>
    <cellStyle name="Input cel new 2 2 3 2 3 3 5 2" xfId="17311"/>
    <cellStyle name="Input cel new 2 2 3 2 3 3 6" xfId="16210"/>
    <cellStyle name="Input cel new 2 2 3 2 3 4" xfId="3829"/>
    <cellStyle name="Input cel new 2 2 3 2 3 4 2" xfId="8049"/>
    <cellStyle name="Input cel new 2 2 3 2 3 4 2 2" xfId="18331"/>
    <cellStyle name="Input cel new 2 2 3 2 3 4 3" xfId="15724"/>
    <cellStyle name="Input cel new 2 2 3 2 3 5" xfId="4985"/>
    <cellStyle name="Input cel new 2 2 3 2 3 5 2" xfId="9205"/>
    <cellStyle name="Input cel new 2 2 3 2 3 5 2 2" xfId="19487"/>
    <cellStyle name="Input cel new 2 2 3 2 3 5 3" xfId="16039"/>
    <cellStyle name="Input cel new 2 2 3 2 3 6" xfId="6410"/>
    <cellStyle name="Input cel new 2 2 3 2 3 6 2" xfId="10629"/>
    <cellStyle name="Input cel new 2 2 3 2 3 6 2 2" xfId="20902"/>
    <cellStyle name="Input cel new 2 2 3 2 3 6 3" xfId="14174"/>
    <cellStyle name="Input cel new 2 2 3 2 3 7" xfId="3535"/>
    <cellStyle name="Input cel new 2 2 3 2 3 7 2" xfId="7755"/>
    <cellStyle name="Input cel new 2 2 3 2 3 7 2 2" xfId="18037"/>
    <cellStyle name="Input cel new 2 2 3 2 3 7 3" xfId="15207"/>
    <cellStyle name="Input cel new 2 2 3 2 3 8" xfId="3079"/>
    <cellStyle name="Input cel new 2 2 3 2 3 8 2" xfId="15474"/>
    <cellStyle name="Input cel new 2 2 3 2 3 9" xfId="12300"/>
    <cellStyle name="Input cel new 2 2 3 2 4" xfId="580"/>
    <cellStyle name="Input cel new 2 2 3 2 4 2" xfId="1506"/>
    <cellStyle name="Input cel new 2 2 3 2 4 2 2" xfId="5969"/>
    <cellStyle name="Input cel new 2 2 3 2 4 2 2 2" xfId="10189"/>
    <cellStyle name="Input cel new 2 2 3 2 4 2 2 2 2" xfId="20471"/>
    <cellStyle name="Input cel new 2 2 3 2 4 2 2 3" xfId="14959"/>
    <cellStyle name="Input cel new 2 2 3 2 4 2 3" xfId="7381"/>
    <cellStyle name="Input cel new 2 2 3 2 4 2 3 2" xfId="11600"/>
    <cellStyle name="Input cel new 2 2 3 2 4 2 3 2 2" xfId="21815"/>
    <cellStyle name="Input cel new 2 2 3 2 4 2 3 3" xfId="13104"/>
    <cellStyle name="Input cel new 2 2 3 2 4 2 4" xfId="4730"/>
    <cellStyle name="Input cel new 2 2 3 2 4 2 4 2" xfId="8950"/>
    <cellStyle name="Input cel new 2 2 3 2 4 2 4 2 2" xfId="19232"/>
    <cellStyle name="Input cel new 2 2 3 2 4 2 5" xfId="7434"/>
    <cellStyle name="Input cel new 2 2 3 2 4 2 5 2" xfId="17666"/>
    <cellStyle name="Input cel new 2 2 3 2 4 2 6" xfId="16769"/>
    <cellStyle name="Input cel new 2 2 3 2 4 3" xfId="1184"/>
    <cellStyle name="Input cel new 2 2 3 2 4 3 2" xfId="5647"/>
    <cellStyle name="Input cel new 2 2 3 2 4 3 2 2" xfId="9867"/>
    <cellStyle name="Input cel new 2 2 3 2 4 3 2 2 2" xfId="20149"/>
    <cellStyle name="Input cel new 2 2 3 2 4 3 2 3" xfId="16288"/>
    <cellStyle name="Input cel new 2 2 3 2 4 3 3" xfId="7059"/>
    <cellStyle name="Input cel new 2 2 3 2 4 3 3 2" xfId="11278"/>
    <cellStyle name="Input cel new 2 2 3 2 4 3 3 2 2" xfId="21513"/>
    <cellStyle name="Input cel new 2 2 3 2 4 3 3 3" xfId="11759"/>
    <cellStyle name="Input cel new 2 2 3 2 4 3 4" xfId="4441"/>
    <cellStyle name="Input cel new 2 2 3 2 4 3 4 2" xfId="8661"/>
    <cellStyle name="Input cel new 2 2 3 2 4 3 4 2 2" xfId="18943"/>
    <cellStyle name="Input cel new 2 2 3 2 4 3 5" xfId="2635"/>
    <cellStyle name="Input cel new 2 2 3 2 4 3 5 2" xfId="17364"/>
    <cellStyle name="Input cel new 2 2 3 2 4 3 6" xfId="15540"/>
    <cellStyle name="Input cel new 2 2 3 2 4 4" xfId="3891"/>
    <cellStyle name="Input cel new 2 2 3 2 4 4 2" xfId="8111"/>
    <cellStyle name="Input cel new 2 2 3 2 4 4 2 2" xfId="18393"/>
    <cellStyle name="Input cel new 2 2 3 2 4 4 3" xfId="12298"/>
    <cellStyle name="Input cel new 2 2 3 2 4 5" xfId="5047"/>
    <cellStyle name="Input cel new 2 2 3 2 4 5 2" xfId="9267"/>
    <cellStyle name="Input cel new 2 2 3 2 4 5 2 2" xfId="19549"/>
    <cellStyle name="Input cel new 2 2 3 2 4 5 3" xfId="14202"/>
    <cellStyle name="Input cel new 2 2 3 2 4 6" xfId="6472"/>
    <cellStyle name="Input cel new 2 2 3 2 4 6 2" xfId="10691"/>
    <cellStyle name="Input cel new 2 2 3 2 4 6 2 2" xfId="20964"/>
    <cellStyle name="Input cel new 2 2 3 2 4 6 3" xfId="14254"/>
    <cellStyle name="Input cel new 2 2 3 2 4 7" xfId="3594"/>
    <cellStyle name="Input cel new 2 2 3 2 4 7 2" xfId="7814"/>
    <cellStyle name="Input cel new 2 2 3 2 4 7 2 2" xfId="18096"/>
    <cellStyle name="Input cel new 2 2 3 2 4 7 3" xfId="14111"/>
    <cellStyle name="Input cel new 2 2 3 2 4 8" xfId="2638"/>
    <cellStyle name="Input cel new 2 2 3 2 4 8 2" xfId="14920"/>
    <cellStyle name="Input cel new 2 2 3 2 4 9" xfId="15324"/>
    <cellStyle name="Input cel new 2 2 3 2 5" xfId="1027"/>
    <cellStyle name="Input cel new 2 2 3 2 5 2" xfId="1340"/>
    <cellStyle name="Input cel new 2 2 3 2 5 2 2" xfId="5803"/>
    <cellStyle name="Input cel new 2 2 3 2 5 2 2 2" xfId="10023"/>
    <cellStyle name="Input cel new 2 2 3 2 5 2 2 2 2" xfId="20305"/>
    <cellStyle name="Input cel new 2 2 3 2 5 2 2 3" xfId="12859"/>
    <cellStyle name="Input cel new 2 2 3 2 5 2 3" xfId="7215"/>
    <cellStyle name="Input cel new 2 2 3 2 5 2 3 2" xfId="11434"/>
    <cellStyle name="Input cel new 2 2 3 2 5 2 3 2 2" xfId="21657"/>
    <cellStyle name="Input cel new 2 2 3 2 5 2 3 3" xfId="15114"/>
    <cellStyle name="Input cel new 2 2 3 2 5 2 4" xfId="4572"/>
    <cellStyle name="Input cel new 2 2 3 2 5 2 4 2" xfId="8792"/>
    <cellStyle name="Input cel new 2 2 3 2 5 2 4 2 2" xfId="19074"/>
    <cellStyle name="Input cel new 2 2 3 2 5 2 5" xfId="2428"/>
    <cellStyle name="Input cel new 2 2 3 2 5 2 5 2" xfId="17508"/>
    <cellStyle name="Input cel new 2 2 3 2 5 2 6" xfId="15786"/>
    <cellStyle name="Input cel new 2 2 3 2 5 3" xfId="4291"/>
    <cellStyle name="Input cel new 2 2 3 2 5 3 2" xfId="8511"/>
    <cellStyle name="Input cel new 2 2 3 2 5 3 2 2" xfId="18793"/>
    <cellStyle name="Input cel new 2 2 3 2 5 3 3" xfId="16527"/>
    <cellStyle name="Input cel new 2 2 3 2 5 4" xfId="5491"/>
    <cellStyle name="Input cel new 2 2 3 2 5 4 2" xfId="9711"/>
    <cellStyle name="Input cel new 2 2 3 2 5 4 2 2" xfId="19993"/>
    <cellStyle name="Input cel new 2 2 3 2 5 4 3" xfId="13353"/>
    <cellStyle name="Input cel new 2 2 3 2 5 5" xfId="6905"/>
    <cellStyle name="Input cel new 2 2 3 2 5 5 2" xfId="11124"/>
    <cellStyle name="Input cel new 2 2 3 2 5 5 2 2" xfId="21366"/>
    <cellStyle name="Input cel new 2 2 3 2 5 5 3" xfId="15992"/>
    <cellStyle name="Input cel new 2 2 3 2 5 6" xfId="3453"/>
    <cellStyle name="Input cel new 2 2 3 2 5 6 2" xfId="7673"/>
    <cellStyle name="Input cel new 2 2 3 2 5 6 2 2" xfId="17955"/>
    <cellStyle name="Input cel new 2 2 3 2 5 7" xfId="2799"/>
    <cellStyle name="Input cel new 2 2 3 2 5 7 2" xfId="12343"/>
    <cellStyle name="Input cel new 2 2 3 2 5 8" xfId="12848"/>
    <cellStyle name="Input cel new 2 2 3 2 6" xfId="1048"/>
    <cellStyle name="Input cel new 2 2 3 2 6 2" xfId="5512"/>
    <cellStyle name="Input cel new 2 2 3 2 6 2 2" xfId="9732"/>
    <cellStyle name="Input cel new 2 2 3 2 6 2 2 2" xfId="20014"/>
    <cellStyle name="Input cel new 2 2 3 2 6 2 3" xfId="14719"/>
    <cellStyle name="Input cel new 2 2 3 2 6 3" xfId="6926"/>
    <cellStyle name="Input cel new 2 2 3 2 6 3 2" xfId="11145"/>
    <cellStyle name="Input cel new 2 2 3 2 6 3 2 2" xfId="21387"/>
    <cellStyle name="Input cel new 2 2 3 2 6 3 3" xfId="14760"/>
    <cellStyle name="Input cel new 2 2 3 2 6 4" xfId="4312"/>
    <cellStyle name="Input cel new 2 2 3 2 6 4 2" xfId="8532"/>
    <cellStyle name="Input cel new 2 2 3 2 6 4 2 2" xfId="18814"/>
    <cellStyle name="Input cel new 2 2 3 2 6 5" xfId="3129"/>
    <cellStyle name="Input cel new 2 2 3 2 6 5 2" xfId="16962"/>
    <cellStyle name="Input cel new 2 2 3 2 6 6" xfId="15852"/>
    <cellStyle name="Input cel new 2 2 3 2 7" xfId="671"/>
    <cellStyle name="Input cel new 2 2 3 2 7 2" xfId="5137"/>
    <cellStyle name="Input cel new 2 2 3 2 7 2 2" xfId="9357"/>
    <cellStyle name="Input cel new 2 2 3 2 7 2 2 2" xfId="19639"/>
    <cellStyle name="Input cel new 2 2 3 2 7 2 3" xfId="16665"/>
    <cellStyle name="Input cel new 2 2 3 2 7 3" xfId="6561"/>
    <cellStyle name="Input cel new 2 2 3 2 7 3 2" xfId="10780"/>
    <cellStyle name="Input cel new 2 2 3 2 7 3 2 2" xfId="21048"/>
    <cellStyle name="Input cel new 2 2 3 2 7 3 3" xfId="13405"/>
    <cellStyle name="Input cel new 2 2 3 2 7 4" xfId="3975"/>
    <cellStyle name="Input cel new 2 2 3 2 7 4 2" xfId="8195"/>
    <cellStyle name="Input cel new 2 2 3 2 7 4 2 2" xfId="18477"/>
    <cellStyle name="Input cel new 2 2 3 2 7 5" xfId="3009"/>
    <cellStyle name="Input cel new 2 2 3 2 7 5 2" xfId="11965"/>
    <cellStyle name="Input cel new 2 2 3 2 7 6" xfId="11836"/>
    <cellStyle name="Input cel new 2 2 3 2 8" xfId="1643"/>
    <cellStyle name="Input cel new 2 2 3 2 8 2" xfId="6298"/>
    <cellStyle name="Input cel new 2 2 3 2 8 2 2" xfId="10517"/>
    <cellStyle name="Input cel new 2 2 3 2 8 2 2 2" xfId="20793"/>
    <cellStyle name="Input cel new 2 2 3 2 8 2 3" xfId="13954"/>
    <cellStyle name="Input cel new 2 2 3 2 8 3" xfId="3720"/>
    <cellStyle name="Input cel new 2 2 3 2 8 3 2" xfId="7940"/>
    <cellStyle name="Input cel new 2 2 3 2 8 3 2 2" xfId="18222"/>
    <cellStyle name="Input cel new 2 2 3 2 8 4" xfId="2750"/>
    <cellStyle name="Input cel new 2 2 3 2 8 4 2" xfId="13004"/>
    <cellStyle name="Input cel new 2 2 3 2 8 5" xfId="15560"/>
    <cellStyle name="Input cel new 2 2 3 2 9" xfId="4873"/>
    <cellStyle name="Input cel new 2 2 3 2 9 2" xfId="9093"/>
    <cellStyle name="Input cel new 2 2 3 2 9 2 2" xfId="19375"/>
    <cellStyle name="Input cel new 2 2 3 2 9 3" xfId="13378"/>
    <cellStyle name="Input cel new 2 2 3 3" xfId="335"/>
    <cellStyle name="Input cel new 2 2 3 3 2" xfId="1304"/>
    <cellStyle name="Input cel new 2 2 3 3 2 2" xfId="1730"/>
    <cellStyle name="Input cel new 2 2 3 3 2 2 2" xfId="7179"/>
    <cellStyle name="Input cel new 2 2 3 3 2 2 2 2" xfId="11398"/>
    <cellStyle name="Input cel new 2 2 3 3 2 2 2 2 2" xfId="21623"/>
    <cellStyle name="Input cel new 2 2 3 3 2 2 2 3" xfId="12368"/>
    <cellStyle name="Input cel new 2 2 3 3 2 2 3" xfId="5767"/>
    <cellStyle name="Input cel new 2 2 3 3 2 2 3 2" xfId="9987"/>
    <cellStyle name="Input cel new 2 2 3 3 2 2 3 2 2" xfId="20269"/>
    <cellStyle name="Input cel new 2 2 3 3 2 2 4" xfId="2618"/>
    <cellStyle name="Input cel new 2 2 3 3 2 2 4 2" xfId="17474"/>
    <cellStyle name="Input cel new 2 2 3 3 2 2 5" xfId="15494"/>
    <cellStyle name="Input cel new 2 2 3 3 2 3" xfId="6161"/>
    <cellStyle name="Input cel new 2 2 3 3 2 3 2" xfId="10380"/>
    <cellStyle name="Input cel new 2 2 3 3 2 3 2 2" xfId="20658"/>
    <cellStyle name="Input cel new 2 2 3 3 2 3 3" xfId="12965"/>
    <cellStyle name="Input cel new 2 2 3 3 2 4" xfId="1769"/>
    <cellStyle name="Input cel new 2 2 3 3 2 4 2" xfId="13926"/>
    <cellStyle name="Input cel new 2 2 3 3 2 5" xfId="16787"/>
    <cellStyle name="Input cel new 2 2 3 3 3" xfId="880"/>
    <cellStyle name="Input cel new 2 2 3 3 3 2" xfId="5345"/>
    <cellStyle name="Input cel new 2 2 3 3 3 2 2" xfId="9565"/>
    <cellStyle name="Input cel new 2 2 3 3 3 2 2 2" xfId="19847"/>
    <cellStyle name="Input cel new 2 2 3 3 3 2 3" xfId="12499"/>
    <cellStyle name="Input cel new 2 2 3 3 3 3" xfId="6765"/>
    <cellStyle name="Input cel new 2 2 3 3 3 3 2" xfId="10984"/>
    <cellStyle name="Input cel new 2 2 3 3 3 3 2 2" xfId="21236"/>
    <cellStyle name="Input cel new 2 2 3 3 3 3 3" xfId="15142"/>
    <cellStyle name="Input cel new 2 2 3 3 3 4" xfId="4166"/>
    <cellStyle name="Input cel new 2 2 3 3 3 4 2" xfId="8386"/>
    <cellStyle name="Input cel new 2 2 3 3 3 4 2 2" xfId="18668"/>
    <cellStyle name="Input cel new 2 2 3 3 3 5" xfId="2061"/>
    <cellStyle name="Input cel new 2 2 3 3 3 5 2" xfId="14305"/>
    <cellStyle name="Input cel new 2 2 3 3 3 6" xfId="15166"/>
    <cellStyle name="Input cel new 2 2 3 3 4" xfId="1543"/>
    <cellStyle name="Input cel new 2 2 3 3 4 2" xfId="6012"/>
    <cellStyle name="Input cel new 2 2 3 3 4 2 2" xfId="10232"/>
    <cellStyle name="Input cel new 2 2 3 3 4 2 2 2" xfId="20513"/>
    <cellStyle name="Input cel new 2 2 3 3 4 2 3" xfId="16794"/>
    <cellStyle name="Input cel new 2 2 3 3 4 3" xfId="3652"/>
    <cellStyle name="Input cel new 2 2 3 3 4 3 2" xfId="7872"/>
    <cellStyle name="Input cel new 2 2 3 3 4 3 2 2" xfId="18154"/>
    <cellStyle name="Input cel new 2 2 3 3 4 4" xfId="2786"/>
    <cellStyle name="Input cel new 2 2 3 3 4 4 2" xfId="14716"/>
    <cellStyle name="Input cel new 2 2 3 3 4 5" xfId="17009"/>
    <cellStyle name="Input cel new 2 2 3 3 5" xfId="4805"/>
    <cellStyle name="Input cel new 2 2 3 3 5 2" xfId="9025"/>
    <cellStyle name="Input cel new 2 2 3 3 5 2 2" xfId="19307"/>
    <cellStyle name="Input cel new 2 2 3 3 5 3" xfId="15936"/>
    <cellStyle name="Input cel new 2 2 3 3 6" xfId="6085"/>
    <cellStyle name="Input cel new 2 2 3 3 6 2" xfId="10304"/>
    <cellStyle name="Input cel new 2 2 3 3 6 2 2" xfId="20583"/>
    <cellStyle name="Input cel new 2 2 3 3 6 3" xfId="13077"/>
    <cellStyle name="Input cel new 2 2 3 3 7" xfId="2400"/>
    <cellStyle name="Input cel new 2 2 3 3 7 2" xfId="12529"/>
    <cellStyle name="Input cel new 2 2 3 3 8" xfId="16099"/>
    <cellStyle name="Input cel new 2 2 3 3 8 2" xfId="12863"/>
    <cellStyle name="Input cel new 2 2 3 3 9" xfId="12561"/>
    <cellStyle name="Input cel new 2 2 3 4" xfId="1282"/>
    <cellStyle name="Input cel new 2 2 3 4 2" xfId="1720"/>
    <cellStyle name="Input cel new 2 2 3 4 2 2" xfId="7157"/>
    <cellStyle name="Input cel new 2 2 3 4 2 2 2" xfId="11376"/>
    <cellStyle name="Input cel new 2 2 3 4 2 2 2 2" xfId="21603"/>
    <cellStyle name="Input cel new 2 2 3 4 2 2 3" xfId="14802"/>
    <cellStyle name="Input cel new 2 2 3 4 2 3" xfId="5745"/>
    <cellStyle name="Input cel new 2 2 3 4 2 3 2" xfId="9965"/>
    <cellStyle name="Input cel new 2 2 3 4 2 3 2 2" xfId="20247"/>
    <cellStyle name="Input cel new 2 2 3 4 2 4" xfId="2789"/>
    <cellStyle name="Input cel new 2 2 3 4 2 4 2" xfId="17454"/>
    <cellStyle name="Input cel new 2 2 3 4 2 5" xfId="14269"/>
    <cellStyle name="Input cel new 2 2 3 4 3" xfId="6054"/>
    <cellStyle name="Input cel new 2 2 3 4 3 2" xfId="10273"/>
    <cellStyle name="Input cel new 2 2 3 4 3 2 2" xfId="20553"/>
    <cellStyle name="Input cel new 2 2 3 4 3 3" xfId="16274"/>
    <cellStyle name="Input cel new 2 2 3 4 4" xfId="4527"/>
    <cellStyle name="Input cel new 2 2 3 4 4 2" xfId="8747"/>
    <cellStyle name="Input cel new 2 2 3 4 4 2 2" xfId="19029"/>
    <cellStyle name="Input cel new 2 2 3 4 5" xfId="3007"/>
    <cellStyle name="Input cel new 2 2 3 4 5 2" xfId="13509"/>
    <cellStyle name="Input cel new 2 2 3 4 6" xfId="16393"/>
    <cellStyle name="Input cel new 2 2 3 5" xfId="938"/>
    <cellStyle name="Input cel new 2 2 3 5 2" xfId="5402"/>
    <cellStyle name="Input cel new 2 2 3 5 2 2" xfId="9622"/>
    <cellStyle name="Input cel new 2 2 3 5 2 2 2" xfId="19904"/>
    <cellStyle name="Input cel new 2 2 3 5 2 3" xfId="16547"/>
    <cellStyle name="Input cel new 2 2 3 5 3" xfId="3231"/>
    <cellStyle name="Input cel new 2 2 3 5 3 2" xfId="7457"/>
    <cellStyle name="Input cel new 2 2 3 5 3 2 2" xfId="17736"/>
    <cellStyle name="Input cel new 2 2 3 5 3 3" xfId="16281"/>
    <cellStyle name="Input cel new 2 2 3 5 4" xfId="4215"/>
    <cellStyle name="Input cel new 2 2 3 5 4 2" xfId="8435"/>
    <cellStyle name="Input cel new 2 2 3 5 4 2 2" xfId="18717"/>
    <cellStyle name="Input cel new 2 2 3 5 5" xfId="2992"/>
    <cellStyle name="Input cel new 2 2 3 5 5 2" xfId="14649"/>
    <cellStyle name="Input cel new 2 2 3 5 6" xfId="16350"/>
    <cellStyle name="Input cel new 2 2 3 6" xfId="3630"/>
    <cellStyle name="Input cel new 2 2 3 6 2" xfId="7850"/>
    <cellStyle name="Input cel new 2 2 3 6 2 2" xfId="18132"/>
    <cellStyle name="Input cel new 2 2 3 6 3" xfId="16791"/>
    <cellStyle name="Input cel new 2 2 3 7" xfId="4784"/>
    <cellStyle name="Input cel new 2 2 3 7 2" xfId="9004"/>
    <cellStyle name="Input cel new 2 2 3 7 2 2" xfId="19286"/>
    <cellStyle name="Input cel new 2 2 3 7 3" xfId="12578"/>
    <cellStyle name="Input cel new 2 2 3 8" xfId="3230"/>
    <cellStyle name="Input cel new 2 2 3 8 2" xfId="16194"/>
    <cellStyle name="Input cel new 2 2 3 8 2 2" xfId="17735"/>
    <cellStyle name="Input cel new 2 2 3 8 3" xfId="12056"/>
    <cellStyle name="Input cel new 2 2 3 8 4" xfId="15789"/>
    <cellStyle name="Input cel new 2 2 3 9" xfId="3203"/>
    <cellStyle name="Input cel new 2 2 3 9 2" xfId="16172"/>
    <cellStyle name="Input cel new 2 2 3 9 3" xfId="17708"/>
    <cellStyle name="Input cel new 2 2 4" xfId="602"/>
    <cellStyle name="Input cel new 2 2 4 2" xfId="1694"/>
    <cellStyle name="Input cel new 2 2 4 2 2" xfId="9289"/>
    <cellStyle name="Input cel new 2 2 4 2 2 2" xfId="19571"/>
    <cellStyle name="Input cel new 2 2 4 2 3" xfId="14498"/>
    <cellStyle name="Input cel new 2 2 4 3" xfId="6494"/>
    <cellStyle name="Input cel new 2 2 4 3 2" xfId="10713"/>
    <cellStyle name="Input cel new 2 2 4 3 2 2" xfId="20986"/>
    <cellStyle name="Input cel new 2 2 4 3 3" xfId="15371"/>
    <cellStyle name="Input cel new 2 2 4 4" xfId="3913"/>
    <cellStyle name="Input cel new 2 2 4 4 2" xfId="8133"/>
    <cellStyle name="Input cel new 2 2 4 4 2 2" xfId="18415"/>
    <cellStyle name="Input cel new 2 2 4 5" xfId="2291"/>
    <cellStyle name="Input cel new 2 2 4 5 2" xfId="13455"/>
    <cellStyle name="Input cel new 2 2 4 6" xfId="11695"/>
    <cellStyle name="Input cel new 2 2 5" xfId="3212"/>
    <cellStyle name="Input cel new 2 2 5 2" xfId="16181"/>
    <cellStyle name="Input cel new 2 2 5 3" xfId="17717"/>
    <cellStyle name="Input cel new 2 2 6" xfId="3189"/>
    <cellStyle name="Input cel new 2 2 6 2" xfId="16159"/>
    <cellStyle name="Input cel new 2 2 6 3" xfId="17695"/>
    <cellStyle name="Input cel new 2 2 7" xfId="1835"/>
    <cellStyle name="Input cel new 2 2 7 2" xfId="17208"/>
    <cellStyle name="Input cel new 2 2 7 3" xfId="16071"/>
    <cellStyle name="Input cel new 2 3" xfId="256"/>
    <cellStyle name="Input cel new 2 3 10" xfId="3244"/>
    <cellStyle name="Input cel new 2 3 10 2" xfId="7467"/>
    <cellStyle name="Input cel new 2 3 10 2 2" xfId="17748"/>
    <cellStyle name="Input cel new 2 3 10 3" xfId="11732"/>
    <cellStyle name="Input cel new 2 3 11" xfId="2504"/>
    <cellStyle name="Input cel new 2 3 11 2" xfId="16671"/>
    <cellStyle name="Input cel new 2 3 12" xfId="11851"/>
    <cellStyle name="Input cel new 2 3 2" xfId="362"/>
    <cellStyle name="Input cel new 2 3 2 10" xfId="3327"/>
    <cellStyle name="Input cel new 2 3 2 10 2" xfId="7548"/>
    <cellStyle name="Input cel new 2 3 2 10 2 2" xfId="17831"/>
    <cellStyle name="Input cel new 2 3 2 10 3" xfId="15185"/>
    <cellStyle name="Input cel new 2 3 2 11" xfId="6099"/>
    <cellStyle name="Input cel new 2 3 2 11 2" xfId="10318"/>
    <cellStyle name="Input cel new 2 3 2 11 2 2" xfId="20596"/>
    <cellStyle name="Input cel new 2 3 2 12" xfId="2709"/>
    <cellStyle name="Input cel new 2 3 2 12 2" xfId="14771"/>
    <cellStyle name="Input cel new 2 3 2 13" xfId="14656"/>
    <cellStyle name="Input cel new 2 3 2 2" xfId="386"/>
    <cellStyle name="Input cel new 2 3 2 2 10" xfId="12950"/>
    <cellStyle name="Input cel new 2 3 2 2 2" xfId="1009"/>
    <cellStyle name="Input cel new 2 3 2 2 2 2" xfId="4273"/>
    <cellStyle name="Input cel new 2 3 2 2 2 2 2" xfId="8493"/>
    <cellStyle name="Input cel new 2 3 2 2 2 2 2 2" xfId="18775"/>
    <cellStyle name="Input cel new 2 3 2 2 2 2 3" xfId="13201"/>
    <cellStyle name="Input cel new 2 3 2 2 2 3" xfId="5473"/>
    <cellStyle name="Input cel new 2 3 2 2 2 3 2" xfId="9693"/>
    <cellStyle name="Input cel new 2 3 2 2 2 3 2 2" xfId="19975"/>
    <cellStyle name="Input cel new 2 3 2 2 2 3 3" xfId="14821"/>
    <cellStyle name="Input cel new 2 3 2 2 2 4" xfId="6887"/>
    <cellStyle name="Input cel new 2 3 2 2 2 4 2" xfId="11106"/>
    <cellStyle name="Input cel new 2 3 2 2 2 4 2 2" xfId="21349"/>
    <cellStyle name="Input cel new 2 3 2 2 2 4 3" xfId="13235"/>
    <cellStyle name="Input cel new 2 3 2 2 2 5" xfId="3436"/>
    <cellStyle name="Input cel new 2 3 2 2 2 5 2" xfId="7656"/>
    <cellStyle name="Input cel new 2 3 2 2 2 5 2 2" xfId="17938"/>
    <cellStyle name="Input cel new 2 3 2 2 2 5 3" xfId="16863"/>
    <cellStyle name="Input cel new 2 3 2 2 2 6" xfId="2540"/>
    <cellStyle name="Input cel new 2 3 2 2 2 6 2" xfId="15953"/>
    <cellStyle name="Input cel new 2 3 2 2 2 7" xfId="16505"/>
    <cellStyle name="Input cel new 2 3 2 2 3" xfId="926"/>
    <cellStyle name="Input cel new 2 3 2 2 3 2" xfId="5390"/>
    <cellStyle name="Input cel new 2 3 2 2 3 2 2" xfId="9610"/>
    <cellStyle name="Input cel new 2 3 2 2 3 2 2 2" xfId="19892"/>
    <cellStyle name="Input cel new 2 3 2 2 3 2 3" xfId="14198"/>
    <cellStyle name="Input cel new 2 3 2 2 3 3" xfId="6806"/>
    <cellStyle name="Input cel new 2 3 2 2 3 3 2" xfId="11025"/>
    <cellStyle name="Input cel new 2 3 2 2 3 3 2 2" xfId="21274"/>
    <cellStyle name="Input cel new 2 3 2 2 3 3 3" xfId="14455"/>
    <cellStyle name="Input cel new 2 3 2 2 3 4" xfId="4205"/>
    <cellStyle name="Input cel new 2 3 2 2 3 4 2" xfId="8425"/>
    <cellStyle name="Input cel new 2 3 2 2 3 4 2 2" xfId="18707"/>
    <cellStyle name="Input cel new 2 3 2 2 3 5" xfId="1911"/>
    <cellStyle name="Input cel new 2 3 2 2 3 5 2" xfId="16644"/>
    <cellStyle name="Input cel new 2 3 2 2 3 6" xfId="13317"/>
    <cellStyle name="Input cel new 2 3 2 2 4" xfId="1221"/>
    <cellStyle name="Input cel new 2 3 2 2 4 2" xfId="5684"/>
    <cellStyle name="Input cel new 2 3 2 2 4 2 2" xfId="9904"/>
    <cellStyle name="Input cel new 2 3 2 2 4 2 2 2" xfId="20186"/>
    <cellStyle name="Input cel new 2 3 2 2 4 2 3" xfId="16422"/>
    <cellStyle name="Input cel new 2 3 2 2 4 3" xfId="7096"/>
    <cellStyle name="Input cel new 2 3 2 2 4 3 2" xfId="11315"/>
    <cellStyle name="Input cel new 2 3 2 2 4 3 2 2" xfId="21549"/>
    <cellStyle name="Input cel new 2 3 2 2 4 3 3" xfId="13772"/>
    <cellStyle name="Input cel new 2 3 2 2 4 4" xfId="4477"/>
    <cellStyle name="Input cel new 2 3 2 2 4 4 2" xfId="8697"/>
    <cellStyle name="Input cel new 2 3 2 2 4 4 2 2" xfId="18979"/>
    <cellStyle name="Input cel new 2 3 2 2 4 5" xfId="2110"/>
    <cellStyle name="Input cel new 2 3 2 2 4 5 2" xfId="17400"/>
    <cellStyle name="Input cel new 2 3 2 2 4 6" xfId="16815"/>
    <cellStyle name="Input cel new 2 3 2 2 5" xfId="748"/>
    <cellStyle name="Input cel new 2 3 2 2 5 2" xfId="5213"/>
    <cellStyle name="Input cel new 2 3 2 2 5 2 2" xfId="9433"/>
    <cellStyle name="Input cel new 2 3 2 2 5 2 2 2" xfId="19715"/>
    <cellStyle name="Input cel new 2 3 2 2 5 2 3" xfId="14796"/>
    <cellStyle name="Input cel new 2 3 2 2 5 3" xfId="6633"/>
    <cellStyle name="Input cel new 2 3 2 2 5 3 2" xfId="10852"/>
    <cellStyle name="Input cel new 2 3 2 2 5 3 2 2" xfId="21113"/>
    <cellStyle name="Input cel new 2 3 2 2 5 3 3" xfId="16022"/>
    <cellStyle name="Input cel new 2 3 2 2 5 4" xfId="4045"/>
    <cellStyle name="Input cel new 2 3 2 2 5 4 2" xfId="8265"/>
    <cellStyle name="Input cel new 2 3 2 2 5 4 2 2" xfId="18547"/>
    <cellStyle name="Input cel new 2 3 2 2 5 5" xfId="1915"/>
    <cellStyle name="Input cel new 2 3 2 2 5 5 2" xfId="13019"/>
    <cellStyle name="Input cel new 2 3 2 2 5 6" xfId="12196"/>
    <cellStyle name="Input cel new 2 3 2 2 6" xfId="1626"/>
    <cellStyle name="Input cel new 2 3 2 2 6 2" xfId="6280"/>
    <cellStyle name="Input cel new 2 3 2 2 6 2 2" xfId="10499"/>
    <cellStyle name="Input cel new 2 3 2 2 6 2 2 2" xfId="20775"/>
    <cellStyle name="Input cel new 2 3 2 2 6 2 3" xfId="14395"/>
    <cellStyle name="Input cel new 2 3 2 2 6 3" xfId="3702"/>
    <cellStyle name="Input cel new 2 3 2 2 6 3 2" xfId="7922"/>
    <cellStyle name="Input cel new 2 3 2 2 6 3 2 2" xfId="18204"/>
    <cellStyle name="Input cel new 2 3 2 2 6 4" xfId="2724"/>
    <cellStyle name="Input cel new 2 3 2 2 6 4 2" xfId="15872"/>
    <cellStyle name="Input cel new 2 3 2 2 6 5" xfId="14692"/>
    <cellStyle name="Input cel new 2 3 2 2 7" xfId="4855"/>
    <cellStyle name="Input cel new 2 3 2 2 7 2" xfId="9075"/>
    <cellStyle name="Input cel new 2 3 2 2 7 2 2" xfId="19357"/>
    <cellStyle name="Input cel new 2 3 2 2 7 3" xfId="14017"/>
    <cellStyle name="Input cel new 2 3 2 2 8" xfId="6183"/>
    <cellStyle name="Input cel new 2 3 2 2 8 2" xfId="10402"/>
    <cellStyle name="Input cel new 2 3 2 2 8 2 2" xfId="20680"/>
    <cellStyle name="Input cel new 2 3 2 2 8 3" xfId="13200"/>
    <cellStyle name="Input cel new 2 3 2 2 9" xfId="1828"/>
    <cellStyle name="Input cel new 2 3 2 2 9 2" xfId="15057"/>
    <cellStyle name="Input cel new 2 3 2 3" xfId="436"/>
    <cellStyle name="Input cel new 2 3 2 3 10" xfId="12805"/>
    <cellStyle name="Input cel new 2 3 2 3 2" xfId="1362"/>
    <cellStyle name="Input cel new 2 3 2 3 2 2" xfId="5825"/>
    <cellStyle name="Input cel new 2 3 2 3 2 2 2" xfId="10045"/>
    <cellStyle name="Input cel new 2 3 2 3 2 2 2 2" xfId="20327"/>
    <cellStyle name="Input cel new 2 3 2 3 2 2 3" xfId="16761"/>
    <cellStyle name="Input cel new 2 3 2 3 2 3" xfId="7237"/>
    <cellStyle name="Input cel new 2 3 2 3 2 3 2" xfId="11456"/>
    <cellStyle name="Input cel new 2 3 2 3 2 3 2 2" xfId="21679"/>
    <cellStyle name="Input cel new 2 3 2 3 2 3 3" xfId="14629"/>
    <cellStyle name="Input cel new 2 3 2 3 2 4" xfId="4594"/>
    <cellStyle name="Input cel new 2 3 2 3 2 4 2" xfId="8814"/>
    <cellStyle name="Input cel new 2 3 2 3 2 4 2 2" xfId="19096"/>
    <cellStyle name="Input cel new 2 3 2 3 2 5" xfId="2382"/>
    <cellStyle name="Input cel new 2 3 2 3 2 5 2" xfId="17530"/>
    <cellStyle name="Input cel new 2 3 2 3 2 6" xfId="12919"/>
    <cellStyle name="Input cel new 2 3 2 3 3" xfId="891"/>
    <cellStyle name="Input cel new 2 3 2 3 3 2" xfId="5356"/>
    <cellStyle name="Input cel new 2 3 2 3 3 2 2" xfId="9576"/>
    <cellStyle name="Input cel new 2 3 2 3 3 2 2 2" xfId="19858"/>
    <cellStyle name="Input cel new 2 3 2 3 3 2 3" xfId="14628"/>
    <cellStyle name="Input cel new 2 3 2 3 3 3" xfId="6774"/>
    <cellStyle name="Input cel new 2 3 2 3 3 3 2" xfId="10993"/>
    <cellStyle name="Input cel new 2 3 2 3 3 3 2 2" xfId="21244"/>
    <cellStyle name="Input cel new 2 3 2 3 3 3 3" xfId="15970"/>
    <cellStyle name="Input cel new 2 3 2 3 3 4" xfId="4176"/>
    <cellStyle name="Input cel new 2 3 2 3 3 4 2" xfId="8396"/>
    <cellStyle name="Input cel new 2 3 2 3 3 4 2 2" xfId="18678"/>
    <cellStyle name="Input cel new 2 3 2 3 3 5" xfId="3116"/>
    <cellStyle name="Input cel new 2 3 2 3 3 5 2" xfId="12621"/>
    <cellStyle name="Input cel new 2 3 2 3 3 6" xfId="13694"/>
    <cellStyle name="Input cel new 2 3 2 3 4" xfId="810"/>
    <cellStyle name="Input cel new 2 3 2 3 4 2" xfId="5275"/>
    <cellStyle name="Input cel new 2 3 2 3 4 2 2" xfId="9495"/>
    <cellStyle name="Input cel new 2 3 2 3 4 2 2 2" xfId="19777"/>
    <cellStyle name="Input cel new 2 3 2 3 4 2 3" xfId="14550"/>
    <cellStyle name="Input cel new 2 3 2 3 4 3" xfId="6695"/>
    <cellStyle name="Input cel new 2 3 2 3 4 3 2" xfId="10914"/>
    <cellStyle name="Input cel new 2 3 2 3 4 3 2 2" xfId="21170"/>
    <cellStyle name="Input cel new 2 3 2 3 4 3 3" xfId="11857"/>
    <cellStyle name="Input cel new 2 3 2 3 4 4" xfId="4101"/>
    <cellStyle name="Input cel new 2 3 2 3 4 4 2" xfId="8321"/>
    <cellStyle name="Input cel new 2 3 2 3 4 4 2 2" xfId="18603"/>
    <cellStyle name="Input cel new 2 3 2 3 4 5" xfId="2954"/>
    <cellStyle name="Input cel new 2 3 2 3 4 5 2" xfId="14284"/>
    <cellStyle name="Input cel new 2 3 2 3 4 6" xfId="16005"/>
    <cellStyle name="Input cel new 2 3 2 3 5" xfId="3750"/>
    <cellStyle name="Input cel new 2 3 2 3 5 2" xfId="7970"/>
    <cellStyle name="Input cel new 2 3 2 3 5 2 2" xfId="18252"/>
    <cellStyle name="Input cel new 2 3 2 3 5 3" xfId="14574"/>
    <cellStyle name="Input cel new 2 3 2 3 6" xfId="4903"/>
    <cellStyle name="Input cel new 2 3 2 3 6 2" xfId="9123"/>
    <cellStyle name="Input cel new 2 3 2 3 6 2 2" xfId="19405"/>
    <cellStyle name="Input cel new 2 3 2 3 6 3" xfId="14184"/>
    <cellStyle name="Input cel new 2 3 2 3 7" xfId="6328"/>
    <cellStyle name="Input cel new 2 3 2 3 7 2" xfId="10547"/>
    <cellStyle name="Input cel new 2 3 2 3 7 2 2" xfId="20823"/>
    <cellStyle name="Input cel new 2 3 2 3 7 3" xfId="12330"/>
    <cellStyle name="Input cel new 2 3 2 3 8" xfId="3484"/>
    <cellStyle name="Input cel new 2 3 2 3 8 2" xfId="7704"/>
    <cellStyle name="Input cel new 2 3 2 3 8 2 2" xfId="17986"/>
    <cellStyle name="Input cel new 2 3 2 3 8 3" xfId="15352"/>
    <cellStyle name="Input cel new 2 3 2 3 9" xfId="2049"/>
    <cellStyle name="Input cel new 2 3 2 3 9 2" xfId="15446"/>
    <cellStyle name="Input cel new 2 3 2 4" xfId="500"/>
    <cellStyle name="Input cel new 2 3 2 4 2" xfId="1426"/>
    <cellStyle name="Input cel new 2 3 2 4 2 2" xfId="5889"/>
    <cellStyle name="Input cel new 2 3 2 4 2 2 2" xfId="10109"/>
    <cellStyle name="Input cel new 2 3 2 4 2 2 2 2" xfId="20391"/>
    <cellStyle name="Input cel new 2 3 2 4 2 2 3" xfId="14514"/>
    <cellStyle name="Input cel new 2 3 2 4 2 3" xfId="7301"/>
    <cellStyle name="Input cel new 2 3 2 4 2 3 2" xfId="11520"/>
    <cellStyle name="Input cel new 2 3 2 4 2 3 2 2" xfId="21739"/>
    <cellStyle name="Input cel new 2 3 2 4 2 3 3" xfId="14636"/>
    <cellStyle name="Input cel new 2 3 2 4 2 4" xfId="4654"/>
    <cellStyle name="Input cel new 2 3 2 4 2 4 2" xfId="8874"/>
    <cellStyle name="Input cel new 2 3 2 4 2 4 2 2" xfId="19156"/>
    <cellStyle name="Input cel new 2 3 2 4 2 5" xfId="2614"/>
    <cellStyle name="Input cel new 2 3 2 4 2 5 2" xfId="17590"/>
    <cellStyle name="Input cel new 2 3 2 4 2 6" xfId="13731"/>
    <cellStyle name="Input cel new 2 3 2 4 3" xfId="1108"/>
    <cellStyle name="Input cel new 2 3 2 4 3 2" xfId="5572"/>
    <cellStyle name="Input cel new 2 3 2 4 3 2 2" xfId="9792"/>
    <cellStyle name="Input cel new 2 3 2 4 3 2 2 2" xfId="20074"/>
    <cellStyle name="Input cel new 2 3 2 4 3 2 3" xfId="15907"/>
    <cellStyle name="Input cel new 2 3 2 4 3 3" xfId="6985"/>
    <cellStyle name="Input cel new 2 3 2 4 3 3 2" xfId="11204"/>
    <cellStyle name="Input cel new 2 3 2 4 3 3 2 2" xfId="21443"/>
    <cellStyle name="Input cel new 2 3 2 4 3 3 3" xfId="14503"/>
    <cellStyle name="Input cel new 2 3 2 4 3 4" xfId="4370"/>
    <cellStyle name="Input cel new 2 3 2 4 3 4 2" xfId="8590"/>
    <cellStyle name="Input cel new 2 3 2 4 3 4 2 2" xfId="18872"/>
    <cellStyle name="Input cel new 2 3 2 4 3 5" xfId="1818"/>
    <cellStyle name="Input cel new 2 3 2 4 3 5 2" xfId="17294"/>
    <cellStyle name="Input cel new 2 3 2 4 3 6" xfId="16913"/>
    <cellStyle name="Input cel new 2 3 2 4 4" xfId="3811"/>
    <cellStyle name="Input cel new 2 3 2 4 4 2" xfId="8031"/>
    <cellStyle name="Input cel new 2 3 2 4 4 2 2" xfId="18313"/>
    <cellStyle name="Input cel new 2 3 2 4 4 3" xfId="13827"/>
    <cellStyle name="Input cel new 2 3 2 4 5" xfId="4967"/>
    <cellStyle name="Input cel new 2 3 2 4 5 2" xfId="9187"/>
    <cellStyle name="Input cel new 2 3 2 4 5 2 2" xfId="19469"/>
    <cellStyle name="Input cel new 2 3 2 4 5 3" xfId="16287"/>
    <cellStyle name="Input cel new 2 3 2 4 6" xfId="6392"/>
    <cellStyle name="Input cel new 2 3 2 4 6 2" xfId="10611"/>
    <cellStyle name="Input cel new 2 3 2 4 6 2 2" xfId="20884"/>
    <cellStyle name="Input cel new 2 3 2 4 6 3" xfId="13893"/>
    <cellStyle name="Input cel new 2 3 2 4 7" xfId="3518"/>
    <cellStyle name="Input cel new 2 3 2 4 7 2" xfId="7738"/>
    <cellStyle name="Input cel new 2 3 2 4 7 2 2" xfId="18020"/>
    <cellStyle name="Input cel new 2 3 2 4 7 3" xfId="13125"/>
    <cellStyle name="Input cel new 2 3 2 4 8" xfId="3099"/>
    <cellStyle name="Input cel new 2 3 2 4 8 2" xfId="15927"/>
    <cellStyle name="Input cel new 2 3 2 4 9" xfId="15793"/>
    <cellStyle name="Input cel new 2 3 2 5" xfId="562"/>
    <cellStyle name="Input cel new 2 3 2 5 2" xfId="1488"/>
    <cellStyle name="Input cel new 2 3 2 5 2 2" xfId="5951"/>
    <cellStyle name="Input cel new 2 3 2 5 2 2 2" xfId="10171"/>
    <cellStyle name="Input cel new 2 3 2 5 2 2 2 2" xfId="20453"/>
    <cellStyle name="Input cel new 2 3 2 5 2 2 3" xfId="14935"/>
    <cellStyle name="Input cel new 2 3 2 5 2 3" xfId="7363"/>
    <cellStyle name="Input cel new 2 3 2 5 2 3 2" xfId="11582"/>
    <cellStyle name="Input cel new 2 3 2 5 2 3 2 2" xfId="21798"/>
    <cellStyle name="Input cel new 2 3 2 5 2 3 3" xfId="13958"/>
    <cellStyle name="Input cel new 2 3 2 5 2 4" xfId="4713"/>
    <cellStyle name="Input cel new 2 3 2 5 2 4 2" xfId="8933"/>
    <cellStyle name="Input cel new 2 3 2 5 2 4 2 2" xfId="19215"/>
    <cellStyle name="Input cel new 2 3 2 5 2 5" xfId="1831"/>
    <cellStyle name="Input cel new 2 3 2 5 2 5 2" xfId="17649"/>
    <cellStyle name="Input cel new 2 3 2 5 2 6" xfId="17104"/>
    <cellStyle name="Input cel new 2 3 2 5 3" xfId="1166"/>
    <cellStyle name="Input cel new 2 3 2 5 3 2" xfId="5629"/>
    <cellStyle name="Input cel new 2 3 2 5 3 2 2" xfId="9849"/>
    <cellStyle name="Input cel new 2 3 2 5 3 2 2 2" xfId="20131"/>
    <cellStyle name="Input cel new 2 3 2 5 3 2 3" xfId="14962"/>
    <cellStyle name="Input cel new 2 3 2 5 3 3" xfId="7041"/>
    <cellStyle name="Input cel new 2 3 2 5 3 3 2" xfId="11260"/>
    <cellStyle name="Input cel new 2 3 2 5 3 3 2 2" xfId="21496"/>
    <cellStyle name="Input cel new 2 3 2 5 3 3 3" xfId="17245"/>
    <cellStyle name="Input cel new 2 3 2 5 3 4" xfId="4424"/>
    <cellStyle name="Input cel new 2 3 2 5 3 4 2" xfId="8644"/>
    <cellStyle name="Input cel new 2 3 2 5 3 4 2 2" xfId="18926"/>
    <cellStyle name="Input cel new 2 3 2 5 3 5" xfId="2649"/>
    <cellStyle name="Input cel new 2 3 2 5 3 5 2" xfId="17347"/>
    <cellStyle name="Input cel new 2 3 2 5 3 6" xfId="14496"/>
    <cellStyle name="Input cel new 2 3 2 5 4" xfId="3873"/>
    <cellStyle name="Input cel new 2 3 2 5 4 2" xfId="8093"/>
    <cellStyle name="Input cel new 2 3 2 5 4 2 2" xfId="18375"/>
    <cellStyle name="Input cel new 2 3 2 5 4 3" xfId="15497"/>
    <cellStyle name="Input cel new 2 3 2 5 5" xfId="5029"/>
    <cellStyle name="Input cel new 2 3 2 5 5 2" xfId="9249"/>
    <cellStyle name="Input cel new 2 3 2 5 5 2 2" xfId="19531"/>
    <cellStyle name="Input cel new 2 3 2 5 5 3" xfId="16206"/>
    <cellStyle name="Input cel new 2 3 2 5 6" xfId="6454"/>
    <cellStyle name="Input cel new 2 3 2 5 6 2" xfId="10673"/>
    <cellStyle name="Input cel new 2 3 2 5 6 2 2" xfId="20946"/>
    <cellStyle name="Input cel new 2 3 2 5 6 3" xfId="16244"/>
    <cellStyle name="Input cel new 2 3 2 5 7" xfId="3577"/>
    <cellStyle name="Input cel new 2 3 2 5 7 2" xfId="7797"/>
    <cellStyle name="Input cel new 2 3 2 5 7 2 2" xfId="18079"/>
    <cellStyle name="Input cel new 2 3 2 5 7 3" xfId="17220"/>
    <cellStyle name="Input cel new 2 3 2 5 8" xfId="2920"/>
    <cellStyle name="Input cel new 2 3 2 5 8 2" xfId="14158"/>
    <cellStyle name="Input cel new 2 3 2 5 9" xfId="16315"/>
    <cellStyle name="Input cel new 2 3 2 6" xfId="990"/>
    <cellStyle name="Input cel new 2 3 2 6 2" xfId="4254"/>
    <cellStyle name="Input cel new 2 3 2 6 2 2" xfId="8474"/>
    <cellStyle name="Input cel new 2 3 2 6 2 2 2" xfId="18756"/>
    <cellStyle name="Input cel new 2 3 2 6 2 3" xfId="14726"/>
    <cellStyle name="Input cel new 2 3 2 6 3" xfId="5454"/>
    <cellStyle name="Input cel new 2 3 2 6 3 2" xfId="9674"/>
    <cellStyle name="Input cel new 2 3 2 6 3 2 2" xfId="19956"/>
    <cellStyle name="Input cel new 2 3 2 6 3 3" xfId="16866"/>
    <cellStyle name="Input cel new 2 3 2 6 4" xfId="6868"/>
    <cellStyle name="Input cel new 2 3 2 6 4 2" xfId="11087"/>
    <cellStyle name="Input cel new 2 3 2 6 4 2 2" xfId="21330"/>
    <cellStyle name="Input cel new 2 3 2 6 4 3" xfId="14937"/>
    <cellStyle name="Input cel new 2 3 2 6 5" xfId="3417"/>
    <cellStyle name="Input cel new 2 3 2 6 5 2" xfId="7637"/>
    <cellStyle name="Input cel new 2 3 2 6 5 2 2" xfId="17919"/>
    <cellStyle name="Input cel new 2 3 2 6 6" xfId="2550"/>
    <cellStyle name="Input cel new 2 3 2 6 6 2" xfId="12873"/>
    <cellStyle name="Input cel new 2 3 2 6 7" xfId="16948"/>
    <cellStyle name="Input cel new 2 3 2 7" xfId="631"/>
    <cellStyle name="Input cel new 2 3 2 7 2" xfId="5098"/>
    <cellStyle name="Input cel new 2 3 2 7 2 2" xfId="9318"/>
    <cellStyle name="Input cel new 2 3 2 7 2 2 2" xfId="19600"/>
    <cellStyle name="Input cel new 2 3 2 7 2 3" xfId="16629"/>
    <cellStyle name="Input cel new 2 3 2 7 3" xfId="6523"/>
    <cellStyle name="Input cel new 2 3 2 7 3 2" xfId="10742"/>
    <cellStyle name="Input cel new 2 3 2 7 3 2 2" xfId="21013"/>
    <cellStyle name="Input cel new 2 3 2 7 3 3" xfId="13237"/>
    <cellStyle name="Input cel new 2 3 2 7 4" xfId="3940"/>
    <cellStyle name="Input cel new 2 3 2 7 4 2" xfId="8160"/>
    <cellStyle name="Input cel new 2 3 2 7 4 2 2" xfId="18442"/>
    <cellStyle name="Input cel new 2 3 2 7 5" xfId="2765"/>
    <cellStyle name="Input cel new 2 3 2 7 5 2" xfId="16919"/>
    <cellStyle name="Input cel new 2 3 2 7 6" xfId="11668"/>
    <cellStyle name="Input cel new 2 3 2 8" xfId="1562"/>
    <cellStyle name="Input cel new 2 3 2 8 2" xfId="6056"/>
    <cellStyle name="Input cel new 2 3 2 8 2 2" xfId="10275"/>
    <cellStyle name="Input cel new 2 3 2 8 2 2 2" xfId="20555"/>
    <cellStyle name="Input cel new 2 3 2 8 2 3" xfId="11801"/>
    <cellStyle name="Input cel new 2 3 2 8 3" xfId="3679"/>
    <cellStyle name="Input cel new 2 3 2 8 3 2" xfId="7899"/>
    <cellStyle name="Input cel new 2 3 2 8 3 2 2" xfId="18181"/>
    <cellStyle name="Input cel new 2 3 2 8 4" xfId="2875"/>
    <cellStyle name="Input cel new 2 3 2 8 4 2" xfId="15926"/>
    <cellStyle name="Input cel new 2 3 2 8 5" xfId="12431"/>
    <cellStyle name="Input cel new 2 3 2 9" xfId="4832"/>
    <cellStyle name="Input cel new 2 3 2 9 2" xfId="9052"/>
    <cellStyle name="Input cel new 2 3 2 9 2 2" xfId="19334"/>
    <cellStyle name="Input cel new 2 3 2 9 3" xfId="14720"/>
    <cellStyle name="Input cel new 2 3 3" xfId="344"/>
    <cellStyle name="Input cel new 2 3 3 10" xfId="4814"/>
    <cellStyle name="Input cel new 2 3 3 10 2" xfId="9034"/>
    <cellStyle name="Input cel new 2 3 3 10 2 2" xfId="19316"/>
    <cellStyle name="Input cel new 2 3 3 10 3" xfId="13886"/>
    <cellStyle name="Input cel new 2 3 3 11" xfId="3309"/>
    <cellStyle name="Input cel new 2 3 3 11 2" xfId="7530"/>
    <cellStyle name="Input cel new 2 3 3 11 2 2" xfId="17813"/>
    <cellStyle name="Input cel new 2 3 3 11 3" xfId="12011"/>
    <cellStyle name="Input cel new 2 3 3 12" xfId="6132"/>
    <cellStyle name="Input cel new 2 3 3 12 2" xfId="10351"/>
    <cellStyle name="Input cel new 2 3 3 12 2 2" xfId="20629"/>
    <cellStyle name="Input cel new 2 3 3 13" xfId="1801"/>
    <cellStyle name="Input cel new 2 3 3 13 2" xfId="13246"/>
    <cellStyle name="Input cel new 2 3 3 14" xfId="16464"/>
    <cellStyle name="Input cel new 2 3 3 2" xfId="418"/>
    <cellStyle name="Input cel new 2 3 3 2 2" xfId="1040"/>
    <cellStyle name="Input cel new 2 3 3 2 2 2" xfId="1345"/>
    <cellStyle name="Input cel new 2 3 3 2 2 2 2" xfId="5808"/>
    <cellStyle name="Input cel new 2 3 3 2 2 2 2 2" xfId="10028"/>
    <cellStyle name="Input cel new 2 3 3 2 2 2 2 2 2" xfId="20310"/>
    <cellStyle name="Input cel new 2 3 3 2 2 2 2 3" xfId="17094"/>
    <cellStyle name="Input cel new 2 3 3 2 2 2 3" xfId="7220"/>
    <cellStyle name="Input cel new 2 3 3 2 2 2 3 2" xfId="11439"/>
    <cellStyle name="Input cel new 2 3 3 2 2 2 3 2 2" xfId="21662"/>
    <cellStyle name="Input cel new 2 3 3 2 2 2 3 3" xfId="13059"/>
    <cellStyle name="Input cel new 2 3 3 2 2 2 4" xfId="4577"/>
    <cellStyle name="Input cel new 2 3 3 2 2 2 4 2" xfId="8797"/>
    <cellStyle name="Input cel new 2 3 3 2 2 2 4 2 2" xfId="19079"/>
    <cellStyle name="Input cel new 2 3 3 2 2 2 5" xfId="2281"/>
    <cellStyle name="Input cel new 2 3 3 2 2 2 5 2" xfId="17513"/>
    <cellStyle name="Input cel new 2 3 3 2 2 2 6" xfId="14345"/>
    <cellStyle name="Input cel new 2 3 3 2 2 3" xfId="4304"/>
    <cellStyle name="Input cel new 2 3 3 2 2 3 2" xfId="8524"/>
    <cellStyle name="Input cel new 2 3 3 2 2 3 2 2" xfId="18806"/>
    <cellStyle name="Input cel new 2 3 3 2 2 3 3" xfId="14949"/>
    <cellStyle name="Input cel new 2 3 3 2 2 4" xfId="5504"/>
    <cellStyle name="Input cel new 2 3 3 2 2 4 2" xfId="9724"/>
    <cellStyle name="Input cel new 2 3 3 2 2 4 2 2" xfId="20006"/>
    <cellStyle name="Input cel new 2 3 3 2 2 4 3" xfId="14643"/>
    <cellStyle name="Input cel new 2 3 3 2 2 5" xfId="6918"/>
    <cellStyle name="Input cel new 2 3 3 2 2 5 2" xfId="11137"/>
    <cellStyle name="Input cel new 2 3 3 2 2 5 2 2" xfId="21379"/>
    <cellStyle name="Input cel new 2 3 3 2 2 5 3" xfId="15814"/>
    <cellStyle name="Input cel new 2 3 3 2 2 6" xfId="3467"/>
    <cellStyle name="Input cel new 2 3 3 2 2 6 2" xfId="7687"/>
    <cellStyle name="Input cel new 2 3 3 2 2 6 2 2" xfId="17969"/>
    <cellStyle name="Input cel new 2 3 3 2 2 7" xfId="3041"/>
    <cellStyle name="Input cel new 2 3 3 2 2 7 2" xfId="16699"/>
    <cellStyle name="Input cel new 2 3 3 2 2 8" xfId="16653"/>
    <cellStyle name="Input cel new 2 3 3 2 3" xfId="1260"/>
    <cellStyle name="Input cel new 2 3 3 2 3 2" xfId="5723"/>
    <cellStyle name="Input cel new 2 3 3 2 3 2 2" xfId="9943"/>
    <cellStyle name="Input cel new 2 3 3 2 3 2 2 2" xfId="20225"/>
    <cellStyle name="Input cel new 2 3 3 2 3 2 3" xfId="14003"/>
    <cellStyle name="Input cel new 2 3 3 2 3 3" xfId="7135"/>
    <cellStyle name="Input cel new 2 3 3 2 3 3 2" xfId="11354"/>
    <cellStyle name="Input cel new 2 3 3 2 3 3 2 2" xfId="21585"/>
    <cellStyle name="Input cel new 2 3 3 2 3 3 3" xfId="12616"/>
    <cellStyle name="Input cel new 2 3 3 2 3 4" xfId="4513"/>
    <cellStyle name="Input cel new 2 3 3 2 3 4 2" xfId="8733"/>
    <cellStyle name="Input cel new 2 3 3 2 3 4 2 2" xfId="19015"/>
    <cellStyle name="Input cel new 2 3 3 2 3 5" xfId="3073"/>
    <cellStyle name="Input cel new 2 3 3 2 3 5 2" xfId="17436"/>
    <cellStyle name="Input cel new 2 3 3 2 3 6" xfId="16303"/>
    <cellStyle name="Input cel new 2 3 3 2 4" xfId="793"/>
    <cellStyle name="Input cel new 2 3 3 2 4 2" xfId="5258"/>
    <cellStyle name="Input cel new 2 3 3 2 4 2 2" xfId="9478"/>
    <cellStyle name="Input cel new 2 3 3 2 4 2 2 2" xfId="19760"/>
    <cellStyle name="Input cel new 2 3 3 2 4 2 3" xfId="11953"/>
    <cellStyle name="Input cel new 2 3 3 2 4 3" xfId="6678"/>
    <cellStyle name="Input cel new 2 3 3 2 4 3 2" xfId="10897"/>
    <cellStyle name="Input cel new 2 3 3 2 4 3 2 2" xfId="21153"/>
    <cellStyle name="Input cel new 2 3 3 2 4 3 3" xfId="14342"/>
    <cellStyle name="Input cel new 2 3 3 2 4 4" xfId="4084"/>
    <cellStyle name="Input cel new 2 3 3 2 4 4 2" xfId="8304"/>
    <cellStyle name="Input cel new 2 3 3 2 4 4 2 2" xfId="18586"/>
    <cellStyle name="Input cel new 2 3 3 2 4 5" xfId="2015"/>
    <cellStyle name="Input cel new 2 3 3 2 4 5 2" xfId="11810"/>
    <cellStyle name="Input cel new 2 3 3 2 4 6" xfId="15287"/>
    <cellStyle name="Input cel new 2 3 3 2 5" xfId="1656"/>
    <cellStyle name="Input cel new 2 3 3 2 5 2" xfId="6311"/>
    <cellStyle name="Input cel new 2 3 3 2 5 2 2" xfId="10530"/>
    <cellStyle name="Input cel new 2 3 3 2 5 2 2 2" xfId="20806"/>
    <cellStyle name="Input cel new 2 3 3 2 5 2 3" xfId="13896"/>
    <cellStyle name="Input cel new 2 3 3 2 5 3" xfId="3733"/>
    <cellStyle name="Input cel new 2 3 3 2 5 3 2" xfId="7953"/>
    <cellStyle name="Input cel new 2 3 3 2 5 3 2 2" xfId="18235"/>
    <cellStyle name="Input cel new 2 3 3 2 5 4" xfId="2055"/>
    <cellStyle name="Input cel new 2 3 3 2 5 4 2" xfId="16366"/>
    <cellStyle name="Input cel new 2 3 3 2 5 5" xfId="14057"/>
    <cellStyle name="Input cel new 2 3 3 2 6" xfId="4886"/>
    <cellStyle name="Input cel new 2 3 3 2 6 2" xfId="9106"/>
    <cellStyle name="Input cel new 2 3 3 2 6 2 2" xfId="19388"/>
    <cellStyle name="Input cel new 2 3 3 2 6 3" xfId="13107"/>
    <cellStyle name="Input cel new 2 3 3 2 7" xfId="6224"/>
    <cellStyle name="Input cel new 2 3 3 2 7 2" xfId="10443"/>
    <cellStyle name="Input cel new 2 3 3 2 7 2 2" xfId="20720"/>
    <cellStyle name="Input cel new 2 3 3 2 7 3" xfId="11890"/>
    <cellStyle name="Input cel new 2 3 3 2 8" xfId="2050"/>
    <cellStyle name="Input cel new 2 3 3 2 8 2" xfId="13426"/>
    <cellStyle name="Input cel new 2 3 3 2 9" xfId="12784"/>
    <cellStyle name="Input cel new 2 3 3 3" xfId="468"/>
    <cellStyle name="Input cel new 2 3 3 3 10" xfId="16781"/>
    <cellStyle name="Input cel new 2 3 3 3 2" xfId="1079"/>
    <cellStyle name="Input cel new 2 3 3 3 2 2" xfId="5543"/>
    <cellStyle name="Input cel new 2 3 3 3 2 2 2" xfId="9763"/>
    <cellStyle name="Input cel new 2 3 3 3 2 2 2 2" xfId="20045"/>
    <cellStyle name="Input cel new 2 3 3 3 2 2 3" xfId="14848"/>
    <cellStyle name="Input cel new 2 3 3 3 2 3" xfId="6956"/>
    <cellStyle name="Input cel new 2 3 3 3 2 3 2" xfId="11175"/>
    <cellStyle name="Input cel new 2 3 3 3 2 3 2 2" xfId="21415"/>
    <cellStyle name="Input cel new 2 3 3 3 2 3 3" xfId="12693"/>
    <cellStyle name="Input cel new 2 3 3 3 2 4" xfId="4341"/>
    <cellStyle name="Input cel new 2 3 3 3 2 4 2" xfId="8561"/>
    <cellStyle name="Input cel new 2 3 3 3 2 4 2 2" xfId="18843"/>
    <cellStyle name="Input cel new 2 3 3 3 2 5" xfId="2933"/>
    <cellStyle name="Input cel new 2 3 3 3 2 5 2" xfId="17267"/>
    <cellStyle name="Input cel new 2 3 3 3 2 6" xfId="14579"/>
    <cellStyle name="Input cel new 2 3 3 3 3" xfId="1394"/>
    <cellStyle name="Input cel new 2 3 3 3 3 2" xfId="5857"/>
    <cellStyle name="Input cel new 2 3 3 3 3 2 2" xfId="10077"/>
    <cellStyle name="Input cel new 2 3 3 3 3 2 2 2" xfId="20359"/>
    <cellStyle name="Input cel new 2 3 3 3 3 2 3" xfId="13837"/>
    <cellStyle name="Input cel new 2 3 3 3 3 3" xfId="7269"/>
    <cellStyle name="Input cel new 2 3 3 3 3 3 2" xfId="11488"/>
    <cellStyle name="Input cel new 2 3 3 3 3 3 2 2" xfId="21709"/>
    <cellStyle name="Input cel new 2 3 3 3 3 3 3" xfId="16859"/>
    <cellStyle name="Input cel new 2 3 3 3 3 4" xfId="4624"/>
    <cellStyle name="Input cel new 2 3 3 3 3 4 2" xfId="8844"/>
    <cellStyle name="Input cel new 2 3 3 3 3 4 2 2" xfId="19126"/>
    <cellStyle name="Input cel new 2 3 3 3 3 5" xfId="2730"/>
    <cellStyle name="Input cel new 2 3 3 3 3 5 2" xfId="17560"/>
    <cellStyle name="Input cel new 2 3 3 3 3 6" xfId="13863"/>
    <cellStyle name="Input cel new 2 3 3 3 4" xfId="853"/>
    <cellStyle name="Input cel new 2 3 3 3 4 2" xfId="5318"/>
    <cellStyle name="Input cel new 2 3 3 3 4 2 2" xfId="9538"/>
    <cellStyle name="Input cel new 2 3 3 3 4 2 2 2" xfId="19820"/>
    <cellStyle name="Input cel new 2 3 3 3 4 2 3" xfId="12453"/>
    <cellStyle name="Input cel new 2 3 3 3 4 3" xfId="6738"/>
    <cellStyle name="Input cel new 2 3 3 3 4 3 2" xfId="10957"/>
    <cellStyle name="Input cel new 2 3 3 3 4 3 2 2" xfId="21211"/>
    <cellStyle name="Input cel new 2 3 3 3 4 3 3" xfId="13358"/>
    <cellStyle name="Input cel new 2 3 3 3 4 4" xfId="4142"/>
    <cellStyle name="Input cel new 2 3 3 3 4 4 2" xfId="8362"/>
    <cellStyle name="Input cel new 2 3 3 3 4 4 2 2" xfId="18644"/>
    <cellStyle name="Input cel new 2 3 3 3 4 5" xfId="2369"/>
    <cellStyle name="Input cel new 2 3 3 3 4 5 2" xfId="14132"/>
    <cellStyle name="Input cel new 2 3 3 3 4 6" xfId="12682"/>
    <cellStyle name="Input cel new 2 3 3 3 5" xfId="3781"/>
    <cellStyle name="Input cel new 2 3 3 3 5 2" xfId="8001"/>
    <cellStyle name="Input cel new 2 3 3 3 5 2 2" xfId="18283"/>
    <cellStyle name="Input cel new 2 3 3 3 5 3" xfId="16741"/>
    <cellStyle name="Input cel new 2 3 3 3 6" xfId="4935"/>
    <cellStyle name="Input cel new 2 3 3 3 6 2" xfId="9155"/>
    <cellStyle name="Input cel new 2 3 3 3 6 2 2" xfId="19437"/>
    <cellStyle name="Input cel new 2 3 3 3 6 3" xfId="13559"/>
    <cellStyle name="Input cel new 2 3 3 3 7" xfId="6360"/>
    <cellStyle name="Input cel new 2 3 3 3 7 2" xfId="10579"/>
    <cellStyle name="Input cel new 2 3 3 3 7 2 2" xfId="20854"/>
    <cellStyle name="Input cel new 2 3 3 3 7 3" xfId="15564"/>
    <cellStyle name="Input cel new 2 3 3 3 8" xfId="3501"/>
    <cellStyle name="Input cel new 2 3 3 3 8 2" xfId="7721"/>
    <cellStyle name="Input cel new 2 3 3 3 8 2 2" xfId="18003"/>
    <cellStyle name="Input cel new 2 3 3 3 8 3" xfId="13000"/>
    <cellStyle name="Input cel new 2 3 3 3 9" xfId="2439"/>
    <cellStyle name="Input cel new 2 3 3 3 9 2" xfId="14869"/>
    <cellStyle name="Input cel new 2 3 3 4" xfId="532"/>
    <cellStyle name="Input cel new 2 3 3 4 2" xfId="1458"/>
    <cellStyle name="Input cel new 2 3 3 4 2 2" xfId="5921"/>
    <cellStyle name="Input cel new 2 3 3 4 2 2 2" xfId="10141"/>
    <cellStyle name="Input cel new 2 3 3 4 2 2 2 2" xfId="20423"/>
    <cellStyle name="Input cel new 2 3 3 4 2 2 3" xfId="13054"/>
    <cellStyle name="Input cel new 2 3 3 4 2 3" xfId="7333"/>
    <cellStyle name="Input cel new 2 3 3 4 2 3 2" xfId="11552"/>
    <cellStyle name="Input cel new 2 3 3 4 2 3 2 2" xfId="21769"/>
    <cellStyle name="Input cel new 2 3 3 4 2 3 3" xfId="13809"/>
    <cellStyle name="Input cel new 2 3 3 4 2 4" xfId="4684"/>
    <cellStyle name="Input cel new 2 3 3 4 2 4 2" xfId="8904"/>
    <cellStyle name="Input cel new 2 3 3 4 2 4 2 2" xfId="19186"/>
    <cellStyle name="Input cel new 2 3 3 4 2 5" xfId="2925"/>
    <cellStyle name="Input cel new 2 3 3 4 2 5 2" xfId="17620"/>
    <cellStyle name="Input cel new 2 3 3 4 2 6" xfId="15914"/>
    <cellStyle name="Input cel new 2 3 3 4 3" xfId="1140"/>
    <cellStyle name="Input cel new 2 3 3 4 3 2" xfId="5604"/>
    <cellStyle name="Input cel new 2 3 3 4 3 2 2" xfId="9824"/>
    <cellStyle name="Input cel new 2 3 3 4 3 2 2 2" xfId="20106"/>
    <cellStyle name="Input cel new 2 3 3 4 3 2 3" xfId="16443"/>
    <cellStyle name="Input cel new 2 3 3 4 3 3" xfId="7017"/>
    <cellStyle name="Input cel new 2 3 3 4 3 3 2" xfId="11236"/>
    <cellStyle name="Input cel new 2 3 3 4 3 3 2 2" xfId="21473"/>
    <cellStyle name="Input cel new 2 3 3 4 3 3 3" xfId="12998"/>
    <cellStyle name="Input cel new 2 3 3 4 3 4" xfId="4400"/>
    <cellStyle name="Input cel new 2 3 3 4 3 4 2" xfId="8620"/>
    <cellStyle name="Input cel new 2 3 3 4 3 4 2 2" xfId="18902"/>
    <cellStyle name="Input cel new 2 3 3 4 3 5" xfId="1939"/>
    <cellStyle name="Input cel new 2 3 3 4 3 5 2" xfId="17324"/>
    <cellStyle name="Input cel new 2 3 3 4 3 6" xfId="14002"/>
    <cellStyle name="Input cel new 2 3 3 4 4" xfId="3843"/>
    <cellStyle name="Input cel new 2 3 3 4 4 2" xfId="8063"/>
    <cellStyle name="Input cel new 2 3 3 4 4 2 2" xfId="18345"/>
    <cellStyle name="Input cel new 2 3 3 4 4 3" xfId="14504"/>
    <cellStyle name="Input cel new 2 3 3 4 5" xfId="4999"/>
    <cellStyle name="Input cel new 2 3 3 4 5 2" xfId="9219"/>
    <cellStyle name="Input cel new 2 3 3 4 5 2 2" xfId="19501"/>
    <cellStyle name="Input cel new 2 3 3 4 5 3" xfId="14808"/>
    <cellStyle name="Input cel new 2 3 3 4 6" xfId="6424"/>
    <cellStyle name="Input cel new 2 3 3 4 6 2" xfId="10643"/>
    <cellStyle name="Input cel new 2 3 3 4 6 2 2" xfId="20916"/>
    <cellStyle name="Input cel new 2 3 3 4 6 3" xfId="16963"/>
    <cellStyle name="Input cel new 2 3 3 4 7" xfId="3548"/>
    <cellStyle name="Input cel new 2 3 3 4 7 2" xfId="7768"/>
    <cellStyle name="Input cel new 2 3 3 4 7 2 2" xfId="18050"/>
    <cellStyle name="Input cel new 2 3 3 4 7 3" xfId="12558"/>
    <cellStyle name="Input cel new 2 3 3 4 8" xfId="2389"/>
    <cellStyle name="Input cel new 2 3 3 4 8 2" xfId="15716"/>
    <cellStyle name="Input cel new 2 3 3 4 9" xfId="14906"/>
    <cellStyle name="Input cel new 2 3 3 5" xfId="593"/>
    <cellStyle name="Input cel new 2 3 3 5 2" xfId="1519"/>
    <cellStyle name="Input cel new 2 3 3 5 2 2" xfId="5982"/>
    <cellStyle name="Input cel new 2 3 3 5 2 2 2" xfId="10202"/>
    <cellStyle name="Input cel new 2 3 3 5 2 2 2 2" xfId="20484"/>
    <cellStyle name="Input cel new 2 3 3 5 2 2 3" xfId="16552"/>
    <cellStyle name="Input cel new 2 3 3 5 2 3" xfId="7394"/>
    <cellStyle name="Input cel new 2 3 3 5 2 3 2" xfId="11613"/>
    <cellStyle name="Input cel new 2 3 3 5 2 3 2 2" xfId="21828"/>
    <cellStyle name="Input cel new 2 3 3 5 2 3 3" xfId="14181"/>
    <cellStyle name="Input cel new 2 3 3 5 2 4" xfId="4743"/>
    <cellStyle name="Input cel new 2 3 3 5 2 4 2" xfId="8963"/>
    <cellStyle name="Input cel new 2 3 3 5 2 4 2 2" xfId="19245"/>
    <cellStyle name="Input cel new 2 3 3 5 2 5" xfId="7447"/>
    <cellStyle name="Input cel new 2 3 3 5 2 5 2" xfId="17679"/>
    <cellStyle name="Input cel new 2 3 3 5 2 6" xfId="12660"/>
    <cellStyle name="Input cel new 2 3 3 5 3" xfId="1197"/>
    <cellStyle name="Input cel new 2 3 3 5 3 2" xfId="5660"/>
    <cellStyle name="Input cel new 2 3 3 5 3 2 2" xfId="9880"/>
    <cellStyle name="Input cel new 2 3 3 5 3 2 2 2" xfId="20162"/>
    <cellStyle name="Input cel new 2 3 3 5 3 2 3" xfId="16853"/>
    <cellStyle name="Input cel new 2 3 3 5 3 3" xfId="7072"/>
    <cellStyle name="Input cel new 2 3 3 5 3 3 2" xfId="11291"/>
    <cellStyle name="Input cel new 2 3 3 5 3 3 2 2" xfId="21526"/>
    <cellStyle name="Input cel new 2 3 3 5 3 3 3" xfId="11636"/>
    <cellStyle name="Input cel new 2 3 3 5 3 4" xfId="4454"/>
    <cellStyle name="Input cel new 2 3 3 5 3 4 2" xfId="8674"/>
    <cellStyle name="Input cel new 2 3 3 5 3 4 2 2" xfId="18956"/>
    <cellStyle name="Input cel new 2 3 3 5 3 5" xfId="2224"/>
    <cellStyle name="Input cel new 2 3 3 5 3 5 2" xfId="17377"/>
    <cellStyle name="Input cel new 2 3 3 5 3 6" xfId="14094"/>
    <cellStyle name="Input cel new 2 3 3 5 4" xfId="3904"/>
    <cellStyle name="Input cel new 2 3 3 5 4 2" xfId="8124"/>
    <cellStyle name="Input cel new 2 3 3 5 4 2 2" xfId="18406"/>
    <cellStyle name="Input cel new 2 3 3 5 4 3" xfId="11704"/>
    <cellStyle name="Input cel new 2 3 3 5 5" xfId="5060"/>
    <cellStyle name="Input cel new 2 3 3 5 5 2" xfId="9280"/>
    <cellStyle name="Input cel new 2 3 3 5 5 2 2" xfId="19562"/>
    <cellStyle name="Input cel new 2 3 3 5 5 3" xfId="15344"/>
    <cellStyle name="Input cel new 2 3 3 5 6" xfId="6485"/>
    <cellStyle name="Input cel new 2 3 3 5 6 2" xfId="10704"/>
    <cellStyle name="Input cel new 2 3 3 5 6 2 2" xfId="20977"/>
    <cellStyle name="Input cel new 2 3 3 5 6 3" xfId="13294"/>
    <cellStyle name="Input cel new 2 3 3 5 7" xfId="3607"/>
    <cellStyle name="Input cel new 2 3 3 5 7 2" xfId="7827"/>
    <cellStyle name="Input cel new 2 3 3 5 7 2 2" xfId="18109"/>
    <cellStyle name="Input cel new 2 3 3 5 7 3" xfId="14829"/>
    <cellStyle name="Input cel new 2 3 3 5 8" xfId="2781"/>
    <cellStyle name="Input cel new 2 3 3 5 8 2" xfId="13245"/>
    <cellStyle name="Input cel new 2 3 3 5 9" xfId="14655"/>
    <cellStyle name="Input cel new 2 3 3 6" xfId="972"/>
    <cellStyle name="Input cel new 2 3 3 6 2" xfId="4237"/>
    <cellStyle name="Input cel new 2 3 3 6 2 2" xfId="8457"/>
    <cellStyle name="Input cel new 2 3 3 6 2 2 2" xfId="18739"/>
    <cellStyle name="Input cel new 2 3 3 6 2 3" xfId="15955"/>
    <cellStyle name="Input cel new 2 3 3 6 3" xfId="5436"/>
    <cellStyle name="Input cel new 2 3 3 6 3 2" xfId="9656"/>
    <cellStyle name="Input cel new 2 3 3 6 3 2 2" xfId="19938"/>
    <cellStyle name="Input cel new 2 3 3 6 3 3" xfId="12683"/>
    <cellStyle name="Input cel new 2 3 3 6 4" xfId="6850"/>
    <cellStyle name="Input cel new 2 3 3 6 4 2" xfId="11069"/>
    <cellStyle name="Input cel new 2 3 3 6 4 2 2" xfId="21312"/>
    <cellStyle name="Input cel new 2 3 3 6 4 3" xfId="15337"/>
    <cellStyle name="Input cel new 2 3 3 6 5" xfId="3399"/>
    <cellStyle name="Input cel new 2 3 3 6 5 2" xfId="7619"/>
    <cellStyle name="Input cel new 2 3 3 6 5 2 2" xfId="17901"/>
    <cellStyle name="Input cel new 2 3 3 6 6" xfId="2146"/>
    <cellStyle name="Input cel new 2 3 3 6 6 2" xfId="13786"/>
    <cellStyle name="Input cel new 2 3 3 6 7" xfId="12046"/>
    <cellStyle name="Input cel new 2 3 3 7" xfId="659"/>
    <cellStyle name="Input cel new 2 3 3 7 2" xfId="5125"/>
    <cellStyle name="Input cel new 2 3 3 7 2 2" xfId="9345"/>
    <cellStyle name="Input cel new 2 3 3 7 2 2 2" xfId="19627"/>
    <cellStyle name="Input cel new 2 3 3 7 2 3" xfId="15714"/>
    <cellStyle name="Input cel new 2 3 3 7 3" xfId="6549"/>
    <cellStyle name="Input cel new 2 3 3 7 3 2" xfId="10768"/>
    <cellStyle name="Input cel new 2 3 3 7 3 2 2" xfId="21038"/>
    <cellStyle name="Input cel new 2 3 3 7 3 3" xfId="17147"/>
    <cellStyle name="Input cel new 2 3 3 7 4" xfId="3966"/>
    <cellStyle name="Input cel new 2 3 3 7 4 2" xfId="8186"/>
    <cellStyle name="Input cel new 2 3 3 7 4 2 2" xfId="18468"/>
    <cellStyle name="Input cel new 2 3 3 7 5" xfId="2111"/>
    <cellStyle name="Input cel new 2 3 3 7 5 2" xfId="13498"/>
    <cellStyle name="Input cel new 2 3 3 7 6" xfId="12956"/>
    <cellStyle name="Input cel new 2 3 3 8" xfId="617"/>
    <cellStyle name="Input cel new 2 3 3 8 2" xfId="5084"/>
    <cellStyle name="Input cel new 2 3 3 8 2 2" xfId="9304"/>
    <cellStyle name="Input cel new 2 3 3 8 2 2 2" xfId="19586"/>
    <cellStyle name="Input cel new 2 3 3 8 2 3" xfId="13468"/>
    <cellStyle name="Input cel new 2 3 3 8 3" xfId="6509"/>
    <cellStyle name="Input cel new 2 3 3 8 3 2" xfId="10728"/>
    <cellStyle name="Input cel new 2 3 3 8 3 2 2" xfId="21000"/>
    <cellStyle name="Input cel new 2 3 3 8 3 3" xfId="14162"/>
    <cellStyle name="Input cel new 2 3 3 8 4" xfId="3927"/>
    <cellStyle name="Input cel new 2 3 3 8 4 2" xfId="8147"/>
    <cellStyle name="Input cel new 2 3 3 8 4 2 2" xfId="18429"/>
    <cellStyle name="Input cel new 2 3 3 8 5" xfId="2901"/>
    <cellStyle name="Input cel new 2 3 3 8 5 2" xfId="17085"/>
    <cellStyle name="Input cel new 2 3 3 8 6" xfId="11681"/>
    <cellStyle name="Input cel new 2 3 3 9" xfId="1531"/>
    <cellStyle name="Input cel new 2 3 3 9 2" xfId="5997"/>
    <cellStyle name="Input cel new 2 3 3 9 2 2" xfId="10217"/>
    <cellStyle name="Input cel new 2 3 3 9 2 2 2" xfId="20498"/>
    <cellStyle name="Input cel new 2 3 3 9 2 3" xfId="14025"/>
    <cellStyle name="Input cel new 2 3 3 9 3" xfId="3661"/>
    <cellStyle name="Input cel new 2 3 3 9 3 2" xfId="7881"/>
    <cellStyle name="Input cel new 2 3 3 9 3 2 2" xfId="18163"/>
    <cellStyle name="Input cel new 2 3 3 9 4" xfId="2123"/>
    <cellStyle name="Input cel new 2 3 3 9 4 2" xfId="16468"/>
    <cellStyle name="Input cel new 2 3 3 9 5" xfId="11807"/>
    <cellStyle name="Input cel new 2 3 4" xfId="271"/>
    <cellStyle name="Input cel new 2 3 4 2" xfId="877"/>
    <cellStyle name="Input cel new 2 3 4 2 2" xfId="1701"/>
    <cellStyle name="Input cel new 2 3 4 2 2 2" xfId="6762"/>
    <cellStyle name="Input cel new 2 3 4 2 2 2 2" xfId="10981"/>
    <cellStyle name="Input cel new 2 3 4 2 2 2 2 2" xfId="21233"/>
    <cellStyle name="Input cel new 2 3 4 2 2 2 3" xfId="14853"/>
    <cellStyle name="Input cel new 2 3 4 2 2 3" xfId="5342"/>
    <cellStyle name="Input cel new 2 3 4 2 2 3 2" xfId="9562"/>
    <cellStyle name="Input cel new 2 3 4 2 2 3 2 2" xfId="19844"/>
    <cellStyle name="Input cel new 2 3 4 2 2 4" xfId="2683"/>
    <cellStyle name="Input cel new 2 3 4 2 2 4 2" xfId="12923"/>
    <cellStyle name="Input cel new 2 3 4 2 2 5" xfId="14800"/>
    <cellStyle name="Input cel new 2 3 4 2 3" xfId="6201"/>
    <cellStyle name="Input cel new 2 3 4 2 3 2" xfId="10420"/>
    <cellStyle name="Input cel new 2 3 4 2 3 2 2" xfId="20698"/>
    <cellStyle name="Input cel new 2 3 4 2 3 3" xfId="15706"/>
    <cellStyle name="Input cel new 2 3 4 2 4" xfId="1969"/>
    <cellStyle name="Input cel new 2 3 4 2 4 2" xfId="13811"/>
    <cellStyle name="Input cel new 2 3 4 2 5" xfId="14877"/>
    <cellStyle name="Input cel new 2 3 4 3" xfId="823"/>
    <cellStyle name="Input cel new 2 3 4 3 2" xfId="5288"/>
    <cellStyle name="Input cel new 2 3 4 3 2 2" xfId="9508"/>
    <cellStyle name="Input cel new 2 3 4 3 2 2 2" xfId="19790"/>
    <cellStyle name="Input cel new 2 3 4 3 2 3" xfId="16541"/>
    <cellStyle name="Input cel new 2 3 4 3 3" xfId="6708"/>
    <cellStyle name="Input cel new 2 3 4 3 3 2" xfId="10927"/>
    <cellStyle name="Input cel new 2 3 4 3 3 2 2" xfId="21182"/>
    <cellStyle name="Input cel new 2 3 4 3 3 3" xfId="13562"/>
    <cellStyle name="Input cel new 2 3 4 3 4" xfId="4113"/>
    <cellStyle name="Input cel new 2 3 4 3 4 2" xfId="8333"/>
    <cellStyle name="Input cel new 2 3 4 3 4 2 2" xfId="18615"/>
    <cellStyle name="Input cel new 2 3 4 3 5" xfId="2307"/>
    <cellStyle name="Input cel new 2 3 4 3 5 2" xfId="15286"/>
    <cellStyle name="Input cel new 2 3 4 3 6" xfId="16885"/>
    <cellStyle name="Input cel new 2 3 4 4" xfId="1579"/>
    <cellStyle name="Input cel new 2 3 4 4 2" xfId="6076"/>
    <cellStyle name="Input cel new 2 3 4 4 2 2" xfId="10295"/>
    <cellStyle name="Input cel new 2 3 4 4 2 2 2" xfId="20575"/>
    <cellStyle name="Input cel new 2 3 4 4 2 3" xfId="12864"/>
    <cellStyle name="Input cel new 2 3 4 4 3" xfId="3270"/>
    <cellStyle name="Input cel new 2 3 4 4 3 2" xfId="7492"/>
    <cellStyle name="Input cel new 2 3 4 4 3 2 2" xfId="17774"/>
    <cellStyle name="Input cel new 2 3 4 4 4" xfId="2478"/>
    <cellStyle name="Input cel new 2 3 4 4 4 2" xfId="14109"/>
    <cellStyle name="Input cel new 2 3 4 4 5" xfId="16042"/>
    <cellStyle name="Input cel new 2 3 4 5" xfId="4750"/>
    <cellStyle name="Input cel new 2 3 4 5 2" xfId="8970"/>
    <cellStyle name="Input cel new 2 3 4 5 2 2" xfId="19252"/>
    <cellStyle name="Input cel new 2 3 4 5 3" xfId="15538"/>
    <cellStyle name="Input cel new 2 3 4 6" xfId="3299"/>
    <cellStyle name="Input cel new 2 3 4 6 2" xfId="7520"/>
    <cellStyle name="Input cel new 2 3 4 6 2 2" xfId="17803"/>
    <cellStyle name="Input cel new 2 3 4 6 3" xfId="12742"/>
    <cellStyle name="Input cel new 2 3 4 7" xfId="1906"/>
    <cellStyle name="Input cel new 2 3 4 7 2" xfId="14948"/>
    <cellStyle name="Input cel new 2 3 4 8" xfId="16114"/>
    <cellStyle name="Input cel new 2 3 4 8 2" xfId="17170"/>
    <cellStyle name="Input cel new 2 3 4 9" xfId="13769"/>
    <cellStyle name="Input cel new 2 3 5" xfId="482"/>
    <cellStyle name="Input cel new 2 3 5 10" xfId="15410"/>
    <cellStyle name="Input cel new 2 3 5 2" xfId="1090"/>
    <cellStyle name="Input cel new 2 3 5 2 2" xfId="1408"/>
    <cellStyle name="Input cel new 2 3 5 2 2 2" xfId="5871"/>
    <cellStyle name="Input cel new 2 3 5 2 2 2 2" xfId="10091"/>
    <cellStyle name="Input cel new 2 3 5 2 2 2 2 2" xfId="20373"/>
    <cellStyle name="Input cel new 2 3 5 2 2 2 3" xfId="12610"/>
    <cellStyle name="Input cel new 2 3 5 2 2 3" xfId="7283"/>
    <cellStyle name="Input cel new 2 3 5 2 2 3 2" xfId="11502"/>
    <cellStyle name="Input cel new 2 3 5 2 2 3 2 2" xfId="21722"/>
    <cellStyle name="Input cel new 2 3 5 2 2 3 3" xfId="15703"/>
    <cellStyle name="Input cel new 2 3 5 2 2 4" xfId="4637"/>
    <cellStyle name="Input cel new 2 3 5 2 2 4 2" xfId="8857"/>
    <cellStyle name="Input cel new 2 3 5 2 2 4 2 2" xfId="19139"/>
    <cellStyle name="Input cel new 2 3 5 2 2 5" xfId="1850"/>
    <cellStyle name="Input cel new 2 3 5 2 2 5 2" xfId="17573"/>
    <cellStyle name="Input cel new 2 3 5 2 2 6" xfId="14427"/>
    <cellStyle name="Input cel new 2 3 5 2 3" xfId="5554"/>
    <cellStyle name="Input cel new 2 3 5 2 3 2" xfId="9774"/>
    <cellStyle name="Input cel new 2 3 5 2 3 2 2" xfId="20056"/>
    <cellStyle name="Input cel new 2 3 5 2 3 3" xfId="17062"/>
    <cellStyle name="Input cel new 2 3 5 2 4" xfId="6967"/>
    <cellStyle name="Input cel new 2 3 5 2 4 2" xfId="11186"/>
    <cellStyle name="Input cel new 2 3 5 2 4 2 2" xfId="21426"/>
    <cellStyle name="Input cel new 2 3 5 2 4 3" xfId="12599"/>
    <cellStyle name="Input cel new 2 3 5 2 5" xfId="4352"/>
    <cellStyle name="Input cel new 2 3 5 2 5 2" xfId="8572"/>
    <cellStyle name="Input cel new 2 3 5 2 5 2 2" xfId="18854"/>
    <cellStyle name="Input cel new 2 3 5 2 6" xfId="3087"/>
    <cellStyle name="Input cel new 2 3 5 2 6 2" xfId="17277"/>
    <cellStyle name="Input cel new 2 3 5 2 7" xfId="16801"/>
    <cellStyle name="Input cel new 2 3 5 3" xfId="706"/>
    <cellStyle name="Input cel new 2 3 5 3 2" xfId="5171"/>
    <cellStyle name="Input cel new 2 3 5 3 2 2" xfId="9391"/>
    <cellStyle name="Input cel new 2 3 5 3 2 2 2" xfId="19673"/>
    <cellStyle name="Input cel new 2 3 5 3 2 3" xfId="12479"/>
    <cellStyle name="Input cel new 2 3 5 3 3" xfId="6592"/>
    <cellStyle name="Input cel new 2 3 5 3 3 2" xfId="10811"/>
    <cellStyle name="Input cel new 2 3 5 3 3 2 2" xfId="21076"/>
    <cellStyle name="Input cel new 2 3 5 3 3 3" xfId="12751"/>
    <cellStyle name="Input cel new 2 3 5 3 4" xfId="4007"/>
    <cellStyle name="Input cel new 2 3 5 3 4 2" xfId="8227"/>
    <cellStyle name="Input cel new 2 3 5 3 4 2 2" xfId="18509"/>
    <cellStyle name="Input cel new 2 3 5 3 5" xfId="1937"/>
    <cellStyle name="Input cel new 2 3 5 3 5 2" xfId="12545"/>
    <cellStyle name="Input cel new 2 3 5 3 6" xfId="15476"/>
    <cellStyle name="Input cel new 2 3 5 4" xfId="728"/>
    <cellStyle name="Input cel new 2 3 5 4 2" xfId="5193"/>
    <cellStyle name="Input cel new 2 3 5 4 2 2" xfId="9413"/>
    <cellStyle name="Input cel new 2 3 5 4 2 2 2" xfId="19695"/>
    <cellStyle name="Input cel new 2 3 5 4 2 3" xfId="12888"/>
    <cellStyle name="Input cel new 2 3 5 4 3" xfId="6614"/>
    <cellStyle name="Input cel new 2 3 5 4 3 2" xfId="10833"/>
    <cellStyle name="Input cel new 2 3 5 4 3 2 2" xfId="21095"/>
    <cellStyle name="Input cel new 2 3 5 4 3 3" xfId="12699"/>
    <cellStyle name="Input cel new 2 3 5 4 4" xfId="4025"/>
    <cellStyle name="Input cel new 2 3 5 4 4 2" xfId="8245"/>
    <cellStyle name="Input cel new 2 3 5 4 4 2 2" xfId="18527"/>
    <cellStyle name="Input cel new 2 3 5 4 5" xfId="2421"/>
    <cellStyle name="Input cel new 2 3 5 4 5 2" xfId="13103"/>
    <cellStyle name="Input cel new 2 3 5 4 6" xfId="15602"/>
    <cellStyle name="Input cel new 2 3 5 5" xfId="1684"/>
    <cellStyle name="Input cel new 2 3 5 5 2" xfId="6374"/>
    <cellStyle name="Input cel new 2 3 5 5 2 2" xfId="10593"/>
    <cellStyle name="Input cel new 2 3 5 5 2 2 2" xfId="20867"/>
    <cellStyle name="Input cel new 2 3 5 5 2 3" xfId="14942"/>
    <cellStyle name="Input cel new 2 3 5 5 3" xfId="3794"/>
    <cellStyle name="Input cel new 2 3 5 5 3 2" xfId="8014"/>
    <cellStyle name="Input cel new 2 3 5 5 3 2 2" xfId="18296"/>
    <cellStyle name="Input cel new 2 3 5 5 4" xfId="2187"/>
    <cellStyle name="Input cel new 2 3 5 5 4 2" xfId="14813"/>
    <cellStyle name="Input cel new 2 3 5 5 5" xfId="16587"/>
    <cellStyle name="Input cel new 2 3 5 6" xfId="4949"/>
    <cellStyle name="Input cel new 2 3 5 6 2" xfId="9169"/>
    <cellStyle name="Input cel new 2 3 5 6 2 2" xfId="19451"/>
    <cellStyle name="Input cel new 2 3 5 6 3" xfId="14971"/>
    <cellStyle name="Input cel new 2 3 5 7" xfId="6146"/>
    <cellStyle name="Input cel new 2 3 5 7 2" xfId="10365"/>
    <cellStyle name="Input cel new 2 3 5 7 2 2" xfId="20643"/>
    <cellStyle name="Input cel new 2 3 5 7 3" xfId="14839"/>
    <cellStyle name="Input cel new 2 3 5 8" xfId="1786"/>
    <cellStyle name="Input cel new 2 3 5 8 2" xfId="14669"/>
    <cellStyle name="Input cel new 2 3 5 9" xfId="16128"/>
    <cellStyle name="Input cel new 2 3 5 9 2" xfId="15162"/>
    <cellStyle name="Input cel new 2 3 6" xfId="545"/>
    <cellStyle name="Input cel new 2 3 6 2" xfId="1471"/>
    <cellStyle name="Input cel new 2 3 6 2 2" xfId="5934"/>
    <cellStyle name="Input cel new 2 3 6 2 2 2" xfId="10154"/>
    <cellStyle name="Input cel new 2 3 6 2 2 2 2" xfId="20436"/>
    <cellStyle name="Input cel new 2 3 6 2 2 3" xfId="12075"/>
    <cellStyle name="Input cel new 2 3 6 2 3" xfId="7346"/>
    <cellStyle name="Input cel new 2 3 6 2 3 2" xfId="11565"/>
    <cellStyle name="Input cel new 2 3 6 2 3 2 2" xfId="21781"/>
    <cellStyle name="Input cel new 2 3 6 2 3 3" xfId="13267"/>
    <cellStyle name="Input cel new 2 3 6 2 4" xfId="4696"/>
    <cellStyle name="Input cel new 2 3 6 2 4 2" xfId="8916"/>
    <cellStyle name="Input cel new 2 3 6 2 4 2 2" xfId="19198"/>
    <cellStyle name="Input cel new 2 3 6 2 5" xfId="2557"/>
    <cellStyle name="Input cel new 2 3 6 2 5 2" xfId="17632"/>
    <cellStyle name="Input cel new 2 3 6 2 6" xfId="16238"/>
    <cellStyle name="Input cel new 2 3 6 3" xfId="765"/>
    <cellStyle name="Input cel new 2 3 6 3 2" xfId="5230"/>
    <cellStyle name="Input cel new 2 3 6 3 2 2" xfId="9450"/>
    <cellStyle name="Input cel new 2 3 6 3 2 2 2" xfId="19732"/>
    <cellStyle name="Input cel new 2 3 6 3 2 3" xfId="14739"/>
    <cellStyle name="Input cel new 2 3 6 3 3" xfId="6650"/>
    <cellStyle name="Input cel new 2 3 6 3 3 2" xfId="10869"/>
    <cellStyle name="Input cel new 2 3 6 3 3 2 2" xfId="21128"/>
    <cellStyle name="Input cel new 2 3 6 3 3 3" xfId="15077"/>
    <cellStyle name="Input cel new 2 3 6 3 4" xfId="4060"/>
    <cellStyle name="Input cel new 2 3 6 3 4 2" xfId="8280"/>
    <cellStyle name="Input cel new 2 3 6 3 4 2 2" xfId="18562"/>
    <cellStyle name="Input cel new 2 3 6 3 5" xfId="3161"/>
    <cellStyle name="Input cel new 2 3 6 3 5 2" xfId="17207"/>
    <cellStyle name="Input cel new 2 3 6 3 6" xfId="15090"/>
    <cellStyle name="Input cel new 2 3 6 4" xfId="3856"/>
    <cellStyle name="Input cel new 2 3 6 4 2" xfId="8076"/>
    <cellStyle name="Input cel new 2 3 6 4 2 2" xfId="18358"/>
    <cellStyle name="Input cel new 2 3 6 4 3" xfId="14232"/>
    <cellStyle name="Input cel new 2 3 6 5" xfId="5012"/>
    <cellStyle name="Input cel new 2 3 6 5 2" xfId="9232"/>
    <cellStyle name="Input cel new 2 3 6 5 2 2" xfId="19514"/>
    <cellStyle name="Input cel new 2 3 6 5 3" xfId="15769"/>
    <cellStyle name="Input cel new 2 3 6 6" xfId="6437"/>
    <cellStyle name="Input cel new 2 3 6 6 2" xfId="10656"/>
    <cellStyle name="Input cel new 2 3 6 6 2 2" xfId="20929"/>
    <cellStyle name="Input cel new 2 3 6 6 3" xfId="12318"/>
    <cellStyle name="Input cel new 2 3 6 7" xfId="3560"/>
    <cellStyle name="Input cel new 2 3 6 7 2" xfId="7780"/>
    <cellStyle name="Input cel new 2 3 6 7 2 2" xfId="18062"/>
    <cellStyle name="Input cel new 2 3 6 7 3" xfId="13913"/>
    <cellStyle name="Input cel new 2 3 6 8" xfId="2156"/>
    <cellStyle name="Input cel new 2 3 6 8 2" xfId="12807"/>
    <cellStyle name="Input cel new 2 3 6 9" xfId="13523"/>
    <cellStyle name="Input cel new 2 3 7" xfId="947"/>
    <cellStyle name="Input cel new 2 3 7 2" xfId="884"/>
    <cellStyle name="Input cel new 2 3 7 2 2" xfId="5349"/>
    <cellStyle name="Input cel new 2 3 7 2 2 2" xfId="9569"/>
    <cellStyle name="Input cel new 2 3 7 2 2 2 2" xfId="19851"/>
    <cellStyle name="Input cel new 2 3 7 2 2 3" xfId="12778"/>
    <cellStyle name="Input cel new 2 3 7 2 3" xfId="6769"/>
    <cellStyle name="Input cel new 2 3 7 2 3 2" xfId="10988"/>
    <cellStyle name="Input cel new 2 3 7 2 3 2 2" xfId="21239"/>
    <cellStyle name="Input cel new 2 3 7 2 3 3" xfId="16790"/>
    <cellStyle name="Input cel new 2 3 7 2 4" xfId="4169"/>
    <cellStyle name="Input cel new 2 3 7 2 4 2" xfId="8389"/>
    <cellStyle name="Input cel new 2 3 7 2 4 2 2" xfId="18671"/>
    <cellStyle name="Input cel new 2 3 7 2 5" xfId="2695"/>
    <cellStyle name="Input cel new 2 3 7 2 5 2" xfId="15535"/>
    <cellStyle name="Input cel new 2 3 7 2 6" xfId="16812"/>
    <cellStyle name="Input cel new 2 3 7 3" xfId="4223"/>
    <cellStyle name="Input cel new 2 3 7 3 2" xfId="8443"/>
    <cellStyle name="Input cel new 2 3 7 3 2 2" xfId="18725"/>
    <cellStyle name="Input cel new 2 3 7 3 3" xfId="14391"/>
    <cellStyle name="Input cel new 2 3 7 4" xfId="5411"/>
    <cellStyle name="Input cel new 2 3 7 4 2" xfId="9631"/>
    <cellStyle name="Input cel new 2 3 7 4 2 2" xfId="19913"/>
    <cellStyle name="Input cel new 2 3 7 4 3" xfId="15663"/>
    <cellStyle name="Input cel new 2 3 7 5" xfId="6825"/>
    <cellStyle name="Input cel new 2 3 7 5 2" xfId="11044"/>
    <cellStyle name="Input cel new 2 3 7 5 2 2" xfId="21290"/>
    <cellStyle name="Input cel new 2 3 7 5 3" xfId="17100"/>
    <cellStyle name="Input cel new 2 3 7 6" xfId="3368"/>
    <cellStyle name="Input cel new 2 3 7 6 2" xfId="7588"/>
    <cellStyle name="Input cel new 2 3 7 6 2 2" xfId="17870"/>
    <cellStyle name="Input cel new 2 3 7 7" xfId="2830"/>
    <cellStyle name="Input cel new 2 3 7 7 2" xfId="12085"/>
    <cellStyle name="Input cel new 2 3 7 8" xfId="15463"/>
    <cellStyle name="Input cel new 2 3 8" xfId="1597"/>
    <cellStyle name="Input cel new 2 3 8 2" xfId="6248"/>
    <cellStyle name="Input cel new 2 3 8 2 2" xfId="10467"/>
    <cellStyle name="Input cel new 2 3 8 2 2 2" xfId="20743"/>
    <cellStyle name="Input cel new 2 3 8 2 3" xfId="13881"/>
    <cellStyle name="Input cel new 2 3 8 3" xfId="3250"/>
    <cellStyle name="Input cel new 2 3 8 3 2" xfId="7472"/>
    <cellStyle name="Input cel new 2 3 8 3 2 2" xfId="17754"/>
    <cellStyle name="Input cel new 2 3 8 4" xfId="2387"/>
    <cellStyle name="Input cel new 2 3 8 4 2" xfId="12765"/>
    <cellStyle name="Input cel new 2 3 8 5" xfId="15010"/>
    <cellStyle name="Input cel new 2 3 9" xfId="3295"/>
    <cellStyle name="Input cel new 2 3 9 2" xfId="7516"/>
    <cellStyle name="Input cel new 2 3 9 2 2" xfId="17799"/>
    <cellStyle name="Input cel new 2 3 9 3" xfId="15925"/>
    <cellStyle name="Input cel new 2 4" xfId="276"/>
    <cellStyle name="Input cel new 2 4 10" xfId="1872"/>
    <cellStyle name="Input cel new 2 4 10 2" xfId="15258"/>
    <cellStyle name="Input cel new 2 4 10 3" xfId="16080"/>
    <cellStyle name="Input cel new 2 4 2" xfId="395"/>
    <cellStyle name="Input cel new 2 4 2 10" xfId="3357"/>
    <cellStyle name="Input cel new 2 4 2 10 2" xfId="7577"/>
    <cellStyle name="Input cel new 2 4 2 10 2 2" xfId="17859"/>
    <cellStyle name="Input cel new 2 4 2 10 3" xfId="11935"/>
    <cellStyle name="Input cel new 2 4 2 11" xfId="6110"/>
    <cellStyle name="Input cel new 2 4 2 11 2" xfId="10329"/>
    <cellStyle name="Input cel new 2 4 2 11 2 2" xfId="20607"/>
    <cellStyle name="Input cel new 2 4 2 12" xfId="2999"/>
    <cellStyle name="Input cel new 2 4 2 12 2" xfId="15271"/>
    <cellStyle name="Input cel new 2 4 2 13" xfId="11718"/>
    <cellStyle name="Input cel new 2 4 2 2" xfId="445"/>
    <cellStyle name="Input cel new 2 4 2 2 10" xfId="16850"/>
    <cellStyle name="Input cel new 2 4 2 2 2" xfId="1056"/>
    <cellStyle name="Input cel new 2 4 2 2 2 2" xfId="1371"/>
    <cellStyle name="Input cel new 2 4 2 2 2 2 2" xfId="5834"/>
    <cellStyle name="Input cel new 2 4 2 2 2 2 2 2" xfId="10054"/>
    <cellStyle name="Input cel new 2 4 2 2 2 2 2 2 2" xfId="20336"/>
    <cellStyle name="Input cel new 2 4 2 2 2 2 2 3" xfId="12756"/>
    <cellStyle name="Input cel new 2 4 2 2 2 2 3" xfId="7246"/>
    <cellStyle name="Input cel new 2 4 2 2 2 2 3 2" xfId="11465"/>
    <cellStyle name="Input cel new 2 4 2 2 2 2 3 2 2" xfId="21687"/>
    <cellStyle name="Input cel new 2 4 2 2 2 2 3 3" xfId="13539"/>
    <cellStyle name="Input cel new 2 4 2 2 2 2 4" xfId="4602"/>
    <cellStyle name="Input cel new 2 4 2 2 2 2 4 2" xfId="8822"/>
    <cellStyle name="Input cel new 2 4 2 2 2 2 4 2 2" xfId="19104"/>
    <cellStyle name="Input cel new 2 4 2 2 2 2 5" xfId="2225"/>
    <cellStyle name="Input cel new 2 4 2 2 2 2 5 2" xfId="17538"/>
    <cellStyle name="Input cel new 2 4 2 2 2 2 6" xfId="14330"/>
    <cellStyle name="Input cel new 2 4 2 2 2 3" xfId="5520"/>
    <cellStyle name="Input cel new 2 4 2 2 2 3 2" xfId="9740"/>
    <cellStyle name="Input cel new 2 4 2 2 2 3 2 2" xfId="20022"/>
    <cellStyle name="Input cel new 2 4 2 2 2 3 3" xfId="13834"/>
    <cellStyle name="Input cel new 2 4 2 2 2 4" xfId="6933"/>
    <cellStyle name="Input cel new 2 4 2 2 2 4 2" xfId="11152"/>
    <cellStyle name="Input cel new 2 4 2 2 2 4 2 2" xfId="21392"/>
    <cellStyle name="Input cel new 2 4 2 2 2 4 3" xfId="15059"/>
    <cellStyle name="Input cel new 2 4 2 2 2 5" xfId="4318"/>
    <cellStyle name="Input cel new 2 4 2 2 2 5 2" xfId="8538"/>
    <cellStyle name="Input cel new 2 4 2 2 2 5 2 2" xfId="18820"/>
    <cellStyle name="Input cel new 2 4 2 2 2 6" xfId="2493"/>
    <cellStyle name="Input cel new 2 4 2 2 2 6 2" xfId="11987"/>
    <cellStyle name="Input cel new 2 4 2 2 2 7" xfId="16537"/>
    <cellStyle name="Input cel new 2 4 2 2 3" xfId="1243"/>
    <cellStyle name="Input cel new 2 4 2 2 3 2" xfId="5706"/>
    <cellStyle name="Input cel new 2 4 2 2 3 2 2" xfId="9926"/>
    <cellStyle name="Input cel new 2 4 2 2 3 2 2 2" xfId="20208"/>
    <cellStyle name="Input cel new 2 4 2 2 3 2 3" xfId="11872"/>
    <cellStyle name="Input cel new 2 4 2 2 3 3" xfId="7118"/>
    <cellStyle name="Input cel new 2 4 2 2 3 3 2" xfId="11337"/>
    <cellStyle name="Input cel new 2 4 2 2 3 3 2 2" xfId="21569"/>
    <cellStyle name="Input cel new 2 4 2 2 3 3 3" xfId="15472"/>
    <cellStyle name="Input cel new 2 4 2 2 3 4" xfId="4497"/>
    <cellStyle name="Input cel new 2 4 2 2 3 4 2" xfId="8717"/>
    <cellStyle name="Input cel new 2 4 2 2 3 4 2 2" xfId="18999"/>
    <cellStyle name="Input cel new 2 4 2 2 3 5" xfId="3110"/>
    <cellStyle name="Input cel new 2 4 2 2 3 5 2" xfId="17420"/>
    <cellStyle name="Input cel new 2 4 2 2 3 6" xfId="15655"/>
    <cellStyle name="Input cel new 2 4 2 2 4" xfId="829"/>
    <cellStyle name="Input cel new 2 4 2 2 4 2" xfId="5294"/>
    <cellStyle name="Input cel new 2 4 2 2 4 2 2" xfId="9514"/>
    <cellStyle name="Input cel new 2 4 2 2 4 2 2 2" xfId="19796"/>
    <cellStyle name="Input cel new 2 4 2 2 4 2 3" xfId="15853"/>
    <cellStyle name="Input cel new 2 4 2 2 4 3" xfId="6714"/>
    <cellStyle name="Input cel new 2 4 2 2 4 3 2" xfId="10933"/>
    <cellStyle name="Input cel new 2 4 2 2 4 3 2 2" xfId="21187"/>
    <cellStyle name="Input cel new 2 4 2 2 4 3 3" xfId="13777"/>
    <cellStyle name="Input cel new 2 4 2 2 4 4" xfId="4118"/>
    <cellStyle name="Input cel new 2 4 2 2 4 4 2" xfId="8338"/>
    <cellStyle name="Input cel new 2 4 2 2 4 4 2 2" xfId="18620"/>
    <cellStyle name="Input cel new 2 4 2 2 4 5" xfId="2517"/>
    <cellStyle name="Input cel new 2 4 2 2 4 5 2" xfId="14652"/>
    <cellStyle name="Input cel new 2 4 2 2 4 6" xfId="14493"/>
    <cellStyle name="Input cel new 2 4 2 2 5" xfId="1664"/>
    <cellStyle name="Input cel new 2 4 2 2 5 2" xfId="6337"/>
    <cellStyle name="Input cel new 2 4 2 2 5 2 2" xfId="10556"/>
    <cellStyle name="Input cel new 2 4 2 2 5 2 2 2" xfId="20832"/>
    <cellStyle name="Input cel new 2 4 2 2 5 2 3" xfId="14337"/>
    <cellStyle name="Input cel new 2 4 2 2 5 3" xfId="3759"/>
    <cellStyle name="Input cel new 2 4 2 2 5 3 2" xfId="7979"/>
    <cellStyle name="Input cel new 2 4 2 2 5 3 2 2" xfId="18261"/>
    <cellStyle name="Input cel new 2 4 2 2 5 4" xfId="3122"/>
    <cellStyle name="Input cel new 2 4 2 2 5 4 2" xfId="15531"/>
    <cellStyle name="Input cel new 2 4 2 2 5 5" xfId="13972"/>
    <cellStyle name="Input cel new 2 4 2 2 6" xfId="4912"/>
    <cellStyle name="Input cel new 2 4 2 2 6 2" xfId="9132"/>
    <cellStyle name="Input cel new 2 4 2 2 6 2 2" xfId="19414"/>
    <cellStyle name="Input cel new 2 4 2 2 6 3" xfId="13212"/>
    <cellStyle name="Input cel new 2 4 2 2 7" xfId="6197"/>
    <cellStyle name="Input cel new 2 4 2 2 7 2" xfId="10416"/>
    <cellStyle name="Input cel new 2 4 2 2 7 2 2" xfId="20694"/>
    <cellStyle name="Input cel new 2 4 2 2 7 3" xfId="16899"/>
    <cellStyle name="Input cel new 2 4 2 2 8" xfId="4762"/>
    <cellStyle name="Input cel new 2 4 2 2 8 2" xfId="12573"/>
    <cellStyle name="Input cel new 2 4 2 2 9" xfId="16136"/>
    <cellStyle name="Input cel new 2 4 2 2 9 2" xfId="12471"/>
    <cellStyle name="Input cel new 2 4 2 3" xfId="509"/>
    <cellStyle name="Input cel new 2 4 2 3 2" xfId="1435"/>
    <cellStyle name="Input cel new 2 4 2 3 2 2" xfId="5898"/>
    <cellStyle name="Input cel new 2 4 2 3 2 2 2" xfId="10118"/>
    <cellStyle name="Input cel new 2 4 2 3 2 2 2 2" xfId="20400"/>
    <cellStyle name="Input cel new 2 4 2 3 2 2 3" xfId="13905"/>
    <cellStyle name="Input cel new 2 4 2 3 2 3" xfId="7310"/>
    <cellStyle name="Input cel new 2 4 2 3 2 3 2" xfId="11529"/>
    <cellStyle name="Input cel new 2 4 2 3 2 3 2 2" xfId="21747"/>
    <cellStyle name="Input cel new 2 4 2 3 2 3 3" xfId="13347"/>
    <cellStyle name="Input cel new 2 4 2 3 2 4" xfId="4662"/>
    <cellStyle name="Input cel new 2 4 2 3 2 4 2" xfId="8882"/>
    <cellStyle name="Input cel new 2 4 2 3 2 4 2 2" xfId="19164"/>
    <cellStyle name="Input cel new 2 4 2 3 2 5" xfId="2466"/>
    <cellStyle name="Input cel new 2 4 2 3 2 5 2" xfId="17598"/>
    <cellStyle name="Input cel new 2 4 2 3 2 6" xfId="13384"/>
    <cellStyle name="Input cel new 2 4 2 3 3" xfId="1117"/>
    <cellStyle name="Input cel new 2 4 2 3 3 2" xfId="5581"/>
    <cellStyle name="Input cel new 2 4 2 3 3 2 2" xfId="9801"/>
    <cellStyle name="Input cel new 2 4 2 3 3 2 2 2" xfId="20083"/>
    <cellStyle name="Input cel new 2 4 2 3 3 2 3" xfId="16565"/>
    <cellStyle name="Input cel new 2 4 2 3 3 3" xfId="6994"/>
    <cellStyle name="Input cel new 2 4 2 3 3 3 2" xfId="11213"/>
    <cellStyle name="Input cel new 2 4 2 3 3 3 2 2" xfId="21451"/>
    <cellStyle name="Input cel new 2 4 2 3 3 3 3" xfId="13894"/>
    <cellStyle name="Input cel new 2 4 2 3 3 4" xfId="4378"/>
    <cellStyle name="Input cel new 2 4 2 3 3 4 2" xfId="8598"/>
    <cellStyle name="Input cel new 2 4 2 3 3 4 2 2" xfId="18880"/>
    <cellStyle name="Input cel new 2 4 2 3 3 5" xfId="1743"/>
    <cellStyle name="Input cel new 2 4 2 3 3 5 2" xfId="17302"/>
    <cellStyle name="Input cel new 2 4 2 3 3 6" xfId="14751"/>
    <cellStyle name="Input cel new 2 4 2 3 4" xfId="3820"/>
    <cellStyle name="Input cel new 2 4 2 3 4 2" xfId="8040"/>
    <cellStyle name="Input cel new 2 4 2 3 4 2 2" xfId="18322"/>
    <cellStyle name="Input cel new 2 4 2 3 4 3" xfId="15566"/>
    <cellStyle name="Input cel new 2 4 2 3 5" xfId="4976"/>
    <cellStyle name="Input cel new 2 4 2 3 5 2" xfId="9196"/>
    <cellStyle name="Input cel new 2 4 2 3 5 2 2" xfId="19478"/>
    <cellStyle name="Input cel new 2 4 2 3 5 3" xfId="15212"/>
    <cellStyle name="Input cel new 2 4 2 3 6" xfId="6401"/>
    <cellStyle name="Input cel new 2 4 2 3 6 2" xfId="10620"/>
    <cellStyle name="Input cel new 2 4 2 3 6 2 2" xfId="20893"/>
    <cellStyle name="Input cel new 2 4 2 3 6 3" xfId="13599"/>
    <cellStyle name="Input cel new 2 4 2 3 7" xfId="3526"/>
    <cellStyle name="Input cel new 2 4 2 3 7 2" xfId="7746"/>
    <cellStyle name="Input cel new 2 4 2 3 7 2 2" xfId="18028"/>
    <cellStyle name="Input cel new 2 4 2 3 7 3" xfId="16282"/>
    <cellStyle name="Input cel new 2 4 2 3 8" xfId="2177"/>
    <cellStyle name="Input cel new 2 4 2 3 8 2" xfId="11799"/>
    <cellStyle name="Input cel new 2 4 2 3 9" xfId="14416"/>
    <cellStyle name="Input cel new 2 4 2 4" xfId="571"/>
    <cellStyle name="Input cel new 2 4 2 4 2" xfId="1497"/>
    <cellStyle name="Input cel new 2 4 2 4 2 2" xfId="5960"/>
    <cellStyle name="Input cel new 2 4 2 4 2 2 2" xfId="10180"/>
    <cellStyle name="Input cel new 2 4 2 4 2 2 2 2" xfId="20462"/>
    <cellStyle name="Input cel new 2 4 2 4 2 2 3" xfId="12251"/>
    <cellStyle name="Input cel new 2 4 2 4 2 3" xfId="7372"/>
    <cellStyle name="Input cel new 2 4 2 4 2 3 2" xfId="11591"/>
    <cellStyle name="Input cel new 2 4 2 4 2 3 2 2" xfId="21806"/>
    <cellStyle name="Input cel new 2 4 2 4 2 3 3" xfId="13664"/>
    <cellStyle name="Input cel new 2 4 2 4 2 4" xfId="4721"/>
    <cellStyle name="Input cel new 2 4 2 4 2 4 2" xfId="8941"/>
    <cellStyle name="Input cel new 2 4 2 4 2 4 2 2" xfId="19223"/>
    <cellStyle name="Input cel new 2 4 2 4 2 5" xfId="7425"/>
    <cellStyle name="Input cel new 2 4 2 4 2 5 2" xfId="17657"/>
    <cellStyle name="Input cel new 2 4 2 4 2 6" xfId="12813"/>
    <cellStyle name="Input cel new 2 4 2 4 3" xfId="1175"/>
    <cellStyle name="Input cel new 2 4 2 4 3 2" xfId="5638"/>
    <cellStyle name="Input cel new 2 4 2 4 3 2 2" xfId="9858"/>
    <cellStyle name="Input cel new 2 4 2 4 3 2 2 2" xfId="20140"/>
    <cellStyle name="Input cel new 2 4 2 4 3 2 3" xfId="12740"/>
    <cellStyle name="Input cel new 2 4 2 4 3 3" xfId="7050"/>
    <cellStyle name="Input cel new 2 4 2 4 3 3 2" xfId="11269"/>
    <cellStyle name="Input cel new 2 4 2 4 3 3 2 2" xfId="21504"/>
    <cellStyle name="Input cel new 2 4 2 4 3 3 3" xfId="11834"/>
    <cellStyle name="Input cel new 2 4 2 4 3 4" xfId="4432"/>
    <cellStyle name="Input cel new 2 4 2 4 3 4 2" xfId="8652"/>
    <cellStyle name="Input cel new 2 4 2 4 3 4 2 2" xfId="18934"/>
    <cellStyle name="Input cel new 2 4 2 4 3 5" xfId="1932"/>
    <cellStyle name="Input cel new 2 4 2 4 3 5 2" xfId="17355"/>
    <cellStyle name="Input cel new 2 4 2 4 3 6" xfId="16323"/>
    <cellStyle name="Input cel new 2 4 2 4 4" xfId="3882"/>
    <cellStyle name="Input cel new 2 4 2 4 4 2" xfId="8102"/>
    <cellStyle name="Input cel new 2 4 2 4 4 2 2" xfId="18384"/>
    <cellStyle name="Input cel new 2 4 2 4 4 3" xfId="14413"/>
    <cellStyle name="Input cel new 2 4 2 4 5" xfId="5038"/>
    <cellStyle name="Input cel new 2 4 2 4 5 2" xfId="9258"/>
    <cellStyle name="Input cel new 2 4 2 4 5 2 2" xfId="19540"/>
    <cellStyle name="Input cel new 2 4 2 4 5 3" xfId="14602"/>
    <cellStyle name="Input cel new 2 4 2 4 6" xfId="6463"/>
    <cellStyle name="Input cel new 2 4 2 4 6 2" xfId="10682"/>
    <cellStyle name="Input cel new 2 4 2 4 6 2 2" xfId="20955"/>
    <cellStyle name="Input cel new 2 4 2 4 6 3" xfId="15825"/>
    <cellStyle name="Input cel new 2 4 2 4 7" xfId="3585"/>
    <cellStyle name="Input cel new 2 4 2 4 7 2" xfId="7805"/>
    <cellStyle name="Input cel new 2 4 2 4 7 2 2" xfId="18087"/>
    <cellStyle name="Input cel new 2 4 2 4 7 3" xfId="15487"/>
    <cellStyle name="Input cel new 2 4 2 4 8" xfId="2987"/>
    <cellStyle name="Input cel new 2 4 2 4 8 2" xfId="15290"/>
    <cellStyle name="Input cel new 2 4 2 4 9" xfId="14665"/>
    <cellStyle name="Input cel new 2 4 2 5" xfId="1018"/>
    <cellStyle name="Input cel new 2 4 2 5 2" xfId="1334"/>
    <cellStyle name="Input cel new 2 4 2 5 2 2" xfId="5797"/>
    <cellStyle name="Input cel new 2 4 2 5 2 2 2" xfId="10017"/>
    <cellStyle name="Input cel new 2 4 2 5 2 2 2 2" xfId="20299"/>
    <cellStyle name="Input cel new 2 4 2 5 2 2 3" xfId="14881"/>
    <cellStyle name="Input cel new 2 4 2 5 2 3" xfId="7209"/>
    <cellStyle name="Input cel new 2 4 2 5 2 3 2" xfId="11428"/>
    <cellStyle name="Input cel new 2 4 2 5 2 3 2 2" xfId="21651"/>
    <cellStyle name="Input cel new 2 4 2 5 2 3 3" xfId="14826"/>
    <cellStyle name="Input cel new 2 4 2 5 2 4" xfId="4566"/>
    <cellStyle name="Input cel new 2 4 2 5 2 4 2" xfId="8786"/>
    <cellStyle name="Input cel new 2 4 2 5 2 4 2 2" xfId="19068"/>
    <cellStyle name="Input cel new 2 4 2 5 2 5" xfId="2942"/>
    <cellStyle name="Input cel new 2 4 2 5 2 5 2" xfId="17502"/>
    <cellStyle name="Input cel new 2 4 2 5 2 6" xfId="12725"/>
    <cellStyle name="Input cel new 2 4 2 5 3" xfId="4282"/>
    <cellStyle name="Input cel new 2 4 2 5 3 2" xfId="8502"/>
    <cellStyle name="Input cel new 2 4 2 5 3 2 2" xfId="18784"/>
    <cellStyle name="Input cel new 2 4 2 5 3 3" xfId="11948"/>
    <cellStyle name="Input cel new 2 4 2 5 4" xfId="5482"/>
    <cellStyle name="Input cel new 2 4 2 5 4 2" xfId="9702"/>
    <cellStyle name="Input cel new 2 4 2 5 4 2 2" xfId="19984"/>
    <cellStyle name="Input cel new 2 4 2 5 4 3" xfId="14278"/>
    <cellStyle name="Input cel new 2 4 2 5 5" xfId="6896"/>
    <cellStyle name="Input cel new 2 4 2 5 5 2" xfId="11115"/>
    <cellStyle name="Input cel new 2 4 2 5 5 2 2" xfId="21357"/>
    <cellStyle name="Input cel new 2 4 2 5 5 3" xfId="15164"/>
    <cellStyle name="Input cel new 2 4 2 5 6" xfId="3444"/>
    <cellStyle name="Input cel new 2 4 2 5 6 2" xfId="7664"/>
    <cellStyle name="Input cel new 2 4 2 5 6 2 2" xfId="17946"/>
    <cellStyle name="Input cel new 2 4 2 5 7" xfId="2989"/>
    <cellStyle name="Input cel new 2 4 2 5 7 2" xfId="16608"/>
    <cellStyle name="Input cel new 2 4 2 5 8" xfId="13453"/>
    <cellStyle name="Input cel new 2 4 2 6" xfId="908"/>
    <cellStyle name="Input cel new 2 4 2 6 2" xfId="5373"/>
    <cellStyle name="Input cel new 2 4 2 6 2 2" xfId="9593"/>
    <cellStyle name="Input cel new 2 4 2 6 2 2 2" xfId="19875"/>
    <cellStyle name="Input cel new 2 4 2 6 2 3" xfId="15001"/>
    <cellStyle name="Input cel new 2 4 2 6 3" xfId="6790"/>
    <cellStyle name="Input cel new 2 4 2 6 3 2" xfId="11009"/>
    <cellStyle name="Input cel new 2 4 2 6 3 2 2" xfId="21258"/>
    <cellStyle name="Input cel new 2 4 2 6 3 3" xfId="12964"/>
    <cellStyle name="Input cel new 2 4 2 6 4" xfId="4188"/>
    <cellStyle name="Input cel new 2 4 2 6 4 2" xfId="8408"/>
    <cellStyle name="Input cel new 2 4 2 6 4 2 2" xfId="18690"/>
    <cellStyle name="Input cel new 2 4 2 6 5" xfId="2864"/>
    <cellStyle name="Input cel new 2 4 2 6 5 2" xfId="12562"/>
    <cellStyle name="Input cel new 2 4 2 6 6" xfId="13352"/>
    <cellStyle name="Input cel new 2 4 2 7" xfId="674"/>
    <cellStyle name="Input cel new 2 4 2 7 2" xfId="5140"/>
    <cellStyle name="Input cel new 2 4 2 7 2 2" xfId="9360"/>
    <cellStyle name="Input cel new 2 4 2 7 2 2 2" xfId="19642"/>
    <cellStyle name="Input cel new 2 4 2 7 2 3" xfId="13149"/>
    <cellStyle name="Input cel new 2 4 2 7 3" xfId="6564"/>
    <cellStyle name="Input cel new 2 4 2 7 3 2" xfId="10783"/>
    <cellStyle name="Input cel new 2 4 2 7 3 2 2" xfId="21051"/>
    <cellStyle name="Input cel new 2 4 2 7 3 3" xfId="14819"/>
    <cellStyle name="Input cel new 2 4 2 7 4" xfId="3978"/>
    <cellStyle name="Input cel new 2 4 2 7 4 2" xfId="8198"/>
    <cellStyle name="Input cel new 2 4 2 7 4 2 2" xfId="18480"/>
    <cellStyle name="Input cel new 2 4 2 7 5" xfId="3154"/>
    <cellStyle name="Input cel new 2 4 2 7 5 2" xfId="14916"/>
    <cellStyle name="Input cel new 2 4 2 7 6" xfId="11627"/>
    <cellStyle name="Input cel new 2 4 2 8" xfId="1634"/>
    <cellStyle name="Input cel new 2 4 2 8 2" xfId="6289"/>
    <cellStyle name="Input cel new 2 4 2 8 2 2" xfId="10508"/>
    <cellStyle name="Input cel new 2 4 2 8 2 2 2" xfId="20784"/>
    <cellStyle name="Input cel new 2 4 2 8 2 3" xfId="14556"/>
    <cellStyle name="Input cel new 2 4 2 8 3" xfId="3711"/>
    <cellStyle name="Input cel new 2 4 2 8 3 2" xfId="7931"/>
    <cellStyle name="Input cel new 2 4 2 8 3 2 2" xfId="18213"/>
    <cellStyle name="Input cel new 2 4 2 8 4" xfId="2002"/>
    <cellStyle name="Input cel new 2 4 2 8 4 2" xfId="12038"/>
    <cellStyle name="Input cel new 2 4 2 8 5" xfId="15318"/>
    <cellStyle name="Input cel new 2 4 2 9" xfId="4864"/>
    <cellStyle name="Input cel new 2 4 2 9 2" xfId="9084"/>
    <cellStyle name="Input cel new 2 4 2 9 2 2" xfId="19366"/>
    <cellStyle name="Input cel new 2 4 2 9 3" xfId="13725"/>
    <cellStyle name="Input cel new 2 4 3" xfId="334"/>
    <cellStyle name="Input cel new 2 4 3 2" xfId="1303"/>
    <cellStyle name="Input cel new 2 4 3 2 2" xfId="1729"/>
    <cellStyle name="Input cel new 2 4 3 2 2 2" xfId="7178"/>
    <cellStyle name="Input cel new 2 4 3 2 2 2 2" xfId="11397"/>
    <cellStyle name="Input cel new 2 4 3 2 2 2 2 2" xfId="21622"/>
    <cellStyle name="Input cel new 2 4 3 2 2 2 3" xfId="17219"/>
    <cellStyle name="Input cel new 2 4 3 2 2 3" xfId="5766"/>
    <cellStyle name="Input cel new 2 4 3 2 2 3 2" xfId="9986"/>
    <cellStyle name="Input cel new 2 4 3 2 2 3 2 2" xfId="20268"/>
    <cellStyle name="Input cel new 2 4 3 2 2 4" xfId="2510"/>
    <cellStyle name="Input cel new 2 4 3 2 2 4 2" xfId="17473"/>
    <cellStyle name="Input cel new 2 4 3 2 2 5" xfId="17161"/>
    <cellStyle name="Input cel new 2 4 3 2 3" xfId="6157"/>
    <cellStyle name="Input cel new 2 4 3 2 3 2" xfId="10376"/>
    <cellStyle name="Input cel new 2 4 3 2 3 2 2" xfId="20654"/>
    <cellStyle name="Input cel new 2 4 3 2 3 3" xfId="12931"/>
    <cellStyle name="Input cel new 2 4 3 2 4" xfId="1776"/>
    <cellStyle name="Input cel new 2 4 3 2 4 2" xfId="13690"/>
    <cellStyle name="Input cel new 2 4 3 2 5" xfId="12830"/>
    <cellStyle name="Input cel new 2 4 3 3" xfId="719"/>
    <cellStyle name="Input cel new 2 4 3 3 2" xfId="5184"/>
    <cellStyle name="Input cel new 2 4 3 3 2 2" xfId="9404"/>
    <cellStyle name="Input cel new 2 4 3 3 2 2 2" xfId="19686"/>
    <cellStyle name="Input cel new 2 4 3 3 2 3" xfId="12957"/>
    <cellStyle name="Input cel new 2 4 3 3 3" xfId="6605"/>
    <cellStyle name="Input cel new 2 4 3 3 3 2" xfId="10824"/>
    <cellStyle name="Input cel new 2 4 3 3 3 2 2" xfId="21087"/>
    <cellStyle name="Input cel new 2 4 3 3 3 3" xfId="12474"/>
    <cellStyle name="Input cel new 2 4 3 3 4" xfId="4018"/>
    <cellStyle name="Input cel new 2 4 3 3 4 2" xfId="8238"/>
    <cellStyle name="Input cel new 2 4 3 3 4 2 2" xfId="18520"/>
    <cellStyle name="Input cel new 2 4 3 3 5" xfId="2275"/>
    <cellStyle name="Input cel new 2 4 3 3 5 2" xfId="12123"/>
    <cellStyle name="Input cel new 2 4 3 3 6" xfId="16517"/>
    <cellStyle name="Input cel new 2 4 3 4" xfId="1537"/>
    <cellStyle name="Input cel new 2 4 3 4 2" xfId="6005"/>
    <cellStyle name="Input cel new 2 4 3 4 2 2" xfId="10225"/>
    <cellStyle name="Input cel new 2 4 3 4 2 2 2" xfId="20506"/>
    <cellStyle name="Input cel new 2 4 3 4 2 3" xfId="14857"/>
    <cellStyle name="Input cel new 2 4 3 4 3" xfId="3651"/>
    <cellStyle name="Input cel new 2 4 3 4 3 2" xfId="7871"/>
    <cellStyle name="Input cel new 2 4 3 4 3 2 2" xfId="18153"/>
    <cellStyle name="Input cel new 2 4 3 4 4" xfId="2380"/>
    <cellStyle name="Input cel new 2 4 3 4 4 2" xfId="13226"/>
    <cellStyle name="Input cel new 2 4 3 4 5" xfId="13058"/>
    <cellStyle name="Input cel new 2 4 3 5" xfId="4804"/>
    <cellStyle name="Input cel new 2 4 3 5 2" xfId="9024"/>
    <cellStyle name="Input cel new 2 4 3 5 2 2" xfId="19306"/>
    <cellStyle name="Input cel new 2 4 3 5 3" xfId="17033"/>
    <cellStyle name="Input cel new 2 4 3 6" xfId="6081"/>
    <cellStyle name="Input cel new 2 4 3 6 2" xfId="10300"/>
    <cellStyle name="Input cel new 2 4 3 6 2 2" xfId="20580"/>
    <cellStyle name="Input cel new 2 4 3 6 3" xfId="17080"/>
    <cellStyle name="Input cel new 2 4 3 7" xfId="2704"/>
    <cellStyle name="Input cel new 2 4 3 7 2" xfId="17099"/>
    <cellStyle name="Input cel new 2 4 3 8" xfId="16095"/>
    <cellStyle name="Input cel new 2 4 3 8 2" xfId="12225"/>
    <cellStyle name="Input cel new 2 4 3 9" xfId="14030"/>
    <cellStyle name="Input cel new 2 4 4" xfId="1268"/>
    <cellStyle name="Input cel new 2 4 4 2" xfId="1716"/>
    <cellStyle name="Input cel new 2 4 4 2 2" xfId="7143"/>
    <cellStyle name="Input cel new 2 4 4 2 2 2" xfId="11362"/>
    <cellStyle name="Input cel new 2 4 4 2 2 2 2" xfId="21592"/>
    <cellStyle name="Input cel new 2 4 4 2 2 3" xfId="16033"/>
    <cellStyle name="Input cel new 2 4 4 2 3" xfId="5731"/>
    <cellStyle name="Input cel new 2 4 4 2 3 2" xfId="9951"/>
    <cellStyle name="Input cel new 2 4 4 2 3 2 2" xfId="20233"/>
    <cellStyle name="Input cel new 2 4 4 2 4" xfId="2026"/>
    <cellStyle name="Input cel new 2 4 4 2 4 2" xfId="17443"/>
    <cellStyle name="Input cel new 2 4 4 2 5" xfId="14834"/>
    <cellStyle name="Input cel new 2 4 4 3" xfId="6038"/>
    <cellStyle name="Input cel new 2 4 4 3 2" xfId="10257"/>
    <cellStyle name="Input cel new 2 4 4 3 2 2" xfId="20537"/>
    <cellStyle name="Input cel new 2 4 4 3 3" xfId="12477"/>
    <cellStyle name="Input cel new 2 4 4 4" xfId="4519"/>
    <cellStyle name="Input cel new 2 4 4 4 2" xfId="8739"/>
    <cellStyle name="Input cel new 2 4 4 4 2 2" xfId="19021"/>
    <cellStyle name="Input cel new 2 4 4 5" xfId="2104"/>
    <cellStyle name="Input cel new 2 4 4 5 2" xfId="15985"/>
    <cellStyle name="Input cel new 2 4 4 6" xfId="14616"/>
    <cellStyle name="Input cel new 2 4 5" xfId="1153"/>
    <cellStyle name="Input cel new 2 4 5 2" xfId="5616"/>
    <cellStyle name="Input cel new 2 4 5 2 2" xfId="9836"/>
    <cellStyle name="Input cel new 2 4 5 2 2 2" xfId="20118"/>
    <cellStyle name="Input cel new 2 4 5 2 3" xfId="17178"/>
    <cellStyle name="Input cel new 2 4 5 3" xfId="6018"/>
    <cellStyle name="Input cel new 2 4 5 3 2" xfId="10237"/>
    <cellStyle name="Input cel new 2 4 5 3 2 2" xfId="20518"/>
    <cellStyle name="Input cel new 2 4 5 3 3" xfId="14801"/>
    <cellStyle name="Input cel new 2 4 5 4" xfId="4411"/>
    <cellStyle name="Input cel new 2 4 5 4 2" xfId="8631"/>
    <cellStyle name="Input cel new 2 4 5 4 2 2" xfId="18913"/>
    <cellStyle name="Input cel new 2 4 5 5" xfId="2145"/>
    <cellStyle name="Input cel new 2 4 5 5 2" xfId="12904"/>
    <cellStyle name="Input cel new 2 4 5 6" xfId="16436"/>
    <cellStyle name="Input cel new 2 4 6" xfId="3371"/>
    <cellStyle name="Input cel new 2 4 6 2" xfId="7591"/>
    <cellStyle name="Input cel new 2 4 6 2 2" xfId="17873"/>
    <cellStyle name="Input cel new 2 4 6 3" xfId="16533"/>
    <cellStyle name="Input cel new 2 4 7" xfId="4753"/>
    <cellStyle name="Input cel new 2 4 7 2" xfId="8973"/>
    <cellStyle name="Input cel new 2 4 7 2 2" xfId="19255"/>
    <cellStyle name="Input cel new 2 4 7 3" xfId="12013"/>
    <cellStyle name="Input cel new 2 4 8" xfId="3216"/>
    <cellStyle name="Input cel new 2 4 8 2" xfId="16185"/>
    <cellStyle name="Input cel new 2 4 8 2 2" xfId="17721"/>
    <cellStyle name="Input cel new 2 4 8 3" xfId="11978"/>
    <cellStyle name="Input cel new 2 4 8 4" xfId="13473"/>
    <cellStyle name="Input cel new 2 4 9" xfId="3199"/>
    <cellStyle name="Input cel new 2 4 9 2" xfId="16168"/>
    <cellStyle name="Input cel new 2 4 9 3" xfId="17704"/>
    <cellStyle name="Input cel new 2 5" xfId="303"/>
    <cellStyle name="Input cel new 2 5 2" xfId="1581"/>
    <cellStyle name="Input cel new 2 5 2 2" xfId="8998"/>
    <cellStyle name="Input cel new 2 5 2 2 2" xfId="19280"/>
    <cellStyle name="Input cel new 2 5 2 3" xfId="17150"/>
    <cellStyle name="Input cel new 2 5 3" xfId="6176"/>
    <cellStyle name="Input cel new 2 5 3 2" xfId="10395"/>
    <cellStyle name="Input cel new 2 5 3 2 2" xfId="20673"/>
    <cellStyle name="Input cel new 2 5 3 3" xfId="12406"/>
    <cellStyle name="Input cel new 2 5 4" xfId="3624"/>
    <cellStyle name="Input cel new 2 5 4 2" xfId="7844"/>
    <cellStyle name="Input cel new 2 5 4 2 2" xfId="18126"/>
    <cellStyle name="Input cel new 2 5 5" xfId="1894"/>
    <cellStyle name="Input cel new 2 5 5 2" xfId="14758"/>
    <cellStyle name="Input cel new 2 5 6" xfId="13730"/>
    <cellStyle name="Input cel new 2 6" xfId="599"/>
    <cellStyle name="Input cel new 2 6 2" xfId="1691"/>
    <cellStyle name="Input cel new 2 6 2 2" xfId="9286"/>
    <cellStyle name="Input cel new 2 6 2 2 2" xfId="19568"/>
    <cellStyle name="Input cel new 2 6 2 3" xfId="13478"/>
    <cellStyle name="Input cel new 2 6 3" xfId="6491"/>
    <cellStyle name="Input cel new 2 6 3 2" xfId="10710"/>
    <cellStyle name="Input cel new 2 6 3 2 2" xfId="20983"/>
    <cellStyle name="Input cel new 2 6 3 3" xfId="15119"/>
    <cellStyle name="Input cel new 2 6 4" xfId="3910"/>
    <cellStyle name="Input cel new 2 6 4 2" xfId="8130"/>
    <cellStyle name="Input cel new 2 6 4 2 2" xfId="18412"/>
    <cellStyle name="Input cel new 2 6 5" xfId="2533"/>
    <cellStyle name="Input cel new 2 6 5 2" xfId="16860"/>
    <cellStyle name="Input cel new 2 6 6" xfId="11698"/>
    <cellStyle name="Input cel new 2 7" xfId="3227"/>
    <cellStyle name="Input cel new 2 7 2" xfId="16191"/>
    <cellStyle name="Input cel new 2 7 3" xfId="17732"/>
    <cellStyle name="Input cel new 2 8" xfId="3185"/>
    <cellStyle name="Input cel new 2 8 2" xfId="16155"/>
    <cellStyle name="Input cel new 2 8 3" xfId="17691"/>
    <cellStyle name="Input cel new 2 9" xfId="1764"/>
    <cellStyle name="Input cel new 2 9 2" xfId="16970"/>
    <cellStyle name="Input cel new 2 9 3" xfId="16065"/>
    <cellStyle name="Input cel new 3" xfId="25"/>
    <cellStyle name="Input cel new 3 2" xfId="213"/>
    <cellStyle name="Input cel new 3 2 2" xfId="260"/>
    <cellStyle name="Input cel new 3 2 2 10" xfId="3248"/>
    <cellStyle name="Input cel new 3 2 2 10 2" xfId="7471"/>
    <cellStyle name="Input cel new 3 2 2 10 2 2" xfId="17752"/>
    <cellStyle name="Input cel new 3 2 2 10 3" xfId="16742"/>
    <cellStyle name="Input cel new 3 2 2 11" xfId="2723"/>
    <cellStyle name="Input cel new 3 2 2 11 2" xfId="14977"/>
    <cellStyle name="Input cel new 3 2 2 12" xfId="11746"/>
    <cellStyle name="Input cel new 3 2 2 2" xfId="366"/>
    <cellStyle name="Input cel new 3 2 2 2 10" xfId="3331"/>
    <cellStyle name="Input cel new 3 2 2 2 10 2" xfId="7552"/>
    <cellStyle name="Input cel new 3 2 2 2 10 2 2" xfId="17835"/>
    <cellStyle name="Input cel new 3 2 2 2 10 3" xfId="16825"/>
    <cellStyle name="Input cel new 3 2 2 2 11" xfId="6103"/>
    <cellStyle name="Input cel new 3 2 2 2 11 2" xfId="10322"/>
    <cellStyle name="Input cel new 3 2 2 2 11 2 2" xfId="20600"/>
    <cellStyle name="Input cel new 3 2 2 2 12" xfId="2813"/>
    <cellStyle name="Input cel new 3 2 2 2 12 2" xfId="13803"/>
    <cellStyle name="Input cel new 3 2 2 2 13" xfId="13937"/>
    <cellStyle name="Input cel new 3 2 2 2 2" xfId="390"/>
    <cellStyle name="Input cel new 3 2 2 2 2 10" xfId="13191"/>
    <cellStyle name="Input cel new 3 2 2 2 2 2" xfId="1013"/>
    <cellStyle name="Input cel new 3 2 2 2 2 2 2" xfId="4277"/>
    <cellStyle name="Input cel new 3 2 2 2 2 2 2 2" xfId="8497"/>
    <cellStyle name="Input cel new 3 2 2 2 2 2 2 2 2" xfId="18779"/>
    <cellStyle name="Input cel new 3 2 2 2 2 2 2 3" xfId="13278"/>
    <cellStyle name="Input cel new 3 2 2 2 2 2 3" xfId="5477"/>
    <cellStyle name="Input cel new 3 2 2 2 2 2 3 2" xfId="9697"/>
    <cellStyle name="Input cel new 3 2 2 2 2 2 3 2 2" xfId="19979"/>
    <cellStyle name="Input cel new 3 2 2 2 2 2 3 3" xfId="12521"/>
    <cellStyle name="Input cel new 3 2 2 2 2 2 4" xfId="6891"/>
    <cellStyle name="Input cel new 3 2 2 2 2 2 4 2" xfId="11110"/>
    <cellStyle name="Input cel new 3 2 2 2 2 2 4 2 2" xfId="21353"/>
    <cellStyle name="Input cel new 3 2 2 2 2 2 4 3" xfId="14037"/>
    <cellStyle name="Input cel new 3 2 2 2 2 2 5" xfId="3440"/>
    <cellStyle name="Input cel new 3 2 2 2 2 2 5 2" xfId="7660"/>
    <cellStyle name="Input cel new 3 2 2 2 2 2 5 2 2" xfId="17942"/>
    <cellStyle name="Input cel new 3 2 2 2 2 2 5 3" xfId="17146"/>
    <cellStyle name="Input cel new 3 2 2 2 2 2 6" xfId="2113"/>
    <cellStyle name="Input cel new 3 2 2 2 2 2 6 2" xfId="15066"/>
    <cellStyle name="Input cel new 3 2 2 2 2 2 7" xfId="16268"/>
    <cellStyle name="Input cel new 3 2 2 2 2 3" xfId="930"/>
    <cellStyle name="Input cel new 3 2 2 2 2 3 2" xfId="5394"/>
    <cellStyle name="Input cel new 3 2 2 2 2 3 2 2" xfId="9614"/>
    <cellStyle name="Input cel new 3 2 2 2 2 3 2 2 2" xfId="19896"/>
    <cellStyle name="Input cel new 3 2 2 2 2 3 2 3" xfId="14831"/>
    <cellStyle name="Input cel new 3 2 2 2 2 3 3" xfId="6810"/>
    <cellStyle name="Input cel new 3 2 2 2 2 3 3 2" xfId="11029"/>
    <cellStyle name="Input cel new 3 2 2 2 2 3 3 2 2" xfId="21278"/>
    <cellStyle name="Input cel new 3 2 2 2 2 3 3 3" xfId="14108"/>
    <cellStyle name="Input cel new 3 2 2 2 2 3 4" xfId="4209"/>
    <cellStyle name="Input cel new 3 2 2 2 2 3 4 2" xfId="8429"/>
    <cellStyle name="Input cel new 3 2 2 2 2 3 4 2 2" xfId="18711"/>
    <cellStyle name="Input cel new 3 2 2 2 2 3 5" xfId="1968"/>
    <cellStyle name="Input cel new 3 2 2 2 2 3 5 2" xfId="16538"/>
    <cellStyle name="Input cel new 3 2 2 2 2 3 6" xfId="13590"/>
    <cellStyle name="Input cel new 3 2 2 2 2 4" xfId="1225"/>
    <cellStyle name="Input cel new 3 2 2 2 2 4 2" xfId="5688"/>
    <cellStyle name="Input cel new 3 2 2 2 2 4 2 2" xfId="9908"/>
    <cellStyle name="Input cel new 3 2 2 2 2 4 2 2 2" xfId="20190"/>
    <cellStyle name="Input cel new 3 2 2 2 2 4 2 3" xfId="15440"/>
    <cellStyle name="Input cel new 3 2 2 2 2 4 3" xfId="7100"/>
    <cellStyle name="Input cel new 3 2 2 2 2 4 3 2" xfId="11319"/>
    <cellStyle name="Input cel new 3 2 2 2 2 4 3 2 2" xfId="21553"/>
    <cellStyle name="Input cel new 3 2 2 2 2 4 3 3" xfId="16692"/>
    <cellStyle name="Input cel new 3 2 2 2 2 4 4" xfId="4481"/>
    <cellStyle name="Input cel new 3 2 2 2 2 4 4 2" xfId="8701"/>
    <cellStyle name="Input cel new 3 2 2 2 2 4 4 2 2" xfId="18983"/>
    <cellStyle name="Input cel new 3 2 2 2 2 4 5" xfId="1952"/>
    <cellStyle name="Input cel new 3 2 2 2 2 4 5 2" xfId="17404"/>
    <cellStyle name="Input cel new 3 2 2 2 2 4 6" xfId="17093"/>
    <cellStyle name="Input cel new 3 2 2 2 2 5" xfId="752"/>
    <cellStyle name="Input cel new 3 2 2 2 2 5 2" xfId="5217"/>
    <cellStyle name="Input cel new 3 2 2 2 2 5 2 2" xfId="9437"/>
    <cellStyle name="Input cel new 3 2 2 2 2 5 2 2 2" xfId="19719"/>
    <cellStyle name="Input cel new 3 2 2 2 2 5 2 3" xfId="12495"/>
    <cellStyle name="Input cel new 3 2 2 2 2 5 3" xfId="6637"/>
    <cellStyle name="Input cel new 3 2 2 2 2 5 3 2" xfId="10856"/>
    <cellStyle name="Input cel new 3 2 2 2 2 5 3 2 2" xfId="21117"/>
    <cellStyle name="Input cel new 3 2 2 2 2 5 3 3" xfId="15137"/>
    <cellStyle name="Input cel new 3 2 2 2 2 5 4" xfId="4049"/>
    <cellStyle name="Input cel new 3 2 2 2 2 5 4 2" xfId="8269"/>
    <cellStyle name="Input cel new 3 2 2 2 2 5 4 2 2" xfId="18551"/>
    <cellStyle name="Input cel new 3 2 2 2 2 5 5" xfId="2966"/>
    <cellStyle name="Input cel new 3 2 2 2 2 5 5 2" xfId="13208"/>
    <cellStyle name="Input cel new 3 2 2 2 2 5 6" xfId="12838"/>
    <cellStyle name="Input cel new 3 2 2 2 2 6" xfId="1630"/>
    <cellStyle name="Input cel new 3 2 2 2 2 6 2" xfId="6284"/>
    <cellStyle name="Input cel new 3 2 2 2 2 6 2 2" xfId="10503"/>
    <cellStyle name="Input cel new 3 2 2 2 2 6 2 2 2" xfId="20779"/>
    <cellStyle name="Input cel new 3 2 2 2 2 6 2 3" xfId="12601"/>
    <cellStyle name="Input cel new 3 2 2 2 2 6 3" xfId="3706"/>
    <cellStyle name="Input cel new 3 2 2 2 2 6 3 2" xfId="7926"/>
    <cellStyle name="Input cel new 3 2 2 2 2 6 3 2 2" xfId="18208"/>
    <cellStyle name="Input cel new 3 2 2 2 2 6 4" xfId="5068"/>
    <cellStyle name="Input cel new 3 2 2 2 2 6 4 2" xfId="11994"/>
    <cellStyle name="Input cel new 3 2 2 2 2 6 5" xfId="13821"/>
    <cellStyle name="Input cel new 3 2 2 2 2 7" xfId="4859"/>
    <cellStyle name="Input cel new 3 2 2 2 2 7 2" xfId="9079"/>
    <cellStyle name="Input cel new 3 2 2 2 2 7 2 2" xfId="19361"/>
    <cellStyle name="Input cel new 3 2 2 2 2 7 3" xfId="14563"/>
    <cellStyle name="Input cel new 3 2 2 2 2 8" xfId="6187"/>
    <cellStyle name="Input cel new 3 2 2 2 2 8 2" xfId="10406"/>
    <cellStyle name="Input cel new 3 2 2 2 2 8 2 2" xfId="20684"/>
    <cellStyle name="Input cel new 3 2 2 2 2 8 3" xfId="13277"/>
    <cellStyle name="Input cel new 3 2 2 2 2 9" xfId="1832"/>
    <cellStyle name="Input cel new 3 2 2 2 2 9 2" xfId="14217"/>
    <cellStyle name="Input cel new 3 2 2 2 3" xfId="440"/>
    <cellStyle name="Input cel new 3 2 2 2 3 10" xfId="16426"/>
    <cellStyle name="Input cel new 3 2 2 2 3 2" xfId="1366"/>
    <cellStyle name="Input cel new 3 2 2 2 3 2 2" xfId="5829"/>
    <cellStyle name="Input cel new 3 2 2 2 3 2 2 2" xfId="10049"/>
    <cellStyle name="Input cel new 3 2 2 2 3 2 2 2 2" xfId="20331"/>
    <cellStyle name="Input cel new 3 2 2 2 3 2 2 3" xfId="12098"/>
    <cellStyle name="Input cel new 3 2 2 2 3 2 3" xfId="7241"/>
    <cellStyle name="Input cel new 3 2 2 2 3 2 3 2" xfId="11460"/>
    <cellStyle name="Input cel new 3 2 2 2 3 2 3 2 2" xfId="21683"/>
    <cellStyle name="Input cel new 3 2 2 2 3 2 3 3" xfId="15381"/>
    <cellStyle name="Input cel new 3 2 2 2 3 2 4" xfId="4598"/>
    <cellStyle name="Input cel new 3 2 2 2 3 2 4 2" xfId="8818"/>
    <cellStyle name="Input cel new 3 2 2 2 3 2 4 2 2" xfId="19100"/>
    <cellStyle name="Input cel new 3 2 2 2 3 2 5" xfId="2602"/>
    <cellStyle name="Input cel new 3 2 2 2 3 2 5 2" xfId="17534"/>
    <cellStyle name="Input cel new 3 2 2 2 3 2 6" xfId="12707"/>
    <cellStyle name="Input cel new 3 2 2 2 3 3" xfId="707"/>
    <cellStyle name="Input cel new 3 2 2 2 3 3 2" xfId="5172"/>
    <cellStyle name="Input cel new 3 2 2 2 3 3 2 2" xfId="9392"/>
    <cellStyle name="Input cel new 3 2 2 2 3 3 2 2 2" xfId="19674"/>
    <cellStyle name="Input cel new 3 2 2 2 3 3 2 3" xfId="12036"/>
    <cellStyle name="Input cel new 3 2 2 2 3 3 3" xfId="6593"/>
    <cellStyle name="Input cel new 3 2 2 2 3 3 3 2" xfId="10812"/>
    <cellStyle name="Input cel new 3 2 2 2 3 3 3 2 2" xfId="21077"/>
    <cellStyle name="Input cel new 3 2 2 2 3 3 3 3" xfId="16601"/>
    <cellStyle name="Input cel new 3 2 2 2 3 3 4" xfId="4008"/>
    <cellStyle name="Input cel new 3 2 2 2 3 3 4 2" xfId="8228"/>
    <cellStyle name="Input cel new 3 2 2 2 3 3 4 2 2" xfId="18510"/>
    <cellStyle name="Input cel new 3 2 2 2 3 3 5" xfId="2410"/>
    <cellStyle name="Input cel new 3 2 2 2 3 3 5 2" xfId="13957"/>
    <cellStyle name="Input cel new 3 2 2 2 3 3 6" xfId="14299"/>
    <cellStyle name="Input cel new 3 2 2 2 3 4" xfId="814"/>
    <cellStyle name="Input cel new 3 2 2 2 3 4 2" xfId="5279"/>
    <cellStyle name="Input cel new 3 2 2 2 3 4 2 2" xfId="9499"/>
    <cellStyle name="Input cel new 3 2 2 2 3 4 2 2 2" xfId="19781"/>
    <cellStyle name="Input cel new 3 2 2 2 3 4 2 3" xfId="17174"/>
    <cellStyle name="Input cel new 3 2 2 2 3 4 3" xfId="6699"/>
    <cellStyle name="Input cel new 3 2 2 2 3 4 3 2" xfId="10918"/>
    <cellStyle name="Input cel new 3 2 2 2 3 4 3 2 2" xfId="21174"/>
    <cellStyle name="Input cel new 3 2 2 2 3 4 3 3" xfId="16534"/>
    <cellStyle name="Input cel new 3 2 2 2 3 4 4" xfId="4105"/>
    <cellStyle name="Input cel new 3 2 2 2 3 4 4 2" xfId="8325"/>
    <cellStyle name="Input cel new 3 2 2 2 3 4 4 2 2" xfId="18607"/>
    <cellStyle name="Input cel new 3 2 2 2 3 4 5" xfId="2072"/>
    <cellStyle name="Input cel new 3 2 2 2 3 4 5 2" xfId="14662"/>
    <cellStyle name="Input cel new 3 2 2 2 3 4 6" xfId="12531"/>
    <cellStyle name="Input cel new 3 2 2 2 3 5" xfId="3754"/>
    <cellStyle name="Input cel new 3 2 2 2 3 5 2" xfId="7974"/>
    <cellStyle name="Input cel new 3 2 2 2 3 5 2 2" xfId="18256"/>
    <cellStyle name="Input cel new 3 2 2 2 3 5 3" xfId="14861"/>
    <cellStyle name="Input cel new 3 2 2 2 3 6" xfId="4907"/>
    <cellStyle name="Input cel new 3 2 2 2 3 6 2" xfId="9127"/>
    <cellStyle name="Input cel new 3 2 2 2 3 6 2 2" xfId="19409"/>
    <cellStyle name="Input cel new 3 2 2 2 3 6 3" xfId="14611"/>
    <cellStyle name="Input cel new 3 2 2 2 3 7" xfId="6332"/>
    <cellStyle name="Input cel new 3 2 2 2 3 7 2" xfId="10551"/>
    <cellStyle name="Input cel new 3 2 2 2 3 7 2 2" xfId="20827"/>
    <cellStyle name="Input cel new 3 2 2 2 3 7 3" xfId="12745"/>
    <cellStyle name="Input cel new 3 2 2 2 3 8" xfId="3488"/>
    <cellStyle name="Input cel new 3 2 2 2 3 8 2" xfId="7708"/>
    <cellStyle name="Input cel new 3 2 2 2 3 8 2 2" xfId="17990"/>
    <cellStyle name="Input cel new 3 2 2 2 3 8 3" xfId="15795"/>
    <cellStyle name="Input cel new 3 2 2 2 3 9" xfId="2701"/>
    <cellStyle name="Input cel new 3 2 2 2 3 9 2" xfId="15420"/>
    <cellStyle name="Input cel new 3 2 2 2 4" xfId="504"/>
    <cellStyle name="Input cel new 3 2 2 2 4 2" xfId="1430"/>
    <cellStyle name="Input cel new 3 2 2 2 4 2 2" xfId="5893"/>
    <cellStyle name="Input cel new 3 2 2 2 4 2 2 2" xfId="10113"/>
    <cellStyle name="Input cel new 3 2 2 2 4 2 2 2 2" xfId="20395"/>
    <cellStyle name="Input cel new 3 2 2 2 4 2 2 3" xfId="14795"/>
    <cellStyle name="Input cel new 3 2 2 2 4 2 3" xfId="7305"/>
    <cellStyle name="Input cel new 3 2 2 2 4 2 3 2" xfId="11524"/>
    <cellStyle name="Input cel new 3 2 2 2 4 2 3 2 2" xfId="21743"/>
    <cellStyle name="Input cel new 3 2 2 2 4 2 3 3" xfId="14478"/>
    <cellStyle name="Input cel new 3 2 2 2 4 2 4" xfId="4658"/>
    <cellStyle name="Input cel new 3 2 2 2 4 2 4 2" xfId="8878"/>
    <cellStyle name="Input cel new 3 2 2 2 4 2 4 2 2" xfId="19160"/>
    <cellStyle name="Input cel new 3 2 2 2 4 2 5" xfId="1997"/>
    <cellStyle name="Input cel new 3 2 2 2 4 2 5 2" xfId="17594"/>
    <cellStyle name="Input cel new 3 2 2 2 4 2 6" xfId="13966"/>
    <cellStyle name="Input cel new 3 2 2 2 4 3" xfId="1112"/>
    <cellStyle name="Input cel new 3 2 2 2 4 3 2" xfId="5576"/>
    <cellStyle name="Input cel new 3 2 2 2 4 3 2 2" xfId="9796"/>
    <cellStyle name="Input cel new 3 2 2 2 4 3 2 2 2" xfId="20078"/>
    <cellStyle name="Input cel new 3 2 2 2 4 3 2 3" xfId="12355"/>
    <cellStyle name="Input cel new 3 2 2 2 4 3 3" xfId="6989"/>
    <cellStyle name="Input cel new 3 2 2 2 4 3 3 2" xfId="11208"/>
    <cellStyle name="Input cel new 3 2 2 2 4 3 3 2 2" xfId="21447"/>
    <cellStyle name="Input cel new 3 2 2 2 4 3 3 3" xfId="14784"/>
    <cellStyle name="Input cel new 3 2 2 2 4 3 4" xfId="4374"/>
    <cellStyle name="Input cel new 3 2 2 2 4 3 4 2" xfId="8594"/>
    <cellStyle name="Input cel new 3 2 2 2 4 3 4 2 2" xfId="18876"/>
    <cellStyle name="Input cel new 3 2 2 2 4 3 5" xfId="1824"/>
    <cellStyle name="Input cel new 3 2 2 2 4 3 5 2" xfId="17298"/>
    <cellStyle name="Input cel new 3 2 2 2 4 3 6" xfId="16746"/>
    <cellStyle name="Input cel new 3 2 2 2 4 4" xfId="3815"/>
    <cellStyle name="Input cel new 3 2 2 2 4 4 2" xfId="8035"/>
    <cellStyle name="Input cel new 3 2 2 2 4 4 2 2" xfId="18317"/>
    <cellStyle name="Input cel new 3 2 2 2 4 4 3" xfId="16592"/>
    <cellStyle name="Input cel new 3 2 2 2 4 5" xfId="4971"/>
    <cellStyle name="Input cel new 3 2 2 2 4 5 2" xfId="9191"/>
    <cellStyle name="Input cel new 3 2 2 2 4 5 2 2" xfId="19473"/>
    <cellStyle name="Input cel new 3 2 2 2 4 5 3" xfId="16981"/>
    <cellStyle name="Input cel new 3 2 2 2 4 6" xfId="6396"/>
    <cellStyle name="Input cel new 3 2 2 2 4 6 2" xfId="10615"/>
    <cellStyle name="Input cel new 3 2 2 2 4 6 2 2" xfId="20888"/>
    <cellStyle name="Input cel new 3 2 2 2 4 6 3" xfId="14230"/>
    <cellStyle name="Input cel new 3 2 2 2 4 7" xfId="3522"/>
    <cellStyle name="Input cel new 3 2 2 2 4 7 2" xfId="7742"/>
    <cellStyle name="Input cel new 3 2 2 2 4 7 2 2" xfId="18024"/>
    <cellStyle name="Input cel new 3 2 2 2 4 7 3" xfId="12947"/>
    <cellStyle name="Input cel new 3 2 2 2 4 8" xfId="2766"/>
    <cellStyle name="Input cel new 3 2 2 2 4 8 2" xfId="17230"/>
    <cellStyle name="Input cel new 3 2 2 2 4 9" xfId="15512"/>
    <cellStyle name="Input cel new 3 2 2 2 5" xfId="566"/>
    <cellStyle name="Input cel new 3 2 2 2 5 2" xfId="1492"/>
    <cellStyle name="Input cel new 3 2 2 2 5 2 2" xfId="5955"/>
    <cellStyle name="Input cel new 3 2 2 2 5 2 2 2" xfId="10175"/>
    <cellStyle name="Input cel new 3 2 2 2 5 2 2 2 2" xfId="20457"/>
    <cellStyle name="Input cel new 3 2 2 2 5 2 2 3" xfId="13578"/>
    <cellStyle name="Input cel new 3 2 2 2 5 2 3" xfId="7367"/>
    <cellStyle name="Input cel new 3 2 2 2 5 2 3 2" xfId="11586"/>
    <cellStyle name="Input cel new 3 2 2 2 5 2 3 2 2" xfId="21802"/>
    <cellStyle name="Input cel new 3 2 2 2 5 2 3 3" xfId="14509"/>
    <cellStyle name="Input cel new 3 2 2 2 5 2 4" xfId="4717"/>
    <cellStyle name="Input cel new 3 2 2 2 5 2 4 2" xfId="8937"/>
    <cellStyle name="Input cel new 3 2 2 2 5 2 4 2 2" xfId="19219"/>
    <cellStyle name="Input cel new 3 2 2 2 5 2 5" xfId="7420"/>
    <cellStyle name="Input cel new 3 2 2 2 5 2 5 2" xfId="17653"/>
    <cellStyle name="Input cel new 3 2 2 2 5 2 6" xfId="12169"/>
    <cellStyle name="Input cel new 3 2 2 2 5 3" xfId="1170"/>
    <cellStyle name="Input cel new 3 2 2 2 5 3 2" xfId="5633"/>
    <cellStyle name="Input cel new 3 2 2 2 5 3 2 2" xfId="9853"/>
    <cellStyle name="Input cel new 3 2 2 2 5 3 2 2 2" xfId="20135"/>
    <cellStyle name="Input cel new 3 2 2 2 5 3 2 3" xfId="13555"/>
    <cellStyle name="Input cel new 3 2 2 2 5 3 3" xfId="7045"/>
    <cellStyle name="Input cel new 3 2 2 2 5 3 3 2" xfId="11264"/>
    <cellStyle name="Input cel new 3 2 2 2 5 3 3 2 2" xfId="21500"/>
    <cellStyle name="Input cel new 3 2 2 2 5 3 3 3" xfId="17247"/>
    <cellStyle name="Input cel new 3 2 2 2 5 3 4" xfId="4428"/>
    <cellStyle name="Input cel new 3 2 2 2 5 3 4 2" xfId="8648"/>
    <cellStyle name="Input cel new 3 2 2 2 5 3 4 2 2" xfId="18930"/>
    <cellStyle name="Input cel new 3 2 2 2 5 3 5" xfId="2337"/>
    <cellStyle name="Input cel new 3 2 2 2 5 3 5 2" xfId="17351"/>
    <cellStyle name="Input cel new 3 2 2 2 5 3 6" xfId="13652"/>
    <cellStyle name="Input cel new 3 2 2 2 5 4" xfId="3877"/>
    <cellStyle name="Input cel new 3 2 2 2 5 4 2" xfId="8097"/>
    <cellStyle name="Input cel new 3 2 2 2 5 4 2 2" xfId="18379"/>
    <cellStyle name="Input cel new 3 2 2 2 5 4 3" xfId="15509"/>
    <cellStyle name="Input cel new 3 2 2 2 5 5" xfId="5033"/>
    <cellStyle name="Input cel new 3 2 2 2 5 5 2" xfId="9253"/>
    <cellStyle name="Input cel new 3 2 2 2 5 5 2 2" xfId="19535"/>
    <cellStyle name="Input cel new 3 2 2 2 5 5 3" xfId="15521"/>
    <cellStyle name="Input cel new 3 2 2 2 5 6" xfId="6458"/>
    <cellStyle name="Input cel new 3 2 2 2 5 6 2" xfId="10677"/>
    <cellStyle name="Input cel new 3 2 2 2 5 6 2 2" xfId="20950"/>
    <cellStyle name="Input cel new 3 2 2 2 5 6 3" xfId="15475"/>
    <cellStyle name="Input cel new 3 2 2 2 5 7" xfId="3581"/>
    <cellStyle name="Input cel new 3 2 2 2 5 7 2" xfId="7801"/>
    <cellStyle name="Input cel new 3 2 2 2 5 7 2 2" xfId="18083"/>
    <cellStyle name="Input cel new 3 2 2 2 5 7 3" xfId="11803"/>
    <cellStyle name="Input cel new 3 2 2 2 5 8" xfId="2032"/>
    <cellStyle name="Input cel new 3 2 2 2 5 8 2" xfId="14314"/>
    <cellStyle name="Input cel new 3 2 2 2 5 9" xfId="15293"/>
    <cellStyle name="Input cel new 3 2 2 2 6" xfId="994"/>
    <cellStyle name="Input cel new 3 2 2 2 6 2" xfId="4258"/>
    <cellStyle name="Input cel new 3 2 2 2 6 2 2" xfId="8478"/>
    <cellStyle name="Input cel new 3 2 2 2 6 2 2 2" xfId="18760"/>
    <cellStyle name="Input cel new 3 2 2 2 6 2 3" xfId="13847"/>
    <cellStyle name="Input cel new 3 2 2 2 6 3" xfId="5458"/>
    <cellStyle name="Input cel new 3 2 2 2 6 3 2" xfId="9678"/>
    <cellStyle name="Input cel new 3 2 2 2 6 3 2 2" xfId="19960"/>
    <cellStyle name="Input cel new 3 2 2 2 6 3 3" xfId="17149"/>
    <cellStyle name="Input cel new 3 2 2 2 6 4" xfId="6872"/>
    <cellStyle name="Input cel new 3 2 2 2 6 4 2" xfId="11091"/>
    <cellStyle name="Input cel new 3 2 2 2 6 4 2 2" xfId="21334"/>
    <cellStyle name="Input cel new 3 2 2 2 6 4 3" xfId="14065"/>
    <cellStyle name="Input cel new 3 2 2 2 6 5" xfId="3421"/>
    <cellStyle name="Input cel new 3 2 2 2 6 5 2" xfId="7641"/>
    <cellStyle name="Input cel new 3 2 2 2 6 5 2 2" xfId="17923"/>
    <cellStyle name="Input cel new 3 2 2 2 6 6" xfId="2067"/>
    <cellStyle name="Input cel new 3 2 2 2 6 6 2" xfId="13419"/>
    <cellStyle name="Input cel new 3 2 2 2 6 7" xfId="13239"/>
    <cellStyle name="Input cel new 3 2 2 2 7" xfId="640"/>
    <cellStyle name="Input cel new 3 2 2 2 7 2" xfId="5106"/>
    <cellStyle name="Input cel new 3 2 2 2 7 2 2" xfId="9326"/>
    <cellStyle name="Input cel new 3 2 2 2 7 2 2 2" xfId="19608"/>
    <cellStyle name="Input cel new 3 2 2 2 7 2 3" xfId="12413"/>
    <cellStyle name="Input cel new 3 2 2 2 7 3" xfId="6530"/>
    <cellStyle name="Input cel new 3 2 2 2 7 3 2" xfId="10749"/>
    <cellStyle name="Input cel new 3 2 2 2 7 3 2 2" xfId="21020"/>
    <cellStyle name="Input cel new 3 2 2 2 7 3 3" xfId="14066"/>
    <cellStyle name="Input cel new 3 2 2 2 7 4" xfId="3948"/>
    <cellStyle name="Input cel new 3 2 2 2 7 4 2" xfId="8168"/>
    <cellStyle name="Input cel new 3 2 2 2 7 4 2 2" xfId="18450"/>
    <cellStyle name="Input cel new 3 2 2 2 7 5" xfId="2364"/>
    <cellStyle name="Input cel new 3 2 2 2 7 5 2" xfId="17026"/>
    <cellStyle name="Input cel new 3 2 2 2 7 6" xfId="11662"/>
    <cellStyle name="Input cel new 3 2 2 2 8" xfId="1538"/>
    <cellStyle name="Input cel new 3 2 2 2 8 2" xfId="6006"/>
    <cellStyle name="Input cel new 3 2 2 2 8 2 2" xfId="10226"/>
    <cellStyle name="Input cel new 3 2 2 2 8 2 2 2" xfId="20507"/>
    <cellStyle name="Input cel new 3 2 2 2 8 2 3" xfId="13733"/>
    <cellStyle name="Input cel new 3 2 2 2 8 3" xfId="3683"/>
    <cellStyle name="Input cel new 3 2 2 2 8 3 2" xfId="7903"/>
    <cellStyle name="Input cel new 3 2 2 2 8 3 2 2" xfId="18185"/>
    <cellStyle name="Input cel new 3 2 2 2 8 4" xfId="2839"/>
    <cellStyle name="Input cel new 3 2 2 2 8 4 2" xfId="16291"/>
    <cellStyle name="Input cel new 3 2 2 2 8 5" xfId="15577"/>
    <cellStyle name="Input cel new 3 2 2 2 9" xfId="4836"/>
    <cellStyle name="Input cel new 3 2 2 2 9 2" xfId="9056"/>
    <cellStyle name="Input cel new 3 2 2 2 9 2 2" xfId="19338"/>
    <cellStyle name="Input cel new 3 2 2 2 9 3" xfId="17240"/>
    <cellStyle name="Input cel new 3 2 2 3" xfId="348"/>
    <cellStyle name="Input cel new 3 2 2 3 10" xfId="4818"/>
    <cellStyle name="Input cel new 3 2 2 3 10 2" xfId="9038"/>
    <cellStyle name="Input cel new 3 2 2 3 10 2 2" xfId="19320"/>
    <cellStyle name="Input cel new 3 2 2 3 10 3" xfId="16604"/>
    <cellStyle name="Input cel new 3 2 2 3 11" xfId="3313"/>
    <cellStyle name="Input cel new 3 2 2 3 11 2" xfId="7534"/>
    <cellStyle name="Input cel new 3 2 2 3 11 2 2" xfId="17817"/>
    <cellStyle name="Input cel new 3 2 2 3 11 3" xfId="11918"/>
    <cellStyle name="Input cel new 3 2 2 3 12" xfId="6136"/>
    <cellStyle name="Input cel new 3 2 2 3 12 2" xfId="10355"/>
    <cellStyle name="Input cel new 3 2 2 3 12 2 2" xfId="20633"/>
    <cellStyle name="Input cel new 3 2 2 3 13" xfId="1797"/>
    <cellStyle name="Input cel new 3 2 2 3 13 2" xfId="14040"/>
    <cellStyle name="Input cel new 3 2 2 3 14" xfId="16878"/>
    <cellStyle name="Input cel new 3 2 2 3 2" xfId="422"/>
    <cellStyle name="Input cel new 3 2 2 3 2 2" xfId="1044"/>
    <cellStyle name="Input cel new 3 2 2 3 2 2 2" xfId="1349"/>
    <cellStyle name="Input cel new 3 2 2 3 2 2 2 2" xfId="5812"/>
    <cellStyle name="Input cel new 3 2 2 3 2 2 2 2 2" xfId="10032"/>
    <cellStyle name="Input cel new 3 2 2 3 2 2 2 2 2 2" xfId="20314"/>
    <cellStyle name="Input cel new 3 2 2 3 2 2 2 2 3" xfId="12158"/>
    <cellStyle name="Input cel new 3 2 2 3 2 2 2 3" xfId="7224"/>
    <cellStyle name="Input cel new 3 2 2 3 2 2 2 3 2" xfId="11443"/>
    <cellStyle name="Input cel new 3 2 2 3 2 2 2 3 2 2" xfId="21666"/>
    <cellStyle name="Input cel new 3 2 2 3 2 2 2 3 3" xfId="13643"/>
    <cellStyle name="Input cel new 3 2 2 3 2 2 2 4" xfId="4581"/>
    <cellStyle name="Input cel new 3 2 2 3 2 2 2 4 2" xfId="8801"/>
    <cellStyle name="Input cel new 3 2 2 3 2 2 2 4 2 2" xfId="19083"/>
    <cellStyle name="Input cel new 3 2 2 3 2 2 2 5" xfId="2089"/>
    <cellStyle name="Input cel new 3 2 2 3 2 2 2 5 2" xfId="17517"/>
    <cellStyle name="Input cel new 3 2 2 3 2 2 2 6" xfId="14422"/>
    <cellStyle name="Input cel new 3 2 2 3 2 2 3" xfId="4308"/>
    <cellStyle name="Input cel new 3 2 2 3 2 2 3 2" xfId="8528"/>
    <cellStyle name="Input cel new 3 2 2 3 2 2 3 2 2" xfId="18810"/>
    <cellStyle name="Input cel new 3 2 2 3 2 2 3 3" xfId="14302"/>
    <cellStyle name="Input cel new 3 2 2 3 2 2 4" xfId="5508"/>
    <cellStyle name="Input cel new 3 2 2 3 2 2 4 2" xfId="9728"/>
    <cellStyle name="Input cel new 3 2 2 3 2 2 4 2 2" xfId="20010"/>
    <cellStyle name="Input cel new 3 2 2 3 2 2 4 3" xfId="14449"/>
    <cellStyle name="Input cel new 3 2 2 3 2 2 5" xfId="6922"/>
    <cellStyle name="Input cel new 3 2 2 3 2 2 5 2" xfId="11141"/>
    <cellStyle name="Input cel new 3 2 2 3 2 2 5 2 2" xfId="21383"/>
    <cellStyle name="Input cel new 3 2 2 3 2 2 5 3" xfId="15650"/>
    <cellStyle name="Input cel new 3 2 2 3 2 2 6" xfId="3471"/>
    <cellStyle name="Input cel new 3 2 2 3 2 2 6 2" xfId="7691"/>
    <cellStyle name="Input cel new 3 2 2 3 2 2 6 2 2" xfId="17973"/>
    <cellStyle name="Input cel new 3 2 2 3 2 2 7" xfId="2767"/>
    <cellStyle name="Input cel new 3 2 2 3 2 2 7 2" xfId="15579"/>
    <cellStyle name="Input cel new 3 2 2 3 2 2 8" xfId="16917"/>
    <cellStyle name="Input cel new 3 2 2 3 2 3" xfId="1264"/>
    <cellStyle name="Input cel new 3 2 2 3 2 3 2" xfId="5727"/>
    <cellStyle name="Input cel new 3 2 2 3 2 3 2 2" xfId="9947"/>
    <cellStyle name="Input cel new 3 2 2 3 2 3 2 2 2" xfId="20229"/>
    <cellStyle name="Input cel new 3 2 2 3 2 3 2 3" xfId="14201"/>
    <cellStyle name="Input cel new 3 2 2 3 2 3 3" xfId="7139"/>
    <cellStyle name="Input cel new 3 2 2 3 2 3 3 2" xfId="11358"/>
    <cellStyle name="Input cel new 3 2 2 3 2 3 3 2 2" xfId="21589"/>
    <cellStyle name="Input cel new 3 2 2 3 2 3 3 3" xfId="15741"/>
    <cellStyle name="Input cel new 3 2 2 3 2 3 4" xfId="4517"/>
    <cellStyle name="Input cel new 3 2 2 3 2 3 4 2" xfId="8737"/>
    <cellStyle name="Input cel new 3 2 2 3 2 3 4 2 2" xfId="19019"/>
    <cellStyle name="Input cel new 3 2 2 3 2 3 5" xfId="2431"/>
    <cellStyle name="Input cel new 3 2 2 3 2 3 5 2" xfId="17440"/>
    <cellStyle name="Input cel new 3 2 2 3 2 3 6" xfId="16989"/>
    <cellStyle name="Input cel new 3 2 2 3 2 4" xfId="797"/>
    <cellStyle name="Input cel new 3 2 2 3 2 4 2" xfId="5262"/>
    <cellStyle name="Input cel new 3 2 2 3 2 4 2 2" xfId="9482"/>
    <cellStyle name="Input cel new 3 2 2 3 2 4 2 2 2" xfId="19764"/>
    <cellStyle name="Input cel new 3 2 2 3 2 4 2 3" xfId="11644"/>
    <cellStyle name="Input cel new 3 2 2 3 2 4 3" xfId="6682"/>
    <cellStyle name="Input cel new 3 2 2 3 2 4 3 2" xfId="10901"/>
    <cellStyle name="Input cel new 3 2 2 3 2 4 3 2 2" xfId="21157"/>
    <cellStyle name="Input cel new 3 2 2 3 2 4 3 3" xfId="14419"/>
    <cellStyle name="Input cel new 3 2 2 3 2 4 4" xfId="4088"/>
    <cellStyle name="Input cel new 3 2 2 3 2 4 4 2" xfId="8308"/>
    <cellStyle name="Input cel new 3 2 2 3 2 4 4 2 2" xfId="18590"/>
    <cellStyle name="Input cel new 3 2 2 3 2 4 5" xfId="2702"/>
    <cellStyle name="Input cel new 3 2 2 3 2 4 5 2" xfId="11791"/>
    <cellStyle name="Input cel new 3 2 2 3 2 4 6" xfId="15278"/>
    <cellStyle name="Input cel new 3 2 2 3 2 5" xfId="1660"/>
    <cellStyle name="Input cel new 3 2 2 3 2 5 2" xfId="6315"/>
    <cellStyle name="Input cel new 3 2 2 3 2 5 2 2" xfId="10534"/>
    <cellStyle name="Input cel new 3 2 2 3 2 5 2 2 2" xfId="20810"/>
    <cellStyle name="Input cel new 3 2 2 3 2 5 2 3" xfId="14233"/>
    <cellStyle name="Input cel new 3 2 2 3 2 5 3" xfId="3737"/>
    <cellStyle name="Input cel new 3 2 2 3 2 5 3 2" xfId="7957"/>
    <cellStyle name="Input cel new 3 2 2 3 2 5 3 2 2" xfId="18239"/>
    <cellStyle name="Input cel new 3 2 2 3 2 5 4" xfId="2531"/>
    <cellStyle name="Input cel new 3 2 2 3 2 5 4 2" xfId="15388"/>
    <cellStyle name="Input cel new 3 2 2 3 2 5 5" xfId="14456"/>
    <cellStyle name="Input cel new 3 2 2 3 2 6" xfId="4890"/>
    <cellStyle name="Input cel new 3 2 2 3 2 6 2" xfId="9110"/>
    <cellStyle name="Input cel new 3 2 2 3 2 6 2 2" xfId="19392"/>
    <cellStyle name="Input cel new 3 2 2 3 2 6 3" xfId="13327"/>
    <cellStyle name="Input cel new 3 2 2 3 2 7" xfId="6228"/>
    <cellStyle name="Input cel new 3 2 2 3 2 7 2" xfId="10447"/>
    <cellStyle name="Input cel new 3 2 2 3 2 7 2 2" xfId="20724"/>
    <cellStyle name="Input cel new 3 2 2 3 2 7 3" xfId="15022"/>
    <cellStyle name="Input cel new 3 2 2 3 2 8" xfId="2528"/>
    <cellStyle name="Input cel new 3 2 2 3 2 8 2" xfId="13719"/>
    <cellStyle name="Input cel new 3 2 2 3 2 9" xfId="13128"/>
    <cellStyle name="Input cel new 3 2 2 3 3" xfId="472"/>
    <cellStyle name="Input cel new 3 2 2 3 3 10" xfId="17058"/>
    <cellStyle name="Input cel new 3 2 2 3 3 2" xfId="1083"/>
    <cellStyle name="Input cel new 3 2 2 3 3 2 2" xfId="5547"/>
    <cellStyle name="Input cel new 3 2 2 3 3 2 2 2" xfId="9767"/>
    <cellStyle name="Input cel new 3 2 2 3 3 2 2 2 2" xfId="20049"/>
    <cellStyle name="Input cel new 3 2 2 3 3 2 2 3" xfId="12547"/>
    <cellStyle name="Input cel new 3 2 2 3 3 2 3" xfId="6960"/>
    <cellStyle name="Input cel new 3 2 2 3 3 2 3 2" xfId="11179"/>
    <cellStyle name="Input cel new 3 2 2 3 3 2 3 2 2" xfId="21419"/>
    <cellStyle name="Input cel new 3 2 2 3 3 2 3 3" xfId="12949"/>
    <cellStyle name="Input cel new 3 2 2 3 3 2 4" xfId="4345"/>
    <cellStyle name="Input cel new 3 2 2 3 3 2 4 2" xfId="8565"/>
    <cellStyle name="Input cel new 3 2 2 3 3 2 4 2 2" xfId="18847"/>
    <cellStyle name="Input cel new 3 2 2 3 3 2 5" xfId="1943"/>
    <cellStyle name="Input cel new 3 2 2 3 3 2 5 2" xfId="17271"/>
    <cellStyle name="Input cel new 3 2 2 3 3 2 6" xfId="14866"/>
    <cellStyle name="Input cel new 3 2 2 3 3 3" xfId="1398"/>
    <cellStyle name="Input cel new 3 2 2 3 3 3 2" xfId="5861"/>
    <cellStyle name="Input cel new 3 2 2 3 3 3 2 2" xfId="10081"/>
    <cellStyle name="Input cel new 3 2 2 3 3 3 2 2 2" xfId="20363"/>
    <cellStyle name="Input cel new 3 2 2 3 3 3 2 3" xfId="16518"/>
    <cellStyle name="Input cel new 3 2 2 3 3 3 3" xfId="7273"/>
    <cellStyle name="Input cel new 3 2 2 3 3 3 3 2" xfId="11492"/>
    <cellStyle name="Input cel new 3 2 2 3 3 3 3 2 2" xfId="21713"/>
    <cellStyle name="Input cel new 3 2 2 3 3 3 3 3" xfId="17142"/>
    <cellStyle name="Input cel new 3 2 2 3 3 3 4" xfId="4628"/>
    <cellStyle name="Input cel new 3 2 2 3 3 3 4 2" xfId="8848"/>
    <cellStyle name="Input cel new 3 2 2 3 3 3 4 2 2" xfId="19130"/>
    <cellStyle name="Input cel new 3 2 2 3 3 3 5" xfId="1751"/>
    <cellStyle name="Input cel new 3 2 2 3 3 3 5 2" xfId="17564"/>
    <cellStyle name="Input cel new 3 2 2 3 3 3 6" xfId="16467"/>
    <cellStyle name="Input cel new 3 2 2 3 3 4" xfId="857"/>
    <cellStyle name="Input cel new 3 2 2 3 3 4 2" xfId="5322"/>
    <cellStyle name="Input cel new 3 2 2 3 3 4 2 2" xfId="9542"/>
    <cellStyle name="Input cel new 3 2 2 3 3 4 2 2 2" xfId="19824"/>
    <cellStyle name="Input cel new 3 2 2 3 3 4 2 3" xfId="12892"/>
    <cellStyle name="Input cel new 3 2 2 3 3 4 3" xfId="6742"/>
    <cellStyle name="Input cel new 3 2 2 3 3 4 3 2" xfId="10961"/>
    <cellStyle name="Input cel new 3 2 2 3 3 4 3 2 2" xfId="21215"/>
    <cellStyle name="Input cel new 3 2 2 3 3 4 3 3" xfId="13218"/>
    <cellStyle name="Input cel new 3 2 2 3 3 4 4" xfId="4146"/>
    <cellStyle name="Input cel new 3 2 2 3 3 4 4 2" xfId="8366"/>
    <cellStyle name="Input cel new 3 2 2 3 3 4 4 2 2" xfId="18648"/>
    <cellStyle name="Input cel new 3 2 2 3 3 4 5" xfId="2256"/>
    <cellStyle name="Input cel new 3 2 2 3 3 4 5 2" xfId="14603"/>
    <cellStyle name="Input cel new 3 2 2 3 3 4 6" xfId="12934"/>
    <cellStyle name="Input cel new 3 2 2 3 3 5" xfId="3785"/>
    <cellStyle name="Input cel new 3 2 2 3 3 5 2" xfId="8005"/>
    <cellStyle name="Input cel new 3 2 2 3 3 5 2 2" xfId="18287"/>
    <cellStyle name="Input cel new 3 2 2 3 3 5 3" xfId="15919"/>
    <cellStyle name="Input cel new 3 2 2 3 3 6" xfId="4939"/>
    <cellStyle name="Input cel new 3 2 2 3 3 6 2" xfId="9159"/>
    <cellStyle name="Input cel new 3 2 2 3 3 6 2 2" xfId="19441"/>
    <cellStyle name="Input cel new 3 2 2 3 3 6 3" xfId="12081"/>
    <cellStyle name="Input cel new 3 2 2 3 3 7" xfId="6364"/>
    <cellStyle name="Input cel new 3 2 2 3 3 7 2" xfId="10583"/>
    <cellStyle name="Input cel new 3 2 2 3 3 7 2 2" xfId="20858"/>
    <cellStyle name="Input cel new 3 2 2 3 3 7 3" xfId="15187"/>
    <cellStyle name="Input cel new 3 2 2 3 3 8" xfId="3505"/>
    <cellStyle name="Input cel new 3 2 2 3 3 8 2" xfId="7725"/>
    <cellStyle name="Input cel new 3 2 2 3 3 8 2 2" xfId="18007"/>
    <cellStyle name="Input cel new 3 2 2 3 3 8 3" xfId="13220"/>
    <cellStyle name="Input cel new 3 2 2 3 3 9" xfId="2516"/>
    <cellStyle name="Input cel new 3 2 2 3 3 9 2" xfId="12568"/>
    <cellStyle name="Input cel new 3 2 2 3 4" xfId="536"/>
    <cellStyle name="Input cel new 3 2 2 3 4 2" xfId="1462"/>
    <cellStyle name="Input cel new 3 2 2 3 4 2 2" xfId="5925"/>
    <cellStyle name="Input cel new 3 2 2 3 4 2 2 2" xfId="10145"/>
    <cellStyle name="Input cel new 3 2 2 3 4 2 2 2 2" xfId="20427"/>
    <cellStyle name="Input cel new 3 2 2 3 4 2 2 3" xfId="13486"/>
    <cellStyle name="Input cel new 3 2 2 3 4 2 3" xfId="7337"/>
    <cellStyle name="Input cel new 3 2 2 3 4 2 3 2" xfId="11556"/>
    <cellStyle name="Input cel new 3 2 2 3 4 2 3 2 2" xfId="21773"/>
    <cellStyle name="Input cel new 3 2 2 3 4 2 3 3" xfId="14909"/>
    <cellStyle name="Input cel new 3 2 2 3 4 2 4" xfId="4688"/>
    <cellStyle name="Input cel new 3 2 2 3 4 2 4 2" xfId="8908"/>
    <cellStyle name="Input cel new 3 2 2 3 4 2 4 2 2" xfId="19190"/>
    <cellStyle name="Input cel new 3 2 2 3 4 2 5" xfId="1998"/>
    <cellStyle name="Input cel new 3 2 2 3 4 2 5 2" xfId="17624"/>
    <cellStyle name="Input cel new 3 2 2 3 4 2 6" xfId="11895"/>
    <cellStyle name="Input cel new 3 2 2 3 4 3" xfId="1144"/>
    <cellStyle name="Input cel new 3 2 2 3 4 3 2" xfId="5608"/>
    <cellStyle name="Input cel new 3 2 2 3 4 3 2 2" xfId="9828"/>
    <cellStyle name="Input cel new 3 2 2 3 4 3 2 2 2" xfId="20110"/>
    <cellStyle name="Input cel new 3 2 2 3 4 3 2 3" xfId="13788"/>
    <cellStyle name="Input cel new 3 2 2 3 4 3 3" xfId="7021"/>
    <cellStyle name="Input cel new 3 2 2 3 4 3 3 2" xfId="11240"/>
    <cellStyle name="Input cel new 3 2 2 3 4 3 3 2 2" xfId="21477"/>
    <cellStyle name="Input cel new 3 2 2 3 4 3 3 3" xfId="13203"/>
    <cellStyle name="Input cel new 3 2 2 3 4 3 4" xfId="4404"/>
    <cellStyle name="Input cel new 3 2 2 3 4 3 4 2" xfId="8624"/>
    <cellStyle name="Input cel new 3 2 2 3 4 3 4 2 2" xfId="18906"/>
    <cellStyle name="Input cel new 3 2 2 3 4 3 5" xfId="2037"/>
    <cellStyle name="Input cel new 3 2 2 3 4 3 5 2" xfId="17328"/>
    <cellStyle name="Input cel new 3 2 2 3 4 3 6" xfId="14200"/>
    <cellStyle name="Input cel new 3 2 2 3 4 4" xfId="3847"/>
    <cellStyle name="Input cel new 3 2 2 3 4 4 2" xfId="8067"/>
    <cellStyle name="Input cel new 3 2 2 3 4 4 2 2" xfId="18349"/>
    <cellStyle name="Input cel new 3 2 2 3 4 4 3" xfId="14785"/>
    <cellStyle name="Input cel new 3 2 2 3 4 5" xfId="5003"/>
    <cellStyle name="Input cel new 3 2 2 3 4 5 2" xfId="9223"/>
    <cellStyle name="Input cel new 3 2 2 3 4 5 2 2" xfId="19505"/>
    <cellStyle name="Input cel new 3 2 2 3 4 5 3" xfId="13917"/>
    <cellStyle name="Input cel new 3 2 2 3 4 6" xfId="6428"/>
    <cellStyle name="Input cel new 3 2 2 3 4 6 2" xfId="10647"/>
    <cellStyle name="Input cel new 3 2 2 3 4 6 2 2" xfId="20920"/>
    <cellStyle name="Input cel new 3 2 2 3 4 6 3" xfId="12064"/>
    <cellStyle name="Input cel new 3 2 2 3 4 7" xfId="3552"/>
    <cellStyle name="Input cel new 3 2 2 3 4 7 2" xfId="7772"/>
    <cellStyle name="Input cel new 3 2 2 3 4 7 2 2" xfId="18054"/>
    <cellStyle name="Input cel new 3 2 2 3 4 7 3" xfId="15691"/>
    <cellStyle name="Input cel new 3 2 2 3 4 8" xfId="2609"/>
    <cellStyle name="Input cel new 3 2 2 3 4 8 2" xfId="16000"/>
    <cellStyle name="Input cel new 3 2 2 3 4 9" xfId="14130"/>
    <cellStyle name="Input cel new 3 2 2 3 5" xfId="597"/>
    <cellStyle name="Input cel new 3 2 2 3 5 2" xfId="1523"/>
    <cellStyle name="Input cel new 3 2 2 3 5 2 2" xfId="5986"/>
    <cellStyle name="Input cel new 3 2 2 3 5 2 2 2" xfId="10206"/>
    <cellStyle name="Input cel new 3 2 2 3 5 2 2 2 2" xfId="20488"/>
    <cellStyle name="Input cel new 3 2 2 3 5 2 2 3" xfId="16719"/>
    <cellStyle name="Input cel new 3 2 2 3 5 2 3" xfId="7398"/>
    <cellStyle name="Input cel new 3 2 2 3 5 2 3 2" xfId="11617"/>
    <cellStyle name="Input cel new 3 2 2 3 5 2 3 2 2" xfId="21832"/>
    <cellStyle name="Input cel new 3 2 2 3 5 2 3 3" xfId="14491"/>
    <cellStyle name="Input cel new 3 2 2 3 5 2 4" xfId="4747"/>
    <cellStyle name="Input cel new 3 2 2 3 5 2 4 2" xfId="8967"/>
    <cellStyle name="Input cel new 3 2 2 3 5 2 4 2 2" xfId="19249"/>
    <cellStyle name="Input cel new 3 2 2 3 5 2 5" xfId="7451"/>
    <cellStyle name="Input cel new 3 2 2 3 5 2 5 2" xfId="17683"/>
    <cellStyle name="Input cel new 3 2 2 3 5 2 6" xfId="12951"/>
    <cellStyle name="Input cel new 3 2 2 3 5 3" xfId="1201"/>
    <cellStyle name="Input cel new 3 2 2 3 5 3 2" xfId="5664"/>
    <cellStyle name="Input cel new 3 2 2 3 5 3 2 2" xfId="9884"/>
    <cellStyle name="Input cel new 3 2 2 3 5 3 2 2 2" xfId="20166"/>
    <cellStyle name="Input cel new 3 2 2 3 5 3 2 3" xfId="17137"/>
    <cellStyle name="Input cel new 3 2 2 3 5 3 3" xfId="7076"/>
    <cellStyle name="Input cel new 3 2 2 3 5 3 3 2" xfId="11295"/>
    <cellStyle name="Input cel new 3 2 2 3 5 3 3 2 2" xfId="21530"/>
    <cellStyle name="Input cel new 3 2 2 3 5 3 3 3" xfId="11634"/>
    <cellStyle name="Input cel new 3 2 2 3 5 3 4" xfId="4458"/>
    <cellStyle name="Input cel new 3 2 2 3 5 3 4 2" xfId="8678"/>
    <cellStyle name="Input cel new 3 2 2 3 5 3 4 2 2" xfId="18960"/>
    <cellStyle name="Input cel new 3 2 2 3 5 3 5" xfId="2148"/>
    <cellStyle name="Input cel new 3 2 2 3 5 3 5 2" xfId="17381"/>
    <cellStyle name="Input cel new 3 2 2 3 5 3 6" xfId="14385"/>
    <cellStyle name="Input cel new 3 2 2 3 5 4" xfId="3908"/>
    <cellStyle name="Input cel new 3 2 2 3 5 4 2" xfId="8128"/>
    <cellStyle name="Input cel new 3 2 2 3 5 4 2 2" xfId="18410"/>
    <cellStyle name="Input cel new 3 2 2 3 5 4 3" xfId="11700"/>
    <cellStyle name="Input cel new 3 2 2 3 5 5" xfId="5064"/>
    <cellStyle name="Input cel new 3 2 2 3 5 5 2" xfId="9284"/>
    <cellStyle name="Input cel new 3 2 2 3 5 5 2 2" xfId="19566"/>
    <cellStyle name="Input cel new 3 2 2 3 5 5 3" xfId="15779"/>
    <cellStyle name="Input cel new 3 2 2 3 5 6" xfId="6489"/>
    <cellStyle name="Input cel new 3 2 2 3 5 6 2" xfId="10708"/>
    <cellStyle name="Input cel new 3 2 2 3 5 6 2 2" xfId="20981"/>
    <cellStyle name="Input cel new 3 2 2 3 5 6 3" xfId="13580"/>
    <cellStyle name="Input cel new 3 2 2 3 5 7" xfId="3611"/>
    <cellStyle name="Input cel new 3 2 2 3 5 7 2" xfId="7831"/>
    <cellStyle name="Input cel new 3 2 2 3 5 7 2 2" xfId="18113"/>
    <cellStyle name="Input cel new 3 2 2 3 5 7 3" xfId="13943"/>
    <cellStyle name="Input cel new 3 2 2 3 5 8" xfId="2908"/>
    <cellStyle name="Input cel new 3 2 2 3 5 8 2" xfId="14039"/>
    <cellStyle name="Input cel new 3 2 2 3 5 9" xfId="16319"/>
    <cellStyle name="Input cel new 3 2 2 3 6" xfId="976"/>
    <cellStyle name="Input cel new 3 2 2 3 6 2" xfId="4241"/>
    <cellStyle name="Input cel new 3 2 2 3 6 2 2" xfId="8461"/>
    <cellStyle name="Input cel new 3 2 2 3 6 2 2 2" xfId="18743"/>
    <cellStyle name="Input cel new 3 2 2 3 6 2 3" xfId="15068"/>
    <cellStyle name="Input cel new 3 2 2 3 6 3" xfId="5440"/>
    <cellStyle name="Input cel new 3 2 2 3 6 3 2" xfId="9660"/>
    <cellStyle name="Input cel new 3 2 2 3 6 3 2 2" xfId="19942"/>
    <cellStyle name="Input cel new 3 2 2 3 6 3 3" xfId="12935"/>
    <cellStyle name="Input cel new 3 2 2 3 6 4" xfId="6854"/>
    <cellStyle name="Input cel new 3 2 2 3 6 4 2" xfId="11073"/>
    <cellStyle name="Input cel new 3 2 2 3 6 4 2 2" xfId="21316"/>
    <cellStyle name="Input cel new 3 2 2 3 6 4 3" xfId="15803"/>
    <cellStyle name="Input cel new 3 2 2 3 6 5" xfId="3403"/>
    <cellStyle name="Input cel new 3 2 2 3 6 5 2" xfId="7623"/>
    <cellStyle name="Input cel new 3 2 2 3 6 5 2 2" xfId="17905"/>
    <cellStyle name="Input cel new 3 2 2 3 6 6" xfId="2519"/>
    <cellStyle name="Input cel new 3 2 2 3 6 6 2" xfId="14945"/>
    <cellStyle name="Input cel new 3 2 2 3 6 7" xfId="14889"/>
    <cellStyle name="Input cel new 3 2 2 3 7" xfId="820"/>
    <cellStyle name="Input cel new 3 2 2 3 7 2" xfId="5285"/>
    <cellStyle name="Input cel new 3 2 2 3 7 2 2" xfId="9505"/>
    <cellStyle name="Input cel new 3 2 2 3 7 2 2 2" xfId="19787"/>
    <cellStyle name="Input cel new 3 2 2 3 7 2 3" xfId="16332"/>
    <cellStyle name="Input cel new 3 2 2 3 7 3" xfId="6705"/>
    <cellStyle name="Input cel new 3 2 2 3 7 3 2" xfId="10924"/>
    <cellStyle name="Input cel new 3 2 2 3 7 3 2 2" xfId="21179"/>
    <cellStyle name="Input cel new 3 2 2 3 7 3 3" xfId="14170"/>
    <cellStyle name="Input cel new 3 2 2 3 7 4" xfId="4110"/>
    <cellStyle name="Input cel new 3 2 2 3 7 4 2" xfId="8330"/>
    <cellStyle name="Input cel new 3 2 2 3 7 4 2 2" xfId="18612"/>
    <cellStyle name="Input cel new 3 2 2 3 7 5" xfId="2363"/>
    <cellStyle name="Input cel new 3 2 2 3 7 5 2" xfId="13764"/>
    <cellStyle name="Input cel new 3 2 2 3 7 6" xfId="15339"/>
    <cellStyle name="Input cel new 3 2 2 3 8" xfId="621"/>
    <cellStyle name="Input cel new 3 2 2 3 8 2" xfId="5088"/>
    <cellStyle name="Input cel new 3 2 2 3 8 2 2" xfId="9308"/>
    <cellStyle name="Input cel new 3 2 2 3 8 2 2 2" xfId="19590"/>
    <cellStyle name="Input cel new 3 2 2 3 8 2 3" xfId="14317"/>
    <cellStyle name="Input cel new 3 2 2 3 8 3" xfId="6513"/>
    <cellStyle name="Input cel new 3 2 2 3 8 3 2" xfId="10732"/>
    <cellStyle name="Input cel new 3 2 2 3 8 3 2 2" xfId="21004"/>
    <cellStyle name="Input cel new 3 2 2 3 8 3 3" xfId="14252"/>
    <cellStyle name="Input cel new 3 2 2 3 8 4" xfId="3931"/>
    <cellStyle name="Input cel new 3 2 2 3 8 4 2" xfId="8151"/>
    <cellStyle name="Input cel new 3 2 2 3 8 4 2 2" xfId="18433"/>
    <cellStyle name="Input cel new 3 2 2 3 8 5" xfId="3124"/>
    <cellStyle name="Input cel new 3 2 2 3 8 5 2" xfId="12150"/>
    <cellStyle name="Input cel new 3 2 2 3 8 6" xfId="11677"/>
    <cellStyle name="Input cel new 3 2 2 3 9" xfId="1560"/>
    <cellStyle name="Input cel new 3 2 2 3 9 2" xfId="6050"/>
    <cellStyle name="Input cel new 3 2 2 3 9 2 2" xfId="10269"/>
    <cellStyle name="Input cel new 3 2 2 3 9 2 2 2" xfId="20549"/>
    <cellStyle name="Input cel new 3 2 2 3 9 2 3" xfId="12367"/>
    <cellStyle name="Input cel new 3 2 2 3 9 3" xfId="3665"/>
    <cellStyle name="Input cel new 3 2 2 3 9 3 2" xfId="7885"/>
    <cellStyle name="Input cel new 3 2 2 3 9 3 2 2" xfId="18167"/>
    <cellStyle name="Input cel new 3 2 2 3 9 4" xfId="2208"/>
    <cellStyle name="Input cel new 3 2 2 3 9 4 2" xfId="13344"/>
    <cellStyle name="Input cel new 3 2 2 3 9 5" xfId="16465"/>
    <cellStyle name="Input cel new 3 2 2 4" xfId="299"/>
    <cellStyle name="Input cel new 3 2 2 4 2" xfId="896"/>
    <cellStyle name="Input cel new 3 2 2 4 2 2" xfId="1702"/>
    <cellStyle name="Input cel new 3 2 2 4 2 2 2" xfId="6778"/>
    <cellStyle name="Input cel new 3 2 2 4 2 2 2 2" xfId="10997"/>
    <cellStyle name="Input cel new 3 2 2 4 2 2 2 2 2" xfId="21248"/>
    <cellStyle name="Input cel new 3 2 2 4 2 2 2 3" xfId="12496"/>
    <cellStyle name="Input cel new 3 2 2 4 2 2 3" xfId="5361"/>
    <cellStyle name="Input cel new 3 2 2 4 2 2 3 2" xfId="9581"/>
    <cellStyle name="Input cel new 3 2 2 4 2 2 3 2 2" xfId="19863"/>
    <cellStyle name="Input cel new 3 2 2 4 2 2 4" xfId="3062"/>
    <cellStyle name="Input cel new 3 2 2 4 2 2 4 2" xfId="15746"/>
    <cellStyle name="Input cel new 3 2 2 4 2 2 5" xfId="17011"/>
    <cellStyle name="Input cel new 3 2 2 4 2 3" xfId="6180"/>
    <cellStyle name="Input cel new 3 2 2 4 2 3 2" xfId="10399"/>
    <cellStyle name="Input cel new 3 2 2 4 2 3 2 2" xfId="20677"/>
    <cellStyle name="Input cel new 3 2 2 4 2 3 3" xfId="14041"/>
    <cellStyle name="Input cel new 3 2 2 4 2 4" xfId="1884"/>
    <cellStyle name="Input cel new 3 2 2 4 2 4 2" xfId="12333"/>
    <cellStyle name="Input cel new 3 2 2 4 2 5" xfId="12799"/>
    <cellStyle name="Input cel new 3 2 2 4 3" xfId="1204"/>
    <cellStyle name="Input cel new 3 2 2 4 3 2" xfId="5667"/>
    <cellStyle name="Input cel new 3 2 2 4 3 2 2" xfId="9887"/>
    <cellStyle name="Input cel new 3 2 2 4 3 2 2 2" xfId="20169"/>
    <cellStyle name="Input cel new 3 2 2 4 3 2 3" xfId="13741"/>
    <cellStyle name="Input cel new 3 2 2 4 3 3" xfId="7079"/>
    <cellStyle name="Input cel new 3 2 2 4 3 3 2" xfId="11298"/>
    <cellStyle name="Input cel new 3 2 2 4 3 3 2 2" xfId="21533"/>
    <cellStyle name="Input cel new 3 2 2 4 3 3 3" xfId="13775"/>
    <cellStyle name="Input cel new 3 2 2 4 3 4" xfId="4461"/>
    <cellStyle name="Input cel new 3 2 2 4 3 4 2" xfId="8681"/>
    <cellStyle name="Input cel new 3 2 2 4 3 4 2 2" xfId="18963"/>
    <cellStyle name="Input cel new 3 2 2 4 3 5" xfId="2462"/>
    <cellStyle name="Input cel new 3 2 2 4 3 5 2" xfId="17384"/>
    <cellStyle name="Input cel new 3 2 2 4 3 6" xfId="15228"/>
    <cellStyle name="Input cel new 3 2 2 4 4" xfId="1582"/>
    <cellStyle name="Input cel new 3 2 2 4 4 2" xfId="6188"/>
    <cellStyle name="Input cel new 3 2 2 4 4 2 2" xfId="10407"/>
    <cellStyle name="Input cel new 3 2 2 4 4 2 2 2" xfId="20685"/>
    <cellStyle name="Input cel new 3 2 2 4 4 2 3" xfId="15757"/>
    <cellStyle name="Input cel new 3 2 2 4 4 3" xfId="3620"/>
    <cellStyle name="Input cel new 3 2 2 4 4 3 2" xfId="7840"/>
    <cellStyle name="Input cel new 3 2 2 4 4 3 2 2" xfId="18122"/>
    <cellStyle name="Input cel new 3 2 2 4 4 4" xfId="1820"/>
    <cellStyle name="Input cel new 3 2 2 4 4 4 2" xfId="13084"/>
    <cellStyle name="Input cel new 3 2 2 4 4 5" xfId="13437"/>
    <cellStyle name="Input cel new 3 2 2 4 5" xfId="4774"/>
    <cellStyle name="Input cel new 3 2 2 4 5 2" xfId="8994"/>
    <cellStyle name="Input cel new 3 2 2 4 5 2 2" xfId="19276"/>
    <cellStyle name="Input cel new 3 2 2 4 5 3" xfId="16867"/>
    <cellStyle name="Input cel new 3 2 2 4 6" xfId="3335"/>
    <cellStyle name="Input cel new 3 2 2 4 6 2" xfId="7555"/>
    <cellStyle name="Input cel new 3 2 2 4 6 2 2" xfId="17839"/>
    <cellStyle name="Input cel new 3 2 2 4 6 3" xfId="16012"/>
    <cellStyle name="Input cel new 3 2 2 4 7" xfId="2051"/>
    <cellStyle name="Input cel new 3 2 2 4 7 2" xfId="13062"/>
    <cellStyle name="Input cel new 3 2 2 4 8" xfId="16106"/>
    <cellStyle name="Input cel new 3 2 2 4 8 2" xfId="13061"/>
    <cellStyle name="Input cel new 3 2 2 4 9" xfId="12261"/>
    <cellStyle name="Input cel new 3 2 2 5" xfId="486"/>
    <cellStyle name="Input cel new 3 2 2 5 10" xfId="15904"/>
    <cellStyle name="Input cel new 3 2 2 5 2" xfId="1094"/>
    <cellStyle name="Input cel new 3 2 2 5 2 2" xfId="1412"/>
    <cellStyle name="Input cel new 3 2 2 5 2 2 2" xfId="5875"/>
    <cellStyle name="Input cel new 3 2 2 5 2 2 2 2" xfId="10095"/>
    <cellStyle name="Input cel new 3 2 2 5 2 2 2 2 2" xfId="20377"/>
    <cellStyle name="Input cel new 3 2 2 5 2 2 2 3" xfId="15734"/>
    <cellStyle name="Input cel new 3 2 2 5 2 2 3" xfId="7287"/>
    <cellStyle name="Input cel new 3 2 2 5 2 2 3 2" xfId="11506"/>
    <cellStyle name="Input cel new 3 2 2 5 2 2 3 2 2" xfId="21726"/>
    <cellStyle name="Input cel new 3 2 2 5 2 2 3 3" xfId="15988"/>
    <cellStyle name="Input cel new 3 2 2 5 2 2 4" xfId="4641"/>
    <cellStyle name="Input cel new 3 2 2 5 2 2 4 2" xfId="8861"/>
    <cellStyle name="Input cel new 3 2 2 5 2 2 4 2 2" xfId="19143"/>
    <cellStyle name="Input cel new 3 2 2 5 2 2 5" xfId="1880"/>
    <cellStyle name="Input cel new 3 2 2 5 2 2 5 2" xfId="17577"/>
    <cellStyle name="Input cel new 3 2 2 5 2 2 6" xfId="14707"/>
    <cellStyle name="Input cel new 3 2 2 5 2 3" xfId="5558"/>
    <cellStyle name="Input cel new 3 2 2 5 2 3 2" xfId="9778"/>
    <cellStyle name="Input cel new 3 2 2 5 2 3 2 2" xfId="20060"/>
    <cellStyle name="Input cel new 3 2 2 5 2 3 3" xfId="12126"/>
    <cellStyle name="Input cel new 3 2 2 5 2 4" xfId="6971"/>
    <cellStyle name="Input cel new 3 2 2 5 2 4 2" xfId="11190"/>
    <cellStyle name="Input cel new 3 2 2 5 2 4 2 2" xfId="21430"/>
    <cellStyle name="Input cel new 3 2 2 5 2 4 3" xfId="15723"/>
    <cellStyle name="Input cel new 3 2 2 5 2 5" xfId="4356"/>
    <cellStyle name="Input cel new 3 2 2 5 2 5 2" xfId="8576"/>
    <cellStyle name="Input cel new 3 2 2 5 2 5 2 2" xfId="18858"/>
    <cellStyle name="Input cel new 3 2 2 5 2 6" xfId="2240"/>
    <cellStyle name="Input cel new 3 2 2 5 2 6 2" xfId="17281"/>
    <cellStyle name="Input cel new 3 2 2 5 2 7" xfId="17079"/>
    <cellStyle name="Input cel new 3 2 2 5 3" xfId="1216"/>
    <cellStyle name="Input cel new 3 2 2 5 3 2" xfId="5679"/>
    <cellStyle name="Input cel new 3 2 2 5 3 2 2" xfId="9899"/>
    <cellStyle name="Input cel new 3 2 2 5 3 2 2 2" xfId="20181"/>
    <cellStyle name="Input cel new 3 2 2 5 3 2 3" xfId="14809"/>
    <cellStyle name="Input cel new 3 2 2 5 3 3" xfId="7091"/>
    <cellStyle name="Input cel new 3 2 2 5 3 3 2" xfId="11310"/>
    <cellStyle name="Input cel new 3 2 2 5 3 3 2 2" xfId="21544"/>
    <cellStyle name="Input cel new 3 2 2 5 3 3 3" xfId="17182"/>
    <cellStyle name="Input cel new 3 2 2 5 3 4" xfId="4472"/>
    <cellStyle name="Input cel new 3 2 2 5 3 4 2" xfId="8692"/>
    <cellStyle name="Input cel new 3 2 2 5 3 4 2 2" xfId="18974"/>
    <cellStyle name="Input cel new 3 2 2 5 3 5" xfId="2512"/>
    <cellStyle name="Input cel new 3 2 2 5 3 5 2" xfId="17395"/>
    <cellStyle name="Input cel new 3 2 2 5 3 6" xfId="12215"/>
    <cellStyle name="Input cel new 3 2 2 5 4" xfId="732"/>
    <cellStyle name="Input cel new 3 2 2 5 4 2" xfId="5197"/>
    <cellStyle name="Input cel new 3 2 2 5 4 2 2" xfId="9417"/>
    <cellStyle name="Input cel new 3 2 2 5 4 2 2 2" xfId="19699"/>
    <cellStyle name="Input cel new 3 2 2 5 4 2 3" xfId="13435"/>
    <cellStyle name="Input cel new 3 2 2 5 4 3" xfId="6618"/>
    <cellStyle name="Input cel new 3 2 2 5 4 3 2" xfId="10837"/>
    <cellStyle name="Input cel new 3 2 2 5 4 3 2 2" xfId="21099"/>
    <cellStyle name="Input cel new 3 2 2 5 4 3 3" xfId="12995"/>
    <cellStyle name="Input cel new 3 2 2 5 4 4" xfId="4029"/>
    <cellStyle name="Input cel new 3 2 2 5 4 4 2" xfId="8249"/>
    <cellStyle name="Input cel new 3 2 2 5 4 4 2 2" xfId="18531"/>
    <cellStyle name="Input cel new 3 2 2 5 4 5" xfId="2360"/>
    <cellStyle name="Input cel new 3 2 2 5 4 5 2" xfId="13605"/>
    <cellStyle name="Input cel new 3 2 2 5 4 6" xfId="15885"/>
    <cellStyle name="Input cel new 3 2 2 5 5" xfId="1688"/>
    <cellStyle name="Input cel new 3 2 2 5 5 2" xfId="6378"/>
    <cellStyle name="Input cel new 3 2 2 5 5 2 2" xfId="10597"/>
    <cellStyle name="Input cel new 3 2 2 5 5 2 2 2" xfId="20871"/>
    <cellStyle name="Input cel new 3 2 2 5 5 2 3" xfId="14136"/>
    <cellStyle name="Input cel new 3 2 2 5 5 3" xfId="3798"/>
    <cellStyle name="Input cel new 3 2 2 5 5 3 2" xfId="8018"/>
    <cellStyle name="Input cel new 3 2 2 5 5 3 2 2" xfId="18300"/>
    <cellStyle name="Input cel new 3 2 2 5 5 4" xfId="1974"/>
    <cellStyle name="Input cel new 3 2 2 5 5 4 2" xfId="13922"/>
    <cellStyle name="Input cel new 3 2 2 5 5 5" xfId="16894"/>
    <cellStyle name="Input cel new 3 2 2 5 6" xfId="4953"/>
    <cellStyle name="Input cel new 3 2 2 5 6 2" xfId="9173"/>
    <cellStyle name="Input cel new 3 2 2 5 6 2 2" xfId="19455"/>
    <cellStyle name="Input cel new 3 2 2 5 6 3" xfId="13556"/>
    <cellStyle name="Input cel new 3 2 2 5 7" xfId="6150"/>
    <cellStyle name="Input cel new 3 2 2 5 7 2" xfId="10369"/>
    <cellStyle name="Input cel new 3 2 2 5 7 2 2" xfId="20647"/>
    <cellStyle name="Input cel new 3 2 2 5 7 3" xfId="12539"/>
    <cellStyle name="Input cel new 3 2 2 5 8" xfId="1782"/>
    <cellStyle name="Input cel new 3 2 2 5 8 2" xfId="16338"/>
    <cellStyle name="Input cel new 3 2 2 5 9" xfId="16132"/>
    <cellStyle name="Input cel new 3 2 2 5 9 2" xfId="16808"/>
    <cellStyle name="Input cel new 3 2 2 6" xfId="549"/>
    <cellStyle name="Input cel new 3 2 2 6 2" xfId="1475"/>
    <cellStyle name="Input cel new 3 2 2 6 2 2" xfId="5938"/>
    <cellStyle name="Input cel new 3 2 2 6 2 2 2" xfId="10158"/>
    <cellStyle name="Input cel new 3 2 2 6 2 2 2 2" xfId="20440"/>
    <cellStyle name="Input cel new 3 2 2 6 2 2 3" xfId="11952"/>
    <cellStyle name="Input cel new 3 2 2 6 2 3" xfId="7350"/>
    <cellStyle name="Input cel new 3 2 2 6 2 3 2" xfId="11569"/>
    <cellStyle name="Input cel new 3 2 2 6 2 3 2 2" xfId="21785"/>
    <cellStyle name="Input cel new 3 2 2 6 2 3 3" xfId="14014"/>
    <cellStyle name="Input cel new 3 2 2 6 2 4" xfId="4700"/>
    <cellStyle name="Input cel new 3 2 2 6 2 4 2" xfId="8920"/>
    <cellStyle name="Input cel new 3 2 2 6 2 4 2 2" xfId="19202"/>
    <cellStyle name="Input cel new 3 2 2 6 2 5" xfId="2503"/>
    <cellStyle name="Input cel new 3 2 2 6 2 5 2" xfId="17636"/>
    <cellStyle name="Input cel new 3 2 2 6 2 6" xfId="16507"/>
    <cellStyle name="Input cel new 3 2 2 6 3" xfId="769"/>
    <cellStyle name="Input cel new 3 2 2 6 3 2" xfId="5234"/>
    <cellStyle name="Input cel new 3 2 2 6 3 2 2" xfId="9454"/>
    <cellStyle name="Input cel new 3 2 2 6 3 2 2 2" xfId="19736"/>
    <cellStyle name="Input cel new 3 2 2 6 3 2 3" xfId="13860"/>
    <cellStyle name="Input cel new 3 2 2 6 3 3" xfId="6654"/>
    <cellStyle name="Input cel new 3 2 2 6 3 3 2" xfId="10873"/>
    <cellStyle name="Input cel new 3 2 2 6 3 3 2 2" xfId="21132"/>
    <cellStyle name="Input cel new 3 2 2 6 3 3 3" xfId="16619"/>
    <cellStyle name="Input cel new 3 2 2 6 3 4" xfId="4064"/>
    <cellStyle name="Input cel new 3 2 2 6 3 4 2" xfId="8284"/>
    <cellStyle name="Input cel new 3 2 2 6 3 4 2 2" xfId="18566"/>
    <cellStyle name="Input cel new 3 2 2 6 3 5" xfId="2320"/>
    <cellStyle name="Input cel new 3 2 2 6 3 5 2" xfId="12401"/>
    <cellStyle name="Input cel new 3 2 2 6 3 6" xfId="14259"/>
    <cellStyle name="Input cel new 3 2 2 6 4" xfId="3860"/>
    <cellStyle name="Input cel new 3 2 2 6 4 2" xfId="8080"/>
    <cellStyle name="Input cel new 3 2 2 6 4 2 2" xfId="18362"/>
    <cellStyle name="Input cel new 3 2 2 6 4 3" xfId="14729"/>
    <cellStyle name="Input cel new 3 2 2 6 5" xfId="5016"/>
    <cellStyle name="Input cel new 3 2 2 6 5 2" xfId="9236"/>
    <cellStyle name="Input cel new 3 2 2 6 5 2 2" xfId="19518"/>
    <cellStyle name="Input cel new 3 2 2 6 5 3" xfId="15640"/>
    <cellStyle name="Input cel new 3 2 2 6 6" xfId="6441"/>
    <cellStyle name="Input cel new 3 2 2 6 6 2" xfId="10660"/>
    <cellStyle name="Input cel new 3 2 2 6 6 2 2" xfId="20933"/>
    <cellStyle name="Input cel new 3 2 2 6 6 3" xfId="12986"/>
    <cellStyle name="Input cel new 3 2 2 6 7" xfId="3564"/>
    <cellStyle name="Input cel new 3 2 2 6 7 2" xfId="7784"/>
    <cellStyle name="Input cel new 3 2 2 6 7 2 2" xfId="18066"/>
    <cellStyle name="Input cel new 3 2 2 6 7 3" xfId="16739"/>
    <cellStyle name="Input cel new 3 2 2 6 8" xfId="2716"/>
    <cellStyle name="Input cel new 3 2 2 6 8 2" xfId="13060"/>
    <cellStyle name="Input cel new 3 2 2 6 9" xfId="13802"/>
    <cellStyle name="Input cel new 3 2 2 7" xfId="932"/>
    <cellStyle name="Input cel new 3 2 2 7 2" xfId="1209"/>
    <cellStyle name="Input cel new 3 2 2 7 2 2" xfId="5672"/>
    <cellStyle name="Input cel new 3 2 2 7 2 2 2" xfId="9892"/>
    <cellStyle name="Input cel new 3 2 2 7 2 2 2 2" xfId="20174"/>
    <cellStyle name="Input cel new 3 2 2 7 2 2 3" xfId="12843"/>
    <cellStyle name="Input cel new 3 2 2 7 2 3" xfId="7084"/>
    <cellStyle name="Input cel new 3 2 2 7 2 3 2" xfId="11303"/>
    <cellStyle name="Input cel new 3 2 2 7 2 3 2 2" xfId="21537"/>
    <cellStyle name="Input cel new 3 2 2 7 2 3 3" xfId="13018"/>
    <cellStyle name="Input cel new 3 2 2 7 2 4" xfId="4465"/>
    <cellStyle name="Input cel new 3 2 2 7 2 4 2" xfId="8685"/>
    <cellStyle name="Input cel new 3 2 2 7 2 4 2 2" xfId="18967"/>
    <cellStyle name="Input cel new 3 2 2 7 2 5" xfId="2817"/>
    <cellStyle name="Input cel new 3 2 2 7 2 5 2" xfId="17388"/>
    <cellStyle name="Input cel new 3 2 2 7 2 6" xfId="15763"/>
    <cellStyle name="Input cel new 3 2 2 7 3" xfId="4210"/>
    <cellStyle name="Input cel new 3 2 2 7 3 2" xfId="8430"/>
    <cellStyle name="Input cel new 3 2 2 7 3 2 2" xfId="18712"/>
    <cellStyle name="Input cel new 3 2 2 7 3 3" xfId="12031"/>
    <cellStyle name="Input cel new 3 2 2 7 4" xfId="5396"/>
    <cellStyle name="Input cel new 3 2 2 7 4 2" xfId="9616"/>
    <cellStyle name="Input cel new 3 2 2 7 4 2 2" xfId="19898"/>
    <cellStyle name="Input cel new 3 2 2 7 4 3" xfId="12168"/>
    <cellStyle name="Input cel new 3 2 2 7 5" xfId="6812"/>
    <cellStyle name="Input cel new 3 2 2 7 5 2" xfId="11031"/>
    <cellStyle name="Input cel new 3 2 2 7 5 2 2" xfId="21279"/>
    <cellStyle name="Input cel new 3 2 2 7 5 3" xfId="16881"/>
    <cellStyle name="Input cel new 3 2 2 7 6" xfId="3351"/>
    <cellStyle name="Input cel new 3 2 2 7 6 2" xfId="7571"/>
    <cellStyle name="Input cel new 3 2 2 7 6 2 2" xfId="17853"/>
    <cellStyle name="Input cel new 3 2 2 7 7" xfId="2470"/>
    <cellStyle name="Input cel new 3 2 2 7 7 2" xfId="15329"/>
    <cellStyle name="Input cel new 3 2 2 7 8" xfId="15867"/>
    <cellStyle name="Input cel new 3 2 2 8" xfId="1608"/>
    <cellStyle name="Input cel new 3 2 2 8 2" xfId="6260"/>
    <cellStyle name="Input cel new 3 2 2 8 2 2" xfId="10479"/>
    <cellStyle name="Input cel new 3 2 2 8 2 2 2" xfId="20755"/>
    <cellStyle name="Input cel new 3 2 2 8 2 3" xfId="16297"/>
    <cellStyle name="Input cel new 3 2 2 8 3" xfId="3264"/>
    <cellStyle name="Input cel new 3 2 2 8 3 2" xfId="7486"/>
    <cellStyle name="Input cel new 3 2 2 8 3 2 2" xfId="17768"/>
    <cellStyle name="Input cel new 3 2 2 8 4" xfId="2760"/>
    <cellStyle name="Input cel new 3 2 2 8 4 2" xfId="16374"/>
    <cellStyle name="Input cel new 3 2 2 8 5" xfId="12625"/>
    <cellStyle name="Input cel new 3 2 2 9" xfId="3263"/>
    <cellStyle name="Input cel new 3 2 2 9 2" xfId="7485"/>
    <cellStyle name="Input cel new 3 2 2 9 2 2" xfId="17767"/>
    <cellStyle name="Input cel new 3 2 2 9 3" xfId="15215"/>
    <cellStyle name="Input cel new 3 2 3" xfId="308"/>
    <cellStyle name="Input cel new 3 2 3 10" xfId="1892"/>
    <cellStyle name="Input cel new 3 2 3 10 2" xfId="14315"/>
    <cellStyle name="Input cel new 3 2 3 10 3" xfId="16085"/>
    <cellStyle name="Input cel new 3 2 3 2" xfId="403"/>
    <cellStyle name="Input cel new 3 2 3 2 10" xfId="3362"/>
    <cellStyle name="Input cel new 3 2 3 2 10 2" xfId="7582"/>
    <cellStyle name="Input cel new 3 2 3 2 10 2 2" xfId="17864"/>
    <cellStyle name="Input cel new 3 2 3 2 10 3" xfId="15003"/>
    <cellStyle name="Input cel new 3 2 3 2 11" xfId="6118"/>
    <cellStyle name="Input cel new 3 2 3 2 11 2" xfId="10337"/>
    <cellStyle name="Input cel new 3 2 3 2 11 2 2" xfId="20615"/>
    <cellStyle name="Input cel new 3 2 3 2 12" xfId="1817"/>
    <cellStyle name="Input cel new 3 2 3 2 12 2" xfId="13552"/>
    <cellStyle name="Input cel new 3 2 3 2 13" xfId="15478"/>
    <cellStyle name="Input cel new 3 2 3 2 2" xfId="453"/>
    <cellStyle name="Input cel new 3 2 3 2 2 10" xfId="15848"/>
    <cellStyle name="Input cel new 3 2 3 2 2 2" xfId="1064"/>
    <cellStyle name="Input cel new 3 2 3 2 2 2 2" xfId="1379"/>
    <cellStyle name="Input cel new 3 2 3 2 2 2 2 2" xfId="5842"/>
    <cellStyle name="Input cel new 3 2 3 2 2 2 2 2 2" xfId="10062"/>
    <cellStyle name="Input cel new 3 2 3 2 2 2 2 2 2 2" xfId="20344"/>
    <cellStyle name="Input cel new 3 2 3 2 2 2 2 2 3" xfId="13521"/>
    <cellStyle name="Input cel new 3 2 3 2 2 2 2 3" xfId="7254"/>
    <cellStyle name="Input cel new 3 2 3 2 2 2 2 3 2" xfId="11473"/>
    <cellStyle name="Input cel new 3 2 3 2 2 2 2 3 2 2" xfId="21695"/>
    <cellStyle name="Input cel new 3 2 3 2 2 2 2 3 3" xfId="14061"/>
    <cellStyle name="Input cel new 3 2 3 2 2 2 2 4" xfId="4610"/>
    <cellStyle name="Input cel new 3 2 3 2 2 2 2 4 2" xfId="8830"/>
    <cellStyle name="Input cel new 3 2 3 2 2 2 2 4 2 2" xfId="19112"/>
    <cellStyle name="Input cel new 3 2 3 2 2 2 2 5" xfId="2712"/>
    <cellStyle name="Input cel new 3 2 3 2 2 2 2 5 2" xfId="17546"/>
    <cellStyle name="Input cel new 3 2 3 2 2 2 2 6" xfId="12263"/>
    <cellStyle name="Input cel new 3 2 3 2 2 2 3" xfId="5528"/>
    <cellStyle name="Input cel new 3 2 3 2 2 2 3 2" xfId="9748"/>
    <cellStyle name="Input cel new 3 2 3 2 2 2 3 2 2" xfId="20030"/>
    <cellStyle name="Input cel new 3 2 3 2 2 2 3 3" xfId="16272"/>
    <cellStyle name="Input cel new 3 2 3 2 2 2 4" xfId="6941"/>
    <cellStyle name="Input cel new 3 2 3 2 2 2 4 2" xfId="11160"/>
    <cellStyle name="Input cel new 3 2 3 2 2 2 4 2 2" xfId="21400"/>
    <cellStyle name="Input cel new 3 2 3 2 2 2 4 3" xfId="14626"/>
    <cellStyle name="Input cel new 3 2 3 2 2 2 5" xfId="4326"/>
    <cellStyle name="Input cel new 3 2 3 2 2 2 5 2" xfId="8546"/>
    <cellStyle name="Input cel new 3 2 3 2 2 2 5 2 2" xfId="18828"/>
    <cellStyle name="Input cel new 3 2 3 2 2 2 6" xfId="2433"/>
    <cellStyle name="Input cel new 3 2 3 2 2 2 6 2" xfId="11793"/>
    <cellStyle name="Input cel new 3 2 3 2 2 2 7" xfId="16289"/>
    <cellStyle name="Input cel new 3 2 3 2 2 3" xfId="1205"/>
    <cellStyle name="Input cel new 3 2 3 2 2 3 2" xfId="5668"/>
    <cellStyle name="Input cel new 3 2 3 2 2 3 2 2" xfId="9888"/>
    <cellStyle name="Input cel new 3 2 3 2 2 3 2 2 2" xfId="20170"/>
    <cellStyle name="Input cel new 3 2 3 2 2 3 2 3" xfId="12201"/>
    <cellStyle name="Input cel new 3 2 3 2 2 3 3" xfId="7080"/>
    <cellStyle name="Input cel new 3 2 3 2 2 3 3 2" xfId="11299"/>
    <cellStyle name="Input cel new 3 2 3 2 2 3 3 2 2" xfId="21534"/>
    <cellStyle name="Input cel new 3 2 3 2 2 3 3 3" xfId="12643"/>
    <cellStyle name="Input cel new 3 2 3 2 2 3 4" xfId="4462"/>
    <cellStyle name="Input cel new 3 2 3 2 2 3 4 2" xfId="8682"/>
    <cellStyle name="Input cel new 3 2 3 2 2 3 4 2 2" xfId="18964"/>
    <cellStyle name="Input cel new 3 2 3 2 2 3 5" xfId="2713"/>
    <cellStyle name="Input cel new 3 2 3 2 2 3 5 2" xfId="17385"/>
    <cellStyle name="Input cel new 3 2 3 2 2 3 6" xfId="12635"/>
    <cellStyle name="Input cel new 3 2 3 2 2 4" xfId="837"/>
    <cellStyle name="Input cel new 3 2 3 2 2 4 2" xfId="5302"/>
    <cellStyle name="Input cel new 3 2 3 2 2 4 2 2" xfId="9522"/>
    <cellStyle name="Input cel new 3 2 3 2 2 4 2 2 2" xfId="19804"/>
    <cellStyle name="Input cel new 3 2 3 2 2 4 2 3" xfId="16502"/>
    <cellStyle name="Input cel new 3 2 3 2 2 4 3" xfId="6722"/>
    <cellStyle name="Input cel new 3 2 3 2 2 4 3 2" xfId="10941"/>
    <cellStyle name="Input cel new 3 2 3 2 2 4 3 2 2" xfId="21195"/>
    <cellStyle name="Input cel new 3 2 3 2 2 4 3 3" xfId="14983"/>
    <cellStyle name="Input cel new 3 2 3 2 2 4 4" xfId="4126"/>
    <cellStyle name="Input cel new 3 2 3 2 2 4 4 2" xfId="8346"/>
    <cellStyle name="Input cel new 3 2 3 2 2 4 4 2 2" xfId="18628"/>
    <cellStyle name="Input cel new 3 2 3 2 2 4 5" xfId="1989"/>
    <cellStyle name="Input cel new 3 2 3 2 2 4 5 2" xfId="16509"/>
    <cellStyle name="Input cel new 3 2 3 2 2 4 6" xfId="13798"/>
    <cellStyle name="Input cel new 3 2 3 2 2 5" xfId="1669"/>
    <cellStyle name="Input cel new 3 2 3 2 2 5 2" xfId="6345"/>
    <cellStyle name="Input cel new 3 2 3 2 2 5 2 2" xfId="10564"/>
    <cellStyle name="Input cel new 3 2 3 2 2 5 2 2 2" xfId="20840"/>
    <cellStyle name="Input cel new 3 2 3 2 2 5 2 3" xfId="14698"/>
    <cellStyle name="Input cel new 3 2 3 2 2 5 3" xfId="3767"/>
    <cellStyle name="Input cel new 3 2 3 2 2 5 3 2" xfId="7987"/>
    <cellStyle name="Input cel new 3 2 3 2 2 5 3 2 2" xfId="18269"/>
    <cellStyle name="Input cel new 3 2 3 2 2 5 4" xfId="2953"/>
    <cellStyle name="Input cel new 3 2 3 2 2 5 4 2" xfId="15890"/>
    <cellStyle name="Input cel new 3 2 3 2 2 5 5" xfId="14805"/>
    <cellStyle name="Input cel new 3 2 3 2 2 6" xfId="4920"/>
    <cellStyle name="Input cel new 3 2 3 2 2 6 2" xfId="9140"/>
    <cellStyle name="Input cel new 3 2 3 2 2 6 2 2" xfId="19422"/>
    <cellStyle name="Input cel new 3 2 3 2 2 6 3" xfId="12305"/>
    <cellStyle name="Input cel new 3 2 3 2 2 7" xfId="6207"/>
    <cellStyle name="Input cel new 3 2 3 2 2 7 2" xfId="10426"/>
    <cellStyle name="Input cel new 3 2 3 2 2 7 2 2" xfId="20704"/>
    <cellStyle name="Input cel new 3 2 3 2 2 7 3" xfId="12468"/>
    <cellStyle name="Input cel new 3 2 3 2 2 8" xfId="2214"/>
    <cellStyle name="Input cel new 3 2 3 2 2 8 2" xfId="17087"/>
    <cellStyle name="Input cel new 3 2 3 2 2 9" xfId="16141"/>
    <cellStyle name="Input cel new 3 2 3 2 2 9 2" xfId="16526"/>
    <cellStyle name="Input cel new 3 2 3 2 3" xfId="517"/>
    <cellStyle name="Input cel new 3 2 3 2 3 2" xfId="1443"/>
    <cellStyle name="Input cel new 3 2 3 2 3 2 2" xfId="5906"/>
    <cellStyle name="Input cel new 3 2 3 2 3 2 2 2" xfId="10126"/>
    <cellStyle name="Input cel new 3 2 3 2 3 2 2 2 2" xfId="20408"/>
    <cellStyle name="Input cel new 3 2 3 2 3 2 2 3" xfId="14205"/>
    <cellStyle name="Input cel new 3 2 3 2 3 2 3" xfId="7318"/>
    <cellStyle name="Input cel new 3 2 3 2 3 2 3 2" xfId="11537"/>
    <cellStyle name="Input cel new 3 2 3 2 3 2 3 2 2" xfId="21755"/>
    <cellStyle name="Input cel new 3 2 3 2 3 2 3 3" xfId="15390"/>
    <cellStyle name="Input cel new 3 2 3 2 3 2 4" xfId="4670"/>
    <cellStyle name="Input cel new 3 2 3 2 3 2 4 2" xfId="8890"/>
    <cellStyle name="Input cel new 3 2 3 2 3 2 4 2 2" xfId="19172"/>
    <cellStyle name="Input cel new 3 2 3 2 3 2 5" xfId="2632"/>
    <cellStyle name="Input cel new 3 2 3 2 3 2 5 2" xfId="17606"/>
    <cellStyle name="Input cel new 3 2 3 2 3 2 6" xfId="16415"/>
    <cellStyle name="Input cel new 3 2 3 2 3 3" xfId="1125"/>
    <cellStyle name="Input cel new 3 2 3 2 3 3 2" xfId="5589"/>
    <cellStyle name="Input cel new 3 2 3 2 3 3 2 2" xfId="9809"/>
    <cellStyle name="Input cel new 3 2 3 2 3 3 2 2 2" xfId="20091"/>
    <cellStyle name="Input cel new 3 2 3 2 3 3 2 3" xfId="16710"/>
    <cellStyle name="Input cel new 3 2 3 2 3 3 3" xfId="7002"/>
    <cellStyle name="Input cel new 3 2 3 2 3 3 3 2" xfId="11221"/>
    <cellStyle name="Input cel new 3 2 3 2 3 3 3 2 2" xfId="21459"/>
    <cellStyle name="Input cel new 3 2 3 2 3 3 3 3" xfId="14728"/>
    <cellStyle name="Input cel new 3 2 3 2 3 3 4" xfId="4386"/>
    <cellStyle name="Input cel new 3 2 3 2 3 3 4 2" xfId="8606"/>
    <cellStyle name="Input cel new 3 2 3 2 3 3 4 2 2" xfId="18888"/>
    <cellStyle name="Input cel new 3 2 3 2 3 3 5" xfId="1846"/>
    <cellStyle name="Input cel new 3 2 3 2 3 3 5 2" xfId="17310"/>
    <cellStyle name="Input cel new 3 2 3 2 3 3 6" xfId="12400"/>
    <cellStyle name="Input cel new 3 2 3 2 3 4" xfId="3828"/>
    <cellStyle name="Input cel new 3 2 3 2 3 4 2" xfId="8048"/>
    <cellStyle name="Input cel new 3 2 3 2 3 4 2 2" xfId="18330"/>
    <cellStyle name="Input cel new 3 2 3 2 3 4 3" xfId="16829"/>
    <cellStyle name="Input cel new 3 2 3 2 3 5" xfId="4984"/>
    <cellStyle name="Input cel new 3 2 3 2 3 5 2" xfId="9204"/>
    <cellStyle name="Input cel new 3 2 3 2 3 5 2 2" xfId="19486"/>
    <cellStyle name="Input cel new 3 2 3 2 3 5 3" xfId="17136"/>
    <cellStyle name="Input cel new 3 2 3 2 3 6" xfId="6409"/>
    <cellStyle name="Input cel new 3 2 3 2 3 6 2" xfId="10628"/>
    <cellStyle name="Input cel new 3 2 3 2 3 6 2 2" xfId="20901"/>
    <cellStyle name="Input cel new 3 2 3 2 3 6 3" xfId="15349"/>
    <cellStyle name="Input cel new 3 2 3 2 3 7" xfId="3534"/>
    <cellStyle name="Input cel new 3 2 3 2 3 7 2" xfId="7754"/>
    <cellStyle name="Input cel new 3 2 3 2 3 7 2 2" xfId="18036"/>
    <cellStyle name="Input cel new 3 2 3 2 3 7 3" xfId="12456"/>
    <cellStyle name="Input cel new 3 2 3 2 3 8" xfId="2438"/>
    <cellStyle name="Input cel new 3 2 3 2 3 8 2" xfId="16226"/>
    <cellStyle name="Input cel new 3 2 3 2 3 9" xfId="17206"/>
    <cellStyle name="Input cel new 3 2 3 2 4" xfId="579"/>
    <cellStyle name="Input cel new 3 2 3 2 4 2" xfId="1505"/>
    <cellStyle name="Input cel new 3 2 3 2 4 2 2" xfId="5968"/>
    <cellStyle name="Input cel new 3 2 3 2 4 2 2 2" xfId="10188"/>
    <cellStyle name="Input cel new 3 2 3 2 4 2 2 2 2" xfId="20470"/>
    <cellStyle name="Input cel new 3 2 3 2 4 2 2 3" xfId="12974"/>
    <cellStyle name="Input cel new 3 2 3 2 4 2 3" xfId="7380"/>
    <cellStyle name="Input cel new 3 2 3 2 4 2 3 2" xfId="11599"/>
    <cellStyle name="Input cel new 3 2 3 2 4 2 3 2 2" xfId="21814"/>
    <cellStyle name="Input cel new 3 2 3 2 4 2 3 3" xfId="14237"/>
    <cellStyle name="Input cel new 3 2 3 2 4 2 4" xfId="4729"/>
    <cellStyle name="Input cel new 3 2 3 2 4 2 4 2" xfId="8949"/>
    <cellStyle name="Input cel new 3 2 3 2 4 2 4 2 2" xfId="19231"/>
    <cellStyle name="Input cel new 3 2 3 2 4 2 5" xfId="7433"/>
    <cellStyle name="Input cel new 3 2 3 2 4 2 5 2" xfId="17665"/>
    <cellStyle name="Input cel new 3 2 3 2 4 2 6" xfId="12969"/>
    <cellStyle name="Input cel new 3 2 3 2 4 3" xfId="1183"/>
    <cellStyle name="Input cel new 3 2 3 2 4 3 2" xfId="5646"/>
    <cellStyle name="Input cel new 3 2 3 2 4 3 2 2" xfId="9866"/>
    <cellStyle name="Input cel new 3 2 3 2 4 3 2 2 2" xfId="20148"/>
    <cellStyle name="Input cel new 3 2 3 2 4 3 2 3" xfId="13326"/>
    <cellStyle name="Input cel new 3 2 3 2 4 3 3" xfId="7058"/>
    <cellStyle name="Input cel new 3 2 3 2 4 3 3 2" xfId="11277"/>
    <cellStyle name="Input cel new 3 2 3 2 4 3 3 2 2" xfId="21512"/>
    <cellStyle name="Input cel new 3 2 3 2 4 3 3 3" xfId="11624"/>
    <cellStyle name="Input cel new 3 2 3 2 4 3 4" xfId="4440"/>
    <cellStyle name="Input cel new 3 2 3 2 4 3 4 2" xfId="8660"/>
    <cellStyle name="Input cel new 3 2 3 2 4 3 4 2 2" xfId="18942"/>
    <cellStyle name="Input cel new 3 2 3 2 4 3 5" xfId="2403"/>
    <cellStyle name="Input cel new 3 2 3 2 4 3 5 2" xfId="17363"/>
    <cellStyle name="Input cel new 3 2 3 2 4 3 6" xfId="17165"/>
    <cellStyle name="Input cel new 3 2 3 2 4 4" xfId="3890"/>
    <cellStyle name="Input cel new 3 2 3 2 4 4 2" xfId="8110"/>
    <cellStyle name="Input cel new 3 2 3 2 4 4 2 2" xfId="18392"/>
    <cellStyle name="Input cel new 3 2 3 2 4 4 3" xfId="17203"/>
    <cellStyle name="Input cel new 3 2 3 2 4 5" xfId="5046"/>
    <cellStyle name="Input cel new 3 2 3 2 4 5 2" xfId="9266"/>
    <cellStyle name="Input cel new 3 2 3 2 4 5 2 2" xfId="19548"/>
    <cellStyle name="Input cel new 3 2 3 2 4 5 3" xfId="15377"/>
    <cellStyle name="Input cel new 3 2 3 2 4 6" xfId="6471"/>
    <cellStyle name="Input cel new 3 2 3 2 4 6 2" xfId="10690"/>
    <cellStyle name="Input cel new 3 2 3 2 4 6 2 2" xfId="20963"/>
    <cellStyle name="Input cel new 3 2 3 2 4 6 3" xfId="15429"/>
    <cellStyle name="Input cel new 3 2 3 2 4 7" xfId="3593"/>
    <cellStyle name="Input cel new 3 2 3 2 4 7 2" xfId="7813"/>
    <cellStyle name="Input cel new 3 2 3 2 4 7 2 2" xfId="18095"/>
    <cellStyle name="Input cel new 3 2 3 2 4 7 3" xfId="15291"/>
    <cellStyle name="Input cel new 3 2 3 2 4 8" xfId="2452"/>
    <cellStyle name="Input cel new 3 2 3 2 4 8 2" xfId="16336"/>
    <cellStyle name="Input cel new 3 2 3 2 4 9" xfId="16532"/>
    <cellStyle name="Input cel new 3 2 3 2 5" xfId="1026"/>
    <cellStyle name="Input cel new 3 2 3 2 5 2" xfId="1339"/>
    <cellStyle name="Input cel new 3 2 3 2 5 2 2" xfId="5802"/>
    <cellStyle name="Input cel new 3 2 3 2 5 2 2 2" xfId="10022"/>
    <cellStyle name="Input cel new 3 2 3 2 5 2 2 2 2" xfId="20304"/>
    <cellStyle name="Input cel new 3 2 3 2 5 2 2 3" xfId="13991"/>
    <cellStyle name="Input cel new 3 2 3 2 5 2 3" xfId="7214"/>
    <cellStyle name="Input cel new 3 2 3 2 5 2 3 2" xfId="11433"/>
    <cellStyle name="Input cel new 3 2 3 2 5 2 3 2 2" xfId="21656"/>
    <cellStyle name="Input cel new 3 2 3 2 5 2 3 3" xfId="16427"/>
    <cellStyle name="Input cel new 3 2 3 2 5 2 4" xfId="4571"/>
    <cellStyle name="Input cel new 3 2 3 2 5 2 4 2" xfId="8791"/>
    <cellStyle name="Input cel new 3 2 3 2 5 2 4 2 2" xfId="19073"/>
    <cellStyle name="Input cel new 3 2 3 2 5 2 5" xfId="2802"/>
    <cellStyle name="Input cel new 3 2 3 2 5 2 5 2" xfId="17507"/>
    <cellStyle name="Input cel new 3 2 3 2 5 2 6" xfId="16891"/>
    <cellStyle name="Input cel new 3 2 3 2 5 3" xfId="4290"/>
    <cellStyle name="Input cel new 3 2 3 2 5 3 2" xfId="8510"/>
    <cellStyle name="Input cel new 3 2 3 2 5 3 2 2" xfId="18792"/>
    <cellStyle name="Input cel new 3 2 3 2 5 3 3" xfId="12656"/>
    <cellStyle name="Input cel new 3 2 3 2 5 4" xfId="5490"/>
    <cellStyle name="Input cel new 3 2 3 2 5 4 2" xfId="9710"/>
    <cellStyle name="Input cel new 3 2 3 2 5 4 2 2" xfId="19992"/>
    <cellStyle name="Input cel new 3 2 3 2 5 4 3" xfId="14484"/>
    <cellStyle name="Input cel new 3 2 3 2 5 5" xfId="6904"/>
    <cellStyle name="Input cel new 3 2 3 2 5 5 2" xfId="11123"/>
    <cellStyle name="Input cel new 3 2 3 2 5 5 2 2" xfId="21365"/>
    <cellStyle name="Input cel new 3 2 3 2 5 5 3" xfId="17088"/>
    <cellStyle name="Input cel new 3 2 3 2 5 6" xfId="3452"/>
    <cellStyle name="Input cel new 3 2 3 2 5 6 2" xfId="7672"/>
    <cellStyle name="Input cel new 3 2 3 2 5 6 2 2" xfId="17954"/>
    <cellStyle name="Input cel new 3 2 3 2 5 7" xfId="2582"/>
    <cellStyle name="Input cel new 3 2 3 2 5 7 2" xfId="11882"/>
    <cellStyle name="Input cel new 3 2 3 2 5 8" xfId="13981"/>
    <cellStyle name="Input cel new 3 2 3 2 6" xfId="892"/>
    <cellStyle name="Input cel new 3 2 3 2 6 2" xfId="5357"/>
    <cellStyle name="Input cel new 3 2 3 2 6 2 2" xfId="9577"/>
    <cellStyle name="Input cel new 3 2 3 2 6 2 2 2" xfId="19859"/>
    <cellStyle name="Input cel new 3 2 3 2 6 2 3" xfId="13503"/>
    <cellStyle name="Input cel new 3 2 3 2 6 3" xfId="6775"/>
    <cellStyle name="Input cel new 3 2 3 2 6 3 2" xfId="10994"/>
    <cellStyle name="Input cel new 3 2 3 2 6 3 2 2" xfId="21245"/>
    <cellStyle name="Input cel new 3 2 3 2 6 3 3" xfId="14797"/>
    <cellStyle name="Input cel new 3 2 3 2 6 4" xfId="4177"/>
    <cellStyle name="Input cel new 3 2 3 2 6 4 2" xfId="8397"/>
    <cellStyle name="Input cel new 3 2 3 2 6 4 2 2" xfId="18679"/>
    <cellStyle name="Input cel new 3 2 3 2 6 5" xfId="2328"/>
    <cellStyle name="Input cel new 3 2 3 2 6 5 2" xfId="14031"/>
    <cellStyle name="Input cel new 3 2 3 2 6 6" xfId="12154"/>
    <cellStyle name="Input cel new 3 2 3 2 7" xfId="672"/>
    <cellStyle name="Input cel new 3 2 3 2 7 2" xfId="5138"/>
    <cellStyle name="Input cel new 3 2 3 2 7 2 2" xfId="9358"/>
    <cellStyle name="Input cel new 3 2 3 2 7 2 2 2" xfId="19640"/>
    <cellStyle name="Input cel new 3 2 3 2 7 2 3" xfId="15459"/>
    <cellStyle name="Input cel new 3 2 3 2 7 3" xfId="6562"/>
    <cellStyle name="Input cel new 3 2 3 2 7 3 2" xfId="10781"/>
    <cellStyle name="Input cel new 3 2 3 2 7 3 2 2" xfId="21049"/>
    <cellStyle name="Input cel new 3 2 3 2 7 3 3" xfId="17089"/>
    <cellStyle name="Input cel new 3 2 3 2 7 4" xfId="3976"/>
    <cellStyle name="Input cel new 3 2 3 2 7 4 2" xfId="8196"/>
    <cellStyle name="Input cel new 3 2 3 2 7 4 2 2" xfId="18478"/>
    <cellStyle name="Input cel new 3 2 3 2 7 5" xfId="2741"/>
    <cellStyle name="Input cel new 3 2 3 2 7 5 2" xfId="13831"/>
    <cellStyle name="Input cel new 3 2 3 2 7 6" xfId="11763"/>
    <cellStyle name="Input cel new 3 2 3 2 8" xfId="1642"/>
    <cellStyle name="Input cel new 3 2 3 2 8 2" xfId="6297"/>
    <cellStyle name="Input cel new 3 2 3 2 8 2 2" xfId="10516"/>
    <cellStyle name="Input cel new 3 2 3 2 8 2 2 2" xfId="20792"/>
    <cellStyle name="Input cel new 3 2 3 2 8 2 3" xfId="12542"/>
    <cellStyle name="Input cel new 3 2 3 2 8 3" xfId="3719"/>
    <cellStyle name="Input cel new 3 2 3 2 8 3 2" xfId="7939"/>
    <cellStyle name="Input cel new 3 2 3 2 8 3 2 2" xfId="18221"/>
    <cellStyle name="Input cel new 3 2 3 2 8 4" xfId="3016"/>
    <cellStyle name="Input cel new 3 2 3 2 8 4 2" xfId="14135"/>
    <cellStyle name="Input cel new 3 2 3 2 8 5" xfId="17172"/>
    <cellStyle name="Input cel new 3 2 3 2 9" xfId="4872"/>
    <cellStyle name="Input cel new 3 2 3 2 9 2" xfId="9092"/>
    <cellStyle name="Input cel new 3 2 3 2 9 2 2" xfId="19374"/>
    <cellStyle name="Input cel new 3 2 3 2 9 3" xfId="14512"/>
    <cellStyle name="Input cel new 3 2 3 3" xfId="336"/>
    <cellStyle name="Input cel new 3 2 3 3 2" xfId="1305"/>
    <cellStyle name="Input cel new 3 2 3 3 2 2" xfId="1731"/>
    <cellStyle name="Input cel new 3 2 3 3 2 2 2" xfId="7180"/>
    <cellStyle name="Input cel new 3 2 3 3 2 2 2 2" xfId="11399"/>
    <cellStyle name="Input cel new 3 2 3 3 2 2 2 2 2" xfId="21624"/>
    <cellStyle name="Input cel new 3 2 3 3 2 2 2 3" xfId="13866"/>
    <cellStyle name="Input cel new 3 2 3 3 2 2 3" xfId="5768"/>
    <cellStyle name="Input cel new 3 2 3 3 2 2 3 2" xfId="9988"/>
    <cellStyle name="Input cel new 3 2 3 3 2 2 3 2 2" xfId="20270"/>
    <cellStyle name="Input cel new 3 2 3 3 2 2 4" xfId="2660"/>
    <cellStyle name="Input cel new 3 2 3 3 2 2 4 2" xfId="17475"/>
    <cellStyle name="Input cel new 3 2 3 3 2 2 5" xfId="14320"/>
    <cellStyle name="Input cel new 3 2 3 3 2 3" xfId="6181"/>
    <cellStyle name="Input cel new 3 2 3 3 2 3 2" xfId="10400"/>
    <cellStyle name="Input cel new 3 2 3 3 2 3 2 2" xfId="20678"/>
    <cellStyle name="Input cel new 3 2 3 3 2 3 3" xfId="12909"/>
    <cellStyle name="Input cel new 3 2 3 3 2 4" xfId="1875"/>
    <cellStyle name="Input cel new 3 2 3 3 2 4 2" xfId="13880"/>
    <cellStyle name="Input cel new 3 2 3 3 2 5" xfId="15682"/>
    <cellStyle name="Input cel new 3 2 3 3 3" xfId="881"/>
    <cellStyle name="Input cel new 3 2 3 3 3 2" xfId="5346"/>
    <cellStyle name="Input cel new 3 2 3 3 3 2 2" xfId="9566"/>
    <cellStyle name="Input cel new 3 2 3 3 3 2 2 2" xfId="19848"/>
    <cellStyle name="Input cel new 3 2 3 3 3 2 3" xfId="13910"/>
    <cellStyle name="Input cel new 3 2 3 3 3 3" xfId="6766"/>
    <cellStyle name="Input cel new 3 2 3 3 3 3 2" xfId="10985"/>
    <cellStyle name="Input cel new 3 2 3 3 3 3 2 2" xfId="21237"/>
    <cellStyle name="Input cel new 3 2 3 3 3 3 3" xfId="12552"/>
    <cellStyle name="Input cel new 3 2 3 3 3 4" xfId="4167"/>
    <cellStyle name="Input cel new 3 2 3 3 3 4 2" xfId="8387"/>
    <cellStyle name="Input cel new 3 2 3 3 3 4 2 2" xfId="18669"/>
    <cellStyle name="Input cel new 3 2 3 3 3 5" xfId="2003"/>
    <cellStyle name="Input cel new 3 2 3 3 3 5 2" xfId="13172"/>
    <cellStyle name="Input cel new 3 2 3 3 3 6" xfId="12576"/>
    <cellStyle name="Input cel new 3 2 3 3 4" xfId="1526"/>
    <cellStyle name="Input cel new 3 2 3 3 4 2" xfId="5990"/>
    <cellStyle name="Input cel new 3 2 3 3 4 2 2" xfId="10210"/>
    <cellStyle name="Input cel new 3 2 3 3 4 2 2 2" xfId="20492"/>
    <cellStyle name="Input cel new 3 2 3 3 4 2 3" xfId="16977"/>
    <cellStyle name="Input cel new 3 2 3 3 4 3" xfId="3653"/>
    <cellStyle name="Input cel new 3 2 3 3 4 3 2" xfId="7873"/>
    <cellStyle name="Input cel new 3 2 3 3 4 3 2 2" xfId="18155"/>
    <cellStyle name="Input cel new 3 2 3 3 4 4" xfId="2962"/>
    <cellStyle name="Input cel new 3 2 3 3 4 4 2" xfId="15052"/>
    <cellStyle name="Input cel new 3 2 3 3 4 5" xfId="15913"/>
    <cellStyle name="Input cel new 3 2 3 3 5" xfId="4806"/>
    <cellStyle name="Input cel new 3 2 3 3 5 2" xfId="9026"/>
    <cellStyle name="Input cel new 3 2 3 3 5 2 2" xfId="19308"/>
    <cellStyle name="Input cel new 3 2 3 3 5 3" xfId="14764"/>
    <cellStyle name="Input cel new 3 2 3 3 6" xfId="6098"/>
    <cellStyle name="Input cel new 3 2 3 3 6 2" xfId="10317"/>
    <cellStyle name="Input cel new 3 2 3 3 6 2 2" xfId="20595"/>
    <cellStyle name="Input cel new 3 2 3 3 6 3" xfId="16897"/>
    <cellStyle name="Input cel new 3 2 3 3 7" xfId="2000"/>
    <cellStyle name="Input cel new 3 2 3 3 7 2" xfId="17041"/>
    <cellStyle name="Input cel new 3 2 3 3 8" xfId="16107"/>
    <cellStyle name="Input cel new 3 2 3 3 8 2" xfId="17040"/>
    <cellStyle name="Input cel new 3 2 3 3 9" xfId="14524"/>
    <cellStyle name="Input cel new 3 2 3 4" xfId="1308"/>
    <cellStyle name="Input cel new 3 2 3 4 2" xfId="1734"/>
    <cellStyle name="Input cel new 3 2 3 4 2 2" xfId="7183"/>
    <cellStyle name="Input cel new 3 2 3 4 2 2 2" xfId="11402"/>
    <cellStyle name="Input cel new 3 2 3 4 2 2 2 2" xfId="21627"/>
    <cellStyle name="Input cel new 3 2 3 4 2 2 3" xfId="16223"/>
    <cellStyle name="Input cel new 3 2 3 4 2 3" xfId="5771"/>
    <cellStyle name="Input cel new 3 2 3 4 2 3 2" xfId="9991"/>
    <cellStyle name="Input cel new 3 2 3 4 2 3 2 2" xfId="20273"/>
    <cellStyle name="Input cel new 3 2 3 4 2 4" xfId="2108"/>
    <cellStyle name="Input cel new 3 2 3 4 2 4 2" xfId="17478"/>
    <cellStyle name="Input cel new 3 2 3 4 2 5" xfId="16345"/>
    <cellStyle name="Input cel new 3 2 3 4 3" xfId="6055"/>
    <cellStyle name="Input cel new 3 2 3 4 3 2" xfId="10274"/>
    <cellStyle name="Input cel new 3 2 3 4 3 2 2" xfId="20554"/>
    <cellStyle name="Input cel new 3 2 3 4 3 3" xfId="17064"/>
    <cellStyle name="Input cel new 3 2 3 4 4" xfId="4544"/>
    <cellStyle name="Input cel new 3 2 3 4 4 2" xfId="8764"/>
    <cellStyle name="Input cel new 3 2 3 4 4 2 2" xfId="19046"/>
    <cellStyle name="Input cel new 3 2 3 4 5" xfId="2739"/>
    <cellStyle name="Input cel new 3 2 3 4 5 2" xfId="17023"/>
    <cellStyle name="Input cel new 3 2 3 4 6" xfId="12603"/>
    <cellStyle name="Input cel new 3 2 3 5" xfId="701"/>
    <cellStyle name="Input cel new 3 2 3 5 2" xfId="5166"/>
    <cellStyle name="Input cel new 3 2 3 5 2 2" xfId="9386"/>
    <cellStyle name="Input cel new 3 2 3 5 2 2 2" xfId="19668"/>
    <cellStyle name="Input cel new 3 2 3 5 2 3" xfId="13322"/>
    <cellStyle name="Input cel new 3 2 3 5 3" xfId="6030"/>
    <cellStyle name="Input cel new 3 2 3 5 3 2" xfId="10249"/>
    <cellStyle name="Input cel new 3 2 3 5 3 2 2" xfId="20529"/>
    <cellStyle name="Input cel new 3 2 3 5 3 3" xfId="16764"/>
    <cellStyle name="Input cel new 3 2 3 5 4" xfId="4002"/>
    <cellStyle name="Input cel new 3 2 3 5 4 2" xfId="8222"/>
    <cellStyle name="Input cel new 3 2 3 5 4 2 2" xfId="18504"/>
    <cellStyle name="Input cel new 3 2 3 5 5" xfId="3028"/>
    <cellStyle name="Input cel new 3 2 3 5 5 2" xfId="12567"/>
    <cellStyle name="Input cel new 3 2 3 5 6" xfId="13839"/>
    <cellStyle name="Input cel new 3 2 3 6" xfId="3629"/>
    <cellStyle name="Input cel new 3 2 3 6 2" xfId="7849"/>
    <cellStyle name="Input cel new 3 2 3 6 2 2" xfId="18131"/>
    <cellStyle name="Input cel new 3 2 3 6 3" xfId="12834"/>
    <cellStyle name="Input cel new 3 2 3 7" xfId="4783"/>
    <cellStyle name="Input cel new 3 2 3 7 2" xfId="9003"/>
    <cellStyle name="Input cel new 3 2 3 7 2 2" xfId="19285"/>
    <cellStyle name="Input cel new 3 2 3 7 3" xfId="15168"/>
    <cellStyle name="Input cel new 3 2 3 8" xfId="3228"/>
    <cellStyle name="Input cel new 3 2 3 8 2" xfId="16192"/>
    <cellStyle name="Input cel new 3 2 3 8 2 2" xfId="17733"/>
    <cellStyle name="Input cel new 3 2 3 8 3" xfId="11904"/>
    <cellStyle name="Input cel new 3 2 3 8 4" xfId="11717"/>
    <cellStyle name="Input cel new 3 2 3 9" xfId="3204"/>
    <cellStyle name="Input cel new 3 2 3 9 2" xfId="16173"/>
    <cellStyle name="Input cel new 3 2 3 9 3" xfId="17709"/>
    <cellStyle name="Input cel new 3 2 4" xfId="603"/>
    <cellStyle name="Input cel new 3 2 4 2" xfId="1695"/>
    <cellStyle name="Input cel new 3 2 4 2 2" xfId="9290"/>
    <cellStyle name="Input cel new 3 2 4 2 2 2" xfId="19572"/>
    <cellStyle name="Input cel new 3 2 4 2 3" xfId="17049"/>
    <cellStyle name="Input cel new 3 2 4 3" xfId="6495"/>
    <cellStyle name="Input cel new 3 2 4 3 2" xfId="10714"/>
    <cellStyle name="Input cel new 3 2 4 3 2 2" xfId="20987"/>
    <cellStyle name="Input cel new 3 2 4 3 3" xfId="14196"/>
    <cellStyle name="Input cel new 3 2 4 4" xfId="3914"/>
    <cellStyle name="Input cel new 3 2 4 4 2" xfId="8134"/>
    <cellStyle name="Input cel new 3 2 4 4 2 2" xfId="18416"/>
    <cellStyle name="Input cel new 3 2 4 5" xfId="2500"/>
    <cellStyle name="Input cel new 3 2 4 5 2" xfId="17143"/>
    <cellStyle name="Input cel new 3 2 4 6" xfId="11694"/>
    <cellStyle name="Input cel new 3 2 5" xfId="3234"/>
    <cellStyle name="Input cel new 3 2 5 2" xfId="16196"/>
    <cellStyle name="Input cel new 3 2 5 3" xfId="17738"/>
    <cellStyle name="Input cel new 3 2 6" xfId="3190"/>
    <cellStyle name="Input cel new 3 2 6 2" xfId="16160"/>
    <cellStyle name="Input cel new 3 2 6 3" xfId="17696"/>
    <cellStyle name="Input cel new 3 2 7" xfId="1836"/>
    <cellStyle name="Input cel new 3 2 7 2" xfId="12302"/>
    <cellStyle name="Input cel new 3 2 7 3" xfId="16072"/>
    <cellStyle name="Input cel new 3 3" xfId="257"/>
    <cellStyle name="Input cel new 3 3 10" xfId="3245"/>
    <cellStyle name="Input cel new 3 3 10 2" xfId="7468"/>
    <cellStyle name="Input cel new 3 3 10 2 2" xfId="17749"/>
    <cellStyle name="Input cel new 3 3 10 3" xfId="15638"/>
    <cellStyle name="Input cel new 3 3 11" xfId="2578"/>
    <cellStyle name="Input cel new 3 3 11 2" xfId="15469"/>
    <cellStyle name="Input cel new 3 3 12" xfId="11850"/>
    <cellStyle name="Input cel new 3 3 2" xfId="363"/>
    <cellStyle name="Input cel new 3 3 2 10" xfId="3328"/>
    <cellStyle name="Input cel new 3 3 2 10 2" xfId="7549"/>
    <cellStyle name="Input cel new 3 3 2 10 2 2" xfId="17832"/>
    <cellStyle name="Input cel new 3 3 2 10 3" xfId="12596"/>
    <cellStyle name="Input cel new 3 3 2 11" xfId="6100"/>
    <cellStyle name="Input cel new 3 3 2 11 2" xfId="10319"/>
    <cellStyle name="Input cel new 3 3 2 11 2 2" xfId="20597"/>
    <cellStyle name="Input cel new 3 3 2 12" xfId="2863"/>
    <cellStyle name="Input cel new 3 3 2 12 2" xfId="13645"/>
    <cellStyle name="Input cel new 3 3 2 13" xfId="13531"/>
    <cellStyle name="Input cel new 3 3 2 2" xfId="387"/>
    <cellStyle name="Input cel new 3 3 2 2 10" xfId="16235"/>
    <cellStyle name="Input cel new 3 3 2 2 2" xfId="1010"/>
    <cellStyle name="Input cel new 3 3 2 2 2 2" xfId="4274"/>
    <cellStyle name="Input cel new 3 3 2 2 2 2 2" xfId="8494"/>
    <cellStyle name="Input cel new 3 3 2 2 2 2 2 2" xfId="18776"/>
    <cellStyle name="Input cel new 3 3 2 2 2 2 3" xfId="15581"/>
    <cellStyle name="Input cel new 3 3 2 2 2 3" xfId="5474"/>
    <cellStyle name="Input cel new 3 3 2 2 2 3 2" xfId="9694"/>
    <cellStyle name="Input cel new 3 3 2 2 2 3 2 2" xfId="19976"/>
    <cellStyle name="Input cel new 3 3 2 2 2 3 3" xfId="13695"/>
    <cellStyle name="Input cel new 3 3 2 2 2 4" xfId="6888"/>
    <cellStyle name="Input cel new 3 3 2 2 2 4 2" xfId="11107"/>
    <cellStyle name="Input cel new 3 3 2 2 2 4 2 2" xfId="21350"/>
    <cellStyle name="Input cel new 3 3 2 2 2 4 3" xfId="12390"/>
    <cellStyle name="Input cel new 3 3 2 2 2 5" xfId="3437"/>
    <cellStyle name="Input cel new 3 3 2 2 2 5 2" xfId="7657"/>
    <cellStyle name="Input cel new 3 3 2 2 2 5 2 2" xfId="17939"/>
    <cellStyle name="Input cel new 3 3 2 2 2 5 3" xfId="15758"/>
    <cellStyle name="Input cel new 3 3 2 2 2 6" xfId="2663"/>
    <cellStyle name="Input cel new 3 3 2 2 2 6 2" xfId="14780"/>
    <cellStyle name="Input cel new 3 3 2 2 2 7" xfId="15301"/>
    <cellStyle name="Input cel new 3 3 2 2 3" xfId="927"/>
    <cellStyle name="Input cel new 3 3 2 2 3 2" xfId="5391"/>
    <cellStyle name="Input cel new 3 3 2 2 3 2 2" xfId="9611"/>
    <cellStyle name="Input cel new 3 3 2 2 3 2 2 2" xfId="19893"/>
    <cellStyle name="Input cel new 3 3 2 2 3 2 3" xfId="13065"/>
    <cellStyle name="Input cel new 3 3 2 2 3 3" xfId="6807"/>
    <cellStyle name="Input cel new 3 3 2 2 3 3 2" xfId="11026"/>
    <cellStyle name="Input cel new 3 3 2 2 3 3 2 2" xfId="21275"/>
    <cellStyle name="Input cel new 3 3 2 2 3 3 3" xfId="13324"/>
    <cellStyle name="Input cel new 3 3 2 2 3 4" xfId="4206"/>
    <cellStyle name="Input cel new 3 3 2 2 3 4 2" xfId="8426"/>
    <cellStyle name="Input cel new 3 3 2 2 3 4 2 2" xfId="18708"/>
    <cellStyle name="Input cel new 3 3 2 2 3 5" xfId="2465"/>
    <cellStyle name="Input cel new 3 3 2 2 3 5 2" xfId="15438"/>
    <cellStyle name="Input cel new 3 3 2 2 3 6" xfId="16986"/>
    <cellStyle name="Input cel new 3 3 2 2 4" xfId="1222"/>
    <cellStyle name="Input cel new 3 3 2 2 4 2" xfId="5685"/>
    <cellStyle name="Input cel new 3 3 2 2 4 2 2" xfId="9905"/>
    <cellStyle name="Input cel new 3 3 2 2 4 2 2 2" xfId="20187"/>
    <cellStyle name="Input cel new 3 3 2 2 4 2 3" xfId="15095"/>
    <cellStyle name="Input cel new 3 3 2 2 4 3" xfId="7097"/>
    <cellStyle name="Input cel new 3 3 2 2 4 3 2" xfId="11316"/>
    <cellStyle name="Input cel new 3 3 2 2 4 3 2 2" xfId="21550"/>
    <cellStyle name="Input cel new 3 3 2 2 4 3 3" xfId="16308"/>
    <cellStyle name="Input cel new 3 3 2 2 4 4" xfId="4478"/>
    <cellStyle name="Input cel new 3 3 2 2 4 4 2" xfId="8698"/>
    <cellStyle name="Input cel new 3 3 2 2 4 4 2 2" xfId="18980"/>
    <cellStyle name="Input cel new 3 3 2 2 4 5" xfId="2025"/>
    <cellStyle name="Input cel new 3 3 2 2 4 5 2" xfId="17401"/>
    <cellStyle name="Input cel new 3 3 2 2 4 6" xfId="15712"/>
    <cellStyle name="Input cel new 3 3 2 2 5" xfId="749"/>
    <cellStyle name="Input cel new 3 3 2 2 5 2" xfId="5214"/>
    <cellStyle name="Input cel new 3 3 2 2 5 2 2" xfId="9434"/>
    <cellStyle name="Input cel new 3 3 2 2 5 2 2 2" xfId="19716"/>
    <cellStyle name="Input cel new 3 3 2 2 5 2 3" xfId="13670"/>
    <cellStyle name="Input cel new 3 3 2 2 5 3" xfId="6634"/>
    <cellStyle name="Input cel new 3 3 2 2 5 3 2" xfId="10853"/>
    <cellStyle name="Input cel new 3 3 2 2 5 3 2 2" xfId="21114"/>
    <cellStyle name="Input cel new 3 3 2 2 5 3 3" xfId="14847"/>
    <cellStyle name="Input cel new 3 3 2 2 5 4" xfId="4046"/>
    <cellStyle name="Input cel new 3 3 2 2 5 4 2" xfId="8266"/>
    <cellStyle name="Input cel new 3 3 2 2 5 4 2 2" xfId="18548"/>
    <cellStyle name="Input cel new 3 3 2 2 5 5" xfId="5069"/>
    <cellStyle name="Input cel new 3 3 2 2 5 5 2" xfId="16708"/>
    <cellStyle name="Input cel new 3 3 2 2 5 6" xfId="15149"/>
    <cellStyle name="Input cel new 3 3 2 2 6" xfId="1627"/>
    <cellStyle name="Input cel new 3 3 2 2 6 2" xfId="6281"/>
    <cellStyle name="Input cel new 3 3 2 2 6 2 2" xfId="10500"/>
    <cellStyle name="Input cel new 3 3 2 2 6 2 2 2" xfId="20776"/>
    <cellStyle name="Input cel new 3 3 2 2 6 2 3" xfId="13263"/>
    <cellStyle name="Input cel new 3 3 2 2 6 3" xfId="3703"/>
    <cellStyle name="Input cel new 3 3 2 2 6 3 2" xfId="7923"/>
    <cellStyle name="Input cel new 3 3 2 2 6 3 2 2" xfId="18205"/>
    <cellStyle name="Input cel new 3 3 2 2 6 4" xfId="2103"/>
    <cellStyle name="Input cel new 3 3 2 2 6 4 2" xfId="14699"/>
    <cellStyle name="Input cel new 3 3 2 2 6 5" xfId="13567"/>
    <cellStyle name="Input cel new 3 3 2 2 7" xfId="4856"/>
    <cellStyle name="Input cel new 3 3 2 2 7 2" xfId="9076"/>
    <cellStyle name="Input cel new 3 3 2 2 7 2 2" xfId="19358"/>
    <cellStyle name="Input cel new 3 3 2 2 7 3" xfId="12886"/>
    <cellStyle name="Input cel new 3 3 2 2 8" xfId="6184"/>
    <cellStyle name="Input cel new 3 3 2 2 8 2" xfId="10403"/>
    <cellStyle name="Input cel new 3 3 2 2 8 2 2" xfId="20681"/>
    <cellStyle name="Input cel new 3 3 2 2 8 3" xfId="15580"/>
    <cellStyle name="Input cel new 3 3 2 2 9" xfId="1827"/>
    <cellStyle name="Input cel new 3 3 2 2 9 2" xfId="12748"/>
    <cellStyle name="Input cel new 3 3 2 3" xfId="437"/>
    <cellStyle name="Input cel new 3 3 2 3 10" xfId="14862"/>
    <cellStyle name="Input cel new 3 3 2 3 2" xfId="1363"/>
    <cellStyle name="Input cel new 3 3 2 3 2 2" xfId="5826"/>
    <cellStyle name="Input cel new 3 3 2 3 2 2 2" xfId="10046"/>
    <cellStyle name="Input cel new 3 3 2 3 2 2 2 2" xfId="20328"/>
    <cellStyle name="Input cel new 3 3 2 3 2 2 3" xfId="15656"/>
    <cellStyle name="Input cel new 3 3 2 3 2 3" xfId="7238"/>
    <cellStyle name="Input cel new 3 3 2 3 2 3 2" xfId="11457"/>
    <cellStyle name="Input cel new 3 3 2 3 2 3 2 2" xfId="21680"/>
    <cellStyle name="Input cel new 3 3 2 3 2 3 3" xfId="13504"/>
    <cellStyle name="Input cel new 3 3 2 3 2 4" xfId="4595"/>
    <cellStyle name="Input cel new 3 3 2 3 2 4 2" xfId="8815"/>
    <cellStyle name="Input cel new 3 3 2 3 2 4 2 2" xfId="19097"/>
    <cellStyle name="Input cel new 3 3 2 3 2 5" xfId="2841"/>
    <cellStyle name="Input cel new 3 3 2 3 2 5 2" xfId="17531"/>
    <cellStyle name="Input cel new 3 3 2 3 2 6" xfId="16365"/>
    <cellStyle name="Input cel new 3 3 2 3 3" xfId="1049"/>
    <cellStyle name="Input cel new 3 3 2 3 3 2" xfId="5513"/>
    <cellStyle name="Input cel new 3 3 2 3 3 2 2" xfId="9733"/>
    <cellStyle name="Input cel new 3 3 2 3 3 2 2 2" xfId="20015"/>
    <cellStyle name="Input cel new 3 3 2 3 3 2 3" xfId="13591"/>
    <cellStyle name="Input cel new 3 3 2 3 3 3" xfId="6927"/>
    <cellStyle name="Input cel new 3 3 2 3 3 3 2" xfId="11146"/>
    <cellStyle name="Input cel new 3 3 2 3 3 3 2 2" xfId="21388"/>
    <cellStyle name="Input cel new 3 3 2 3 3 3 3" xfId="13634"/>
    <cellStyle name="Input cel new 3 3 2 3 3 4" xfId="4313"/>
    <cellStyle name="Input cel new 3 3 2 3 3 4 2" xfId="8533"/>
    <cellStyle name="Input cel new 3 3 2 3 3 4 2 2" xfId="18815"/>
    <cellStyle name="Input cel new 3 3 2 3 3 5" xfId="2341"/>
    <cellStyle name="Input cel new 3 3 2 3 3 5 2" xfId="15866"/>
    <cellStyle name="Input cel new 3 3 2 3 3 6" xfId="14679"/>
    <cellStyle name="Input cel new 3 3 2 3 4" xfId="811"/>
    <cellStyle name="Input cel new 3 3 2 3 4 2" xfId="5276"/>
    <cellStyle name="Input cel new 3 3 2 3 4 2 2" xfId="9496"/>
    <cellStyle name="Input cel new 3 3 2 3 4 2 2 2" xfId="19778"/>
    <cellStyle name="Input cel new 3 3 2 3 4 2 3" xfId="13418"/>
    <cellStyle name="Input cel new 3 3 2 3 4 3" xfId="6696"/>
    <cellStyle name="Input cel new 3 3 2 3 4 3 2" xfId="10915"/>
    <cellStyle name="Input cel new 3 3 2 3 4 3 2 2" xfId="21171"/>
    <cellStyle name="Input cel new 3 3 2 3 4 3 3" xfId="11641"/>
    <cellStyle name="Input cel new 3 3 2 3 4 4" xfId="4102"/>
    <cellStyle name="Input cel new 3 3 2 3 4 4 2" xfId="8322"/>
    <cellStyle name="Input cel new 3 3 2 3 4 4 2 2" xfId="18604"/>
    <cellStyle name="Input cel new 3 3 2 3 4 5" xfId="3023"/>
    <cellStyle name="Input cel new 3 3 2 3 4 5 2" xfId="13151"/>
    <cellStyle name="Input cel new 3 3 2 3 4 6" xfId="14830"/>
    <cellStyle name="Input cel new 3 3 2 3 5" xfId="3751"/>
    <cellStyle name="Input cel new 3 3 2 3 5 2" xfId="7971"/>
    <cellStyle name="Input cel new 3 3 2 3 5 2 2" xfId="18253"/>
    <cellStyle name="Input cel new 3 3 2 3 5 3" xfId="13444"/>
    <cellStyle name="Input cel new 3 3 2 3 6" xfId="4904"/>
    <cellStyle name="Input cel new 3 3 2 3 6 2" xfId="9124"/>
    <cellStyle name="Input cel new 3 3 2 3 6 2 2" xfId="19406"/>
    <cellStyle name="Input cel new 3 3 2 3 6 3" xfId="13052"/>
    <cellStyle name="Input cel new 3 3 2 3 7" xfId="6329"/>
    <cellStyle name="Input cel new 3 3 2 3 7 2" xfId="10548"/>
    <cellStyle name="Input cel new 3 3 2 3 7 2 2" xfId="20824"/>
    <cellStyle name="Input cel new 3 3 2 3 7 3" xfId="13877"/>
    <cellStyle name="Input cel new 3 3 2 3 8" xfId="3485"/>
    <cellStyle name="Input cel new 3 3 2 3 8 2" xfId="7705"/>
    <cellStyle name="Input cel new 3 3 2 3 8 2 2" xfId="17987"/>
    <cellStyle name="Input cel new 3 3 2 3 8 3" xfId="14177"/>
    <cellStyle name="Input cel new 3 3 2 3 9" xfId="1996"/>
    <cellStyle name="Input cel new 3 3 2 3 9 2" xfId="14270"/>
    <cellStyle name="Input cel new 3 3 2 4" xfId="501"/>
    <cellStyle name="Input cel new 3 3 2 4 2" xfId="1427"/>
    <cellStyle name="Input cel new 3 3 2 4 2 2" xfId="5890"/>
    <cellStyle name="Input cel new 3 3 2 4 2 2 2" xfId="10110"/>
    <cellStyle name="Input cel new 3 3 2 4 2 2 2 2" xfId="20392"/>
    <cellStyle name="Input cel new 3 3 2 4 2 2 3" xfId="13380"/>
    <cellStyle name="Input cel new 3 3 2 4 2 3" xfId="7302"/>
    <cellStyle name="Input cel new 3 3 2 4 2 3 2" xfId="11521"/>
    <cellStyle name="Input cel new 3 3 2 4 2 3 2 2" xfId="21740"/>
    <cellStyle name="Input cel new 3 3 2 4 2 3 3" xfId="13512"/>
    <cellStyle name="Input cel new 3 3 2 4 2 4" xfId="4655"/>
    <cellStyle name="Input cel new 3 3 2 4 2 4 2" xfId="8875"/>
    <cellStyle name="Input cel new 3 3 2 4 2 4 2 2" xfId="19157"/>
    <cellStyle name="Input cel new 3 3 2 4 2 5" xfId="2443"/>
    <cellStyle name="Input cel new 3 3 2 4 2 5 2" xfId="17591"/>
    <cellStyle name="Input cel new 3 3 2 4 2 6" xfId="12192"/>
    <cellStyle name="Input cel new 3 3 2 4 3" xfId="1109"/>
    <cellStyle name="Input cel new 3 3 2 4 3 2" xfId="5573"/>
    <cellStyle name="Input cel new 3 3 2 4 3 2 2" xfId="9793"/>
    <cellStyle name="Input cel new 3 3 2 4 3 2 2 2" xfId="20075"/>
    <cellStyle name="Input cel new 3 3 2 4 3 2 3" xfId="14735"/>
    <cellStyle name="Input cel new 3 3 2 4 3 3" xfId="6986"/>
    <cellStyle name="Input cel new 3 3 2 4 3 3 2" xfId="11205"/>
    <cellStyle name="Input cel new 3 3 2 4 3 3 2 2" xfId="21444"/>
    <cellStyle name="Input cel new 3 3 2 4 3 3 3" xfId="13370"/>
    <cellStyle name="Input cel new 3 3 2 4 3 4" xfId="4371"/>
    <cellStyle name="Input cel new 3 3 2 4 3 4 2" xfId="8591"/>
    <cellStyle name="Input cel new 3 3 2 4 3 4 2 2" xfId="18873"/>
    <cellStyle name="Input cel new 3 3 2 4 3 5" xfId="1901"/>
    <cellStyle name="Input cel new 3 3 2 4 3 5 2" xfId="17295"/>
    <cellStyle name="Input cel new 3 3 2 4 3 6" xfId="15805"/>
    <cellStyle name="Input cel new 3 3 2 4 4" xfId="3812"/>
    <cellStyle name="Input cel new 3 3 2 4 4 2" xfId="8032"/>
    <cellStyle name="Input cel new 3 3 2 4 4 2 2" xfId="18314"/>
    <cellStyle name="Input cel new 3 3 2 4 4 3" xfId="16353"/>
    <cellStyle name="Input cel new 3 3 2 4 5" xfId="4968"/>
    <cellStyle name="Input cel new 3 3 2 4 5 2" xfId="9188"/>
    <cellStyle name="Input cel new 3 3 2 4 5 2 2" xfId="19470"/>
    <cellStyle name="Input cel new 3 3 2 4 5 3" xfId="15606"/>
    <cellStyle name="Input cel new 3 3 2 4 6" xfId="6393"/>
    <cellStyle name="Input cel new 3 3 2 4 6 2" xfId="10612"/>
    <cellStyle name="Input cel new 3 3 2 4 6 2 2" xfId="20885"/>
    <cellStyle name="Input cel new 3 3 2 4 6 3" xfId="12761"/>
    <cellStyle name="Input cel new 3 3 2 4 7" xfId="3519"/>
    <cellStyle name="Input cel new 3 3 2 4 7 2" xfId="7739"/>
    <cellStyle name="Input cel new 3 3 2 4 7 2 2" xfId="18021"/>
    <cellStyle name="Input cel new 3 3 2 4 7 3" xfId="16469"/>
    <cellStyle name="Input cel new 3 3 2 4 8" xfId="2311"/>
    <cellStyle name="Input cel new 3 3 2 4 8 2" xfId="14754"/>
    <cellStyle name="Input cel new 3 3 2 4 9" xfId="14620"/>
    <cellStyle name="Input cel new 3 3 2 5" xfId="563"/>
    <cellStyle name="Input cel new 3 3 2 5 2" xfId="1489"/>
    <cellStyle name="Input cel new 3 3 2 5 2 2" xfId="5952"/>
    <cellStyle name="Input cel new 3 3 2 5 2 2 2" xfId="10172"/>
    <cellStyle name="Input cel new 3 3 2 5 2 2 2 2" xfId="20454"/>
    <cellStyle name="Input cel new 3 3 2 5 2 2 3" xfId="14087"/>
    <cellStyle name="Input cel new 3 3 2 5 2 3" xfId="7364"/>
    <cellStyle name="Input cel new 3 3 2 5 2 3 2" xfId="11583"/>
    <cellStyle name="Input cel new 3 3 2 5 2 3 2 2" xfId="21799"/>
    <cellStyle name="Input cel new 3 3 2 5 2 3 3" xfId="12827"/>
    <cellStyle name="Input cel new 3 3 2 5 2 4" xfId="4714"/>
    <cellStyle name="Input cel new 3 3 2 5 2 4 2" xfId="8934"/>
    <cellStyle name="Input cel new 3 3 2 5 2 4 2 2" xfId="19216"/>
    <cellStyle name="Input cel new 3 3 2 5 2 5" xfId="1848"/>
    <cellStyle name="Input cel new 3 3 2 5 2 5 2" xfId="17650"/>
    <cellStyle name="Input cel new 3 3 2 5 2 6" xfId="16007"/>
    <cellStyle name="Input cel new 3 3 2 5 3" xfId="1167"/>
    <cellStyle name="Input cel new 3 3 2 5 3 2" xfId="5630"/>
    <cellStyle name="Input cel new 3 3 2 5 3 2 2" xfId="9850"/>
    <cellStyle name="Input cel new 3 3 2 5 3 2 2 2" xfId="20132"/>
    <cellStyle name="Input cel new 3 3 2 5 3 2 3" xfId="17188"/>
    <cellStyle name="Input cel new 3 3 2 5 3 3" xfId="7042"/>
    <cellStyle name="Input cel new 3 3 2 5 3 3 2" xfId="11261"/>
    <cellStyle name="Input cel new 3 3 2 5 3 3 2 2" xfId="21497"/>
    <cellStyle name="Input cel new 3 3 2 5 3 3 3" xfId="17257"/>
    <cellStyle name="Input cel new 3 3 2 5 3 4" xfId="4425"/>
    <cellStyle name="Input cel new 3 3 2 5 3 4 2" xfId="8645"/>
    <cellStyle name="Input cel new 3 3 2 5 3 4 2 2" xfId="18927"/>
    <cellStyle name="Input cel new 3 3 2 5 3 5" xfId="2678"/>
    <cellStyle name="Input cel new 3 3 2 5 3 5 2" xfId="17348"/>
    <cellStyle name="Input cel new 3 3 2 5 3 6" xfId="17047"/>
    <cellStyle name="Input cel new 3 3 2 5 4" xfId="3874"/>
    <cellStyle name="Input cel new 3 3 2 5 4 2" xfId="8094"/>
    <cellStyle name="Input cel new 3 3 2 5 4 2 2" xfId="18376"/>
    <cellStyle name="Input cel new 3 3 2 5 4 3" xfId="14323"/>
    <cellStyle name="Input cel new 3 3 2 5 5" xfId="5030"/>
    <cellStyle name="Input cel new 3 3 2 5 5 2" xfId="9250"/>
    <cellStyle name="Input cel new 3 3 2 5 5 2 2" xfId="19532"/>
    <cellStyle name="Input cel new 3 3 2 5 5 3" xfId="15013"/>
    <cellStyle name="Input cel new 3 3 2 5 6" xfId="6455"/>
    <cellStyle name="Input cel new 3 3 2 5 6 2" xfId="10674"/>
    <cellStyle name="Input cel new 3 3 2 5 6 2 2" xfId="20947"/>
    <cellStyle name="Input cel new 3 3 2 5 6 3" xfId="14921"/>
    <cellStyle name="Input cel new 3 3 2 5 7" xfId="3578"/>
    <cellStyle name="Input cel new 3 3 2 5 7 2" xfId="7798"/>
    <cellStyle name="Input cel new 3 3 2 5 7 2 2" xfId="18080"/>
    <cellStyle name="Input cel new 3 3 2 5 7 3" xfId="12369"/>
    <cellStyle name="Input cel new 3 3 2 5 8" xfId="2665"/>
    <cellStyle name="Input cel new 3 3 2 5 8 2" xfId="13026"/>
    <cellStyle name="Input cel new 3 3 2 5 9" xfId="14901"/>
    <cellStyle name="Input cel new 3 3 2 6" xfId="991"/>
    <cellStyle name="Input cel new 3 3 2 6 2" xfId="4255"/>
    <cellStyle name="Input cel new 3 3 2 6 2 2" xfId="8475"/>
    <cellStyle name="Input cel new 3 3 2 6 2 2 2" xfId="18757"/>
    <cellStyle name="Input cel new 3 3 2 6 2 3" xfId="13598"/>
    <cellStyle name="Input cel new 3 3 2 6 3" xfId="5455"/>
    <cellStyle name="Input cel new 3 3 2 6 3 2" xfId="9675"/>
    <cellStyle name="Input cel new 3 3 2 6 3 2 2" xfId="19957"/>
    <cellStyle name="Input cel new 3 3 2 6 3 3" xfId="15761"/>
    <cellStyle name="Input cel new 3 3 2 6 4" xfId="6869"/>
    <cellStyle name="Input cel new 3 3 2 6 4 2" xfId="11088"/>
    <cellStyle name="Input cel new 3 3 2 6 4 2 2" xfId="21331"/>
    <cellStyle name="Input cel new 3 3 2 6 4 3" xfId="12680"/>
    <cellStyle name="Input cel new 3 3 2 6 5" xfId="3418"/>
    <cellStyle name="Input cel new 3 3 2 6 5 2" xfId="7638"/>
    <cellStyle name="Input cel new 3 3 2 6 5 2 2" xfId="17920"/>
    <cellStyle name="Input cel new 3 3 2 6 6" xfId="2934"/>
    <cellStyle name="Input cel new 3 3 2 6 6 2" xfId="16824"/>
    <cellStyle name="Input cel new 3 3 2 6 7" xfId="15847"/>
    <cellStyle name="Input cel new 3 3 2 7" xfId="676"/>
    <cellStyle name="Input cel new 3 3 2 7 2" xfId="5142"/>
    <cellStyle name="Input cel new 3 3 2 7 2 2" xfId="9362"/>
    <cellStyle name="Input cel new 3 3 2 7 2 2 2" xfId="19644"/>
    <cellStyle name="Input cel new 3 3 2 7 2 3" xfId="15939"/>
    <cellStyle name="Input cel new 3 3 2 7 3" xfId="6566"/>
    <cellStyle name="Input cel new 3 3 2 7 3 2" xfId="10785"/>
    <cellStyle name="Input cel new 3 3 2 7 3 2 2" xfId="21053"/>
    <cellStyle name="Input cel new 3 3 2 7 3 3" xfId="12153"/>
    <cellStyle name="Input cel new 3 3 2 7 4" xfId="3980"/>
    <cellStyle name="Input cel new 3 3 2 7 4 2" xfId="8200"/>
    <cellStyle name="Input cel new 3 3 2 7 4 2 2" xfId="18482"/>
    <cellStyle name="Input cel new 3 3 2 7 5" xfId="2827"/>
    <cellStyle name="Input cel new 3 3 2 7 5 2" xfId="16675"/>
    <cellStyle name="Input cel new 3 3 2 7 6" xfId="11760"/>
    <cellStyle name="Input cel new 3 3 2 8" xfId="1556"/>
    <cellStyle name="Input cel new 3 3 2 8 2" xfId="6044"/>
    <cellStyle name="Input cel new 3 3 2 8 2 2" xfId="10263"/>
    <cellStyle name="Input cel new 3 3 2 8 2 2 2" xfId="20543"/>
    <cellStyle name="Input cel new 3 3 2 8 2 3" xfId="17012"/>
    <cellStyle name="Input cel new 3 3 2 8 3" xfId="3680"/>
    <cellStyle name="Input cel new 3 3 2 8 3 2" xfId="7900"/>
    <cellStyle name="Input cel new 3 3 2 8 3 2 2" xfId="18182"/>
    <cellStyle name="Input cel new 3 3 2 8 4" xfId="1972"/>
    <cellStyle name="Input cel new 3 3 2 8 4 2" xfId="16424"/>
    <cellStyle name="Input cel new 3 3 2 8 5" xfId="13840"/>
    <cellStyle name="Input cel new 3 3 2 9" xfId="4833"/>
    <cellStyle name="Input cel new 3 3 2 9 2" xfId="9053"/>
    <cellStyle name="Input cel new 3 3 2 9 2 2" xfId="19335"/>
    <cellStyle name="Input cel new 3 3 2 9 3" xfId="13592"/>
    <cellStyle name="Input cel new 3 3 3" xfId="345"/>
    <cellStyle name="Input cel new 3 3 3 10" xfId="4815"/>
    <cellStyle name="Input cel new 3 3 3 10 2" xfId="9035"/>
    <cellStyle name="Input cel new 3 3 3 10 2 2" xfId="19317"/>
    <cellStyle name="Input cel new 3 3 3 10 3" xfId="16409"/>
    <cellStyle name="Input cel new 3 3 3 11" xfId="3310"/>
    <cellStyle name="Input cel new 3 3 3 11 2" xfId="7531"/>
    <cellStyle name="Input cel new 3 3 3 11 2 2" xfId="17814"/>
    <cellStyle name="Input cel new 3 3 3 11 3" xfId="17228"/>
    <cellStyle name="Input cel new 3 3 3 12" xfId="6133"/>
    <cellStyle name="Input cel new 3 3 3 12 2" xfId="10352"/>
    <cellStyle name="Input cel new 3 3 3 12 2 2" xfId="20630"/>
    <cellStyle name="Input cel new 3 3 3 13" xfId="1800"/>
    <cellStyle name="Input cel new 3 3 3 13 2" xfId="12405"/>
    <cellStyle name="Input cel new 3 3 3 14" xfId="15256"/>
    <cellStyle name="Input cel new 3 3 3 2" xfId="419"/>
    <cellStyle name="Input cel new 3 3 3 2 2" xfId="1041"/>
    <cellStyle name="Input cel new 3 3 3 2 2 2" xfId="1346"/>
    <cellStyle name="Input cel new 3 3 3 2 2 2 2" xfId="5809"/>
    <cellStyle name="Input cel new 3 3 3 2 2 2 2 2" xfId="10029"/>
    <cellStyle name="Input cel new 3 3 3 2 2 2 2 2 2" xfId="20311"/>
    <cellStyle name="Input cel new 3 3 3 2 2 2 2 3" xfId="15997"/>
    <cellStyle name="Input cel new 3 3 3 2 2 2 3" xfId="7221"/>
    <cellStyle name="Input cel new 3 3 3 2 2 2 3 2" xfId="11440"/>
    <cellStyle name="Input cel new 3 3 3 2 2 2 3 2 2" xfId="21663"/>
    <cellStyle name="Input cel new 3 3 3 2 2 2 3 3" xfId="17038"/>
    <cellStyle name="Input cel new 3 3 3 2 2 2 4" xfId="4578"/>
    <cellStyle name="Input cel new 3 3 3 2 2 2 4 2" xfId="8798"/>
    <cellStyle name="Input cel new 3 3 3 2 2 2 4 2 2" xfId="19080"/>
    <cellStyle name="Input cel new 3 3 3 2 2 2 5" xfId="2523"/>
    <cellStyle name="Input cel new 3 3 3 2 2 2 5 2" xfId="17514"/>
    <cellStyle name="Input cel new 3 3 3 2 2 2 6" xfId="13213"/>
    <cellStyle name="Input cel new 3 3 3 2 2 3" xfId="4305"/>
    <cellStyle name="Input cel new 3 3 3 2 2 3 2" xfId="8525"/>
    <cellStyle name="Input cel new 3 3 3 2 2 3 2 2" xfId="18807"/>
    <cellStyle name="Input cel new 3 3 3 2 2 3 3" xfId="12673"/>
    <cellStyle name="Input cel new 3 3 3 2 2 4" xfId="5505"/>
    <cellStyle name="Input cel new 3 3 3 2 2 4 2" xfId="9725"/>
    <cellStyle name="Input cel new 3 3 3 2 2 4 2 2" xfId="20007"/>
    <cellStyle name="Input cel new 3 3 3 2 2 4 3" xfId="13518"/>
    <cellStyle name="Input cel new 3 3 3 2 2 5" xfId="6919"/>
    <cellStyle name="Input cel new 3 3 3 2 2 5 2" xfId="11138"/>
    <cellStyle name="Input cel new 3 3 3 2 2 5 2 2" xfId="21380"/>
    <cellStyle name="Input cel new 3 3 3 2 2 5 3" xfId="14640"/>
    <cellStyle name="Input cel new 3 3 3 2 2 6" xfId="3468"/>
    <cellStyle name="Input cel new 3 3 3 2 2 6 2" xfId="7688"/>
    <cellStyle name="Input cel new 3 3 3 2 2 6 2 2" xfId="17970"/>
    <cellStyle name="Input cel new 3 3 3 2 2 7" xfId="2127"/>
    <cellStyle name="Input cel new 3 3 3 2 2 7 2" xfId="15504"/>
    <cellStyle name="Input cel new 3 3 3 2 2 8" xfId="15447"/>
    <cellStyle name="Input cel new 3 3 3 2 3" xfId="1261"/>
    <cellStyle name="Input cel new 3 3 3 2 3 2" xfId="5724"/>
    <cellStyle name="Input cel new 3 3 3 2 3 2 2" xfId="9944"/>
    <cellStyle name="Input cel new 3 3 3 2 3 2 2 2" xfId="20226"/>
    <cellStyle name="Input cel new 3 3 3 2 3 2 3" xfId="12871"/>
    <cellStyle name="Input cel new 3 3 3 2 3 3" xfId="7136"/>
    <cellStyle name="Input cel new 3 3 3 2 3 3 2" xfId="11355"/>
    <cellStyle name="Input cel new 3 3 3 2 3 3 2 2" xfId="21586"/>
    <cellStyle name="Input cel new 3 3 3 2 3 3 3" xfId="14026"/>
    <cellStyle name="Input cel new 3 3 3 2 3 4" xfId="4514"/>
    <cellStyle name="Input cel new 3 3 3 2 3 4 2" xfId="8734"/>
    <cellStyle name="Input cel new 3 3 3 2 3 4 2 2" xfId="19016"/>
    <cellStyle name="Input cel new 3 3 3 2 3 5" xfId="2079"/>
    <cellStyle name="Input cel new 3 3 3 2 3 5 2" xfId="17437"/>
    <cellStyle name="Input cel new 3 3 3 2 3 6" xfId="15622"/>
    <cellStyle name="Input cel new 3 3 3 2 4" xfId="794"/>
    <cellStyle name="Input cel new 3 3 3 2 4 2" xfId="5259"/>
    <cellStyle name="Input cel new 3 3 3 2 4 2 2" xfId="9479"/>
    <cellStyle name="Input cel new 3 3 3 2 4 2 2 2" xfId="19761"/>
    <cellStyle name="Input cel new 3 3 3 2 4 2 3" xfId="12041"/>
    <cellStyle name="Input cel new 3 3 3 2 4 3" xfId="6679"/>
    <cellStyle name="Input cel new 3 3 3 2 4 3 2" xfId="10898"/>
    <cellStyle name="Input cel new 3 3 3 2 4 3 2 2" xfId="21154"/>
    <cellStyle name="Input cel new 3 3 3 2 4 3 3" xfId="13210"/>
    <cellStyle name="Input cel new 3 3 3 2 4 4" xfId="4085"/>
    <cellStyle name="Input cel new 3 3 3 2 4 4 2" xfId="8305"/>
    <cellStyle name="Input cel new 3 3 3 2 4 4 2 2" xfId="18587"/>
    <cellStyle name="Input cel new 3 3 3 2 4 5" xfId="1993"/>
    <cellStyle name="Input cel new 3 3 3 2 4 5 2" xfId="11832"/>
    <cellStyle name="Input cel new 3 3 3 2 4 6" xfId="14107"/>
    <cellStyle name="Input cel new 3 3 3 2 5" xfId="1657"/>
    <cellStyle name="Input cel new 3 3 3 2 5 2" xfId="6312"/>
    <cellStyle name="Input cel new 3 3 3 2 5 2 2" xfId="10531"/>
    <cellStyle name="Input cel new 3 3 3 2 5 2 2 2" xfId="20807"/>
    <cellStyle name="Input cel new 3 3 3 2 5 2 3" xfId="12764"/>
    <cellStyle name="Input cel new 3 3 3 2 5 3" xfId="3734"/>
    <cellStyle name="Input cel new 3 3 3 2 5 3 2" xfId="7954"/>
    <cellStyle name="Input cel new 3 3 3 2 5 3 2 2" xfId="18236"/>
    <cellStyle name="Input cel new 3 3 3 2 5 4" xfId="1936"/>
    <cellStyle name="Input cel new 3 3 3 2 5 4 2" xfId="15019"/>
    <cellStyle name="Input cel new 3 3 3 2 5 5" xfId="12924"/>
    <cellStyle name="Input cel new 3 3 3 2 6" xfId="4887"/>
    <cellStyle name="Input cel new 3 3 3 2 6 2" xfId="9107"/>
    <cellStyle name="Input cel new 3 3 3 2 6 2 2" xfId="19389"/>
    <cellStyle name="Input cel new 3 3 3 2 6 3" xfId="16732"/>
    <cellStyle name="Input cel new 3 3 3 2 7" xfId="6225"/>
    <cellStyle name="Input cel new 3 3 3 2 7 2" xfId="10444"/>
    <cellStyle name="Input cel new 3 3 3 2 7 2 2" xfId="20721"/>
    <cellStyle name="Input cel new 3 3 3 2 7 3" xfId="12344"/>
    <cellStyle name="Input cel new 3 3 3 2 8" xfId="2164"/>
    <cellStyle name="Input cel new 3 3 3 2 8 2" xfId="17115"/>
    <cellStyle name="Input cel new 3 3 3 2 9" xfId="16643"/>
    <cellStyle name="Input cel new 3 3 3 3" xfId="469"/>
    <cellStyle name="Input cel new 3 3 3 3 10" xfId="15676"/>
    <cellStyle name="Input cel new 3 3 3 3 2" xfId="1080"/>
    <cellStyle name="Input cel new 3 3 3 3 2 2" xfId="5544"/>
    <cellStyle name="Input cel new 3 3 3 3 2 2 2" xfId="9764"/>
    <cellStyle name="Input cel new 3 3 3 3 2 2 2 2" xfId="20046"/>
    <cellStyle name="Input cel new 3 3 3 3 2 2 3" xfId="13724"/>
    <cellStyle name="Input cel new 3 3 3 3 2 3" xfId="6957"/>
    <cellStyle name="Input cel new 3 3 3 3 2 3 2" xfId="11176"/>
    <cellStyle name="Input cel new 3 3 3 3 2 3 2 2" xfId="21416"/>
    <cellStyle name="Input cel new 3 3 3 3 2 3 3" xfId="16471"/>
    <cellStyle name="Input cel new 3 3 3 3 2 4" xfId="4342"/>
    <cellStyle name="Input cel new 3 3 3 3 2 4 2" xfId="8562"/>
    <cellStyle name="Input cel new 3 3 3 3 2 4 2 2" xfId="18844"/>
    <cellStyle name="Input cel new 3 3 3 3 2 5" xfId="2758"/>
    <cellStyle name="Input cel new 3 3 3 3 2 5 2" xfId="17268"/>
    <cellStyle name="Input cel new 3 3 3 3 2 6" xfId="13449"/>
    <cellStyle name="Input cel new 3 3 3 3 3" xfId="1395"/>
    <cellStyle name="Input cel new 3 3 3 3 3 2" xfId="5858"/>
    <cellStyle name="Input cel new 3 3 3 3 3 2 2" xfId="10078"/>
    <cellStyle name="Input cel new 3 3 3 3 3 2 2 2" xfId="20360"/>
    <cellStyle name="Input cel new 3 3 3 3 3 2 3" xfId="16362"/>
    <cellStyle name="Input cel new 3 3 3 3 3 3" xfId="7270"/>
    <cellStyle name="Input cel new 3 3 3 3 3 3 2" xfId="11489"/>
    <cellStyle name="Input cel new 3 3 3 3 3 3 2 2" xfId="21710"/>
    <cellStyle name="Input cel new 3 3 3 3 3 3 3" xfId="15754"/>
    <cellStyle name="Input cel new 3 3 3 3 3 4" xfId="4625"/>
    <cellStyle name="Input cel new 3 3 3 3 3 4 2" xfId="8845"/>
    <cellStyle name="Input cel new 3 3 3 3 3 4 2 2" xfId="19127"/>
    <cellStyle name="Input cel new 3 3 3 3 3 5" xfId="2109"/>
    <cellStyle name="Input cel new 3 3 3 3 3 5 2" xfId="17561"/>
    <cellStyle name="Input cel new 3 3 3 3 3 6" xfId="16386"/>
    <cellStyle name="Input cel new 3 3 3 3 4" xfId="854"/>
    <cellStyle name="Input cel new 3 3 3 3 4 2" xfId="5319"/>
    <cellStyle name="Input cel new 3 3 3 3 4 2 2" xfId="9539"/>
    <cellStyle name="Input cel new 3 3 3 3 4 2 2 2" xfId="19821"/>
    <cellStyle name="Input cel new 3 3 3 3 4 2 3" xfId="15204"/>
    <cellStyle name="Input cel new 3 3 3 3 4 3" xfId="6739"/>
    <cellStyle name="Input cel new 3 3 3 3 4 3 2" xfId="10958"/>
    <cellStyle name="Input cel new 3 3 3 3 4 3 2 2" xfId="21212"/>
    <cellStyle name="Input cel new 3 3 3 3 4 3 3" xfId="16715"/>
    <cellStyle name="Input cel new 3 3 3 3 4 4" xfId="4143"/>
    <cellStyle name="Input cel new 3 3 3 3 4 4 2" xfId="8363"/>
    <cellStyle name="Input cel new 3 3 3 3 4 4 2 2" xfId="18645"/>
    <cellStyle name="Input cel new 3 3 3 3 4 5" xfId="2828"/>
    <cellStyle name="Input cel new 3 3 3 3 4 5 2" xfId="13001"/>
    <cellStyle name="Input cel new 3 3 3 3 4 6" xfId="16456"/>
    <cellStyle name="Input cel new 3 3 3 3 5" xfId="3782"/>
    <cellStyle name="Input cel new 3 3 3 3 5 2" xfId="8002"/>
    <cellStyle name="Input cel new 3 3 3 3 5 2 2" xfId="18284"/>
    <cellStyle name="Input cel new 3 3 3 3 5 3" xfId="15637"/>
    <cellStyle name="Input cel new 3 3 3 3 6" xfId="4936"/>
    <cellStyle name="Input cel new 3 3 3 3 6 2" xfId="9156"/>
    <cellStyle name="Input cel new 3 3 3 3 6 2 2" xfId="19438"/>
    <cellStyle name="Input cel new 3 3 3 3 6 3" xfId="17192"/>
    <cellStyle name="Input cel new 3 3 3 3 7" xfId="6361"/>
    <cellStyle name="Input cel new 3 3 3 3 7 2" xfId="10580"/>
    <cellStyle name="Input cel new 3 3 3 3 7 2 2" xfId="20855"/>
    <cellStyle name="Input cel new 3 3 3 3 7 3" xfId="14392"/>
    <cellStyle name="Input cel new 3 3 3 3 8" xfId="3502"/>
    <cellStyle name="Input cel new 3 3 3 3 8 2" xfId="7722"/>
    <cellStyle name="Input cel new 3 3 3 3 8 2 2" xfId="18004"/>
    <cellStyle name="Input cel new 3 3 3 3 8 3" xfId="16717"/>
    <cellStyle name="Input cel new 3 3 3 3 9" xfId="3038"/>
    <cellStyle name="Input cel new 3 3 3 3 9 2" xfId="13745"/>
    <cellStyle name="Input cel new 3 3 3 4" xfId="533"/>
    <cellStyle name="Input cel new 3 3 3 4 2" xfId="1459"/>
    <cellStyle name="Input cel new 3 3 3 4 2 2" xfId="5922"/>
    <cellStyle name="Input cel new 3 3 3 4 2 2 2" xfId="10142"/>
    <cellStyle name="Input cel new 3 3 3 4 2 2 2 2" xfId="20424"/>
    <cellStyle name="Input cel new 3 3 3 4 2 2 3" xfId="16892"/>
    <cellStyle name="Input cel new 3 3 3 4 2 3" xfId="7334"/>
    <cellStyle name="Input cel new 3 3 3 4 2 3 2" xfId="11553"/>
    <cellStyle name="Input cel new 3 3 3 4 2 3 2 2" xfId="21770"/>
    <cellStyle name="Input cel new 3 3 3 4 2 3 3" xfId="11964"/>
    <cellStyle name="Input cel new 3 3 3 4 2 4" xfId="4685"/>
    <cellStyle name="Input cel new 3 3 3 4 2 4 2" xfId="8905"/>
    <cellStyle name="Input cel new 3 3 3 4 2 4 2 2" xfId="19187"/>
    <cellStyle name="Input cel new 3 3 3 4 2 5" xfId="2747"/>
    <cellStyle name="Input cel new 3 3 3 4 2 5 2" xfId="17621"/>
    <cellStyle name="Input cel new 3 3 3 4 2 6" xfId="14742"/>
    <cellStyle name="Input cel new 3 3 3 4 3" xfId="1141"/>
    <cellStyle name="Input cel new 3 3 3 4 3 2" xfId="5605"/>
    <cellStyle name="Input cel new 3 3 3 4 3 2 2" xfId="9825"/>
    <cellStyle name="Input cel new 3 3 3 4 3 2 2 2" xfId="20107"/>
    <cellStyle name="Input cel new 3 3 3 4 3 2 3" xfId="15235"/>
    <cellStyle name="Input cel new 3 3 3 4 3 3" xfId="7018"/>
    <cellStyle name="Input cel new 3 3 3 4 3 3 2" xfId="11237"/>
    <cellStyle name="Input cel new 3 3 3 4 3 3 2 2" xfId="21474"/>
    <cellStyle name="Input cel new 3 3 3 4 3 3 3" xfId="16703"/>
    <cellStyle name="Input cel new 3 3 3 4 3 4" xfId="4401"/>
    <cellStyle name="Input cel new 3 3 3 4 3 4 2" xfId="8621"/>
    <cellStyle name="Input cel new 3 3 3 4 3 4 2 2" xfId="18903"/>
    <cellStyle name="Input cel new 3 3 3 4 3 5" xfId="2642"/>
    <cellStyle name="Input cel new 3 3 3 4 3 5 2" xfId="17325"/>
    <cellStyle name="Input cel new 3 3 3 4 3 6" xfId="12870"/>
    <cellStyle name="Input cel new 3 3 3 4 4" xfId="3844"/>
    <cellStyle name="Input cel new 3 3 3 4 4 2" xfId="8064"/>
    <cellStyle name="Input cel new 3 3 3 4 4 2 2" xfId="18346"/>
    <cellStyle name="Input cel new 3 3 3 4 4 3" xfId="13371"/>
    <cellStyle name="Input cel new 3 3 3 4 5" xfId="5000"/>
    <cellStyle name="Input cel new 3 3 3 4 5 2" xfId="9220"/>
    <cellStyle name="Input cel new 3 3 3 4 5 2 2" xfId="19502"/>
    <cellStyle name="Input cel new 3 3 3 4 5 3" xfId="13681"/>
    <cellStyle name="Input cel new 3 3 3 4 6" xfId="6425"/>
    <cellStyle name="Input cel new 3 3 3 4 6 2" xfId="10644"/>
    <cellStyle name="Input cel new 3 3 3 4 6 2 2" xfId="20917"/>
    <cellStyle name="Input cel new 3 3 3 4 6 3" xfId="15868"/>
    <cellStyle name="Input cel new 3 3 3 4 7" xfId="3549"/>
    <cellStyle name="Input cel new 3 3 3 4 7 2" xfId="7769"/>
    <cellStyle name="Input cel new 3 3 3 4 7 2 2" xfId="18051"/>
    <cellStyle name="Input cel new 3 3 3 4 7 3" xfId="13970"/>
    <cellStyle name="Input cel new 3 3 3 4 8" xfId="2848"/>
    <cellStyle name="Input cel new 3 3 3 4 8 2" xfId="14545"/>
    <cellStyle name="Input cel new 3 3 3 4 9" xfId="12258"/>
    <cellStyle name="Input cel new 3 3 3 5" xfId="594"/>
    <cellStyle name="Input cel new 3 3 3 5 2" xfId="1520"/>
    <cellStyle name="Input cel new 3 3 3 5 2 2" xfId="5983"/>
    <cellStyle name="Input cel new 3 3 3 5 2 2 2" xfId="10203"/>
    <cellStyle name="Input cel new 3 3 3 5 2 2 2 2" xfId="20485"/>
    <cellStyle name="Input cel new 3 3 3 5 2 2 3" xfId="15345"/>
    <cellStyle name="Input cel new 3 3 3 5 2 3" xfId="7395"/>
    <cellStyle name="Input cel new 3 3 3 5 2 3 2" xfId="11614"/>
    <cellStyle name="Input cel new 3 3 3 5 2 3 2 2" xfId="21829"/>
    <cellStyle name="Input cel new 3 3 3 5 2 3 3" xfId="13049"/>
    <cellStyle name="Input cel new 3 3 3 5 2 4" xfId="4744"/>
    <cellStyle name="Input cel new 3 3 3 5 2 4 2" xfId="8964"/>
    <cellStyle name="Input cel new 3 3 3 5 2 4 2 2" xfId="19246"/>
    <cellStyle name="Input cel new 3 3 3 5 2 5" xfId="7448"/>
    <cellStyle name="Input cel new 3 3 3 5 2 5 2" xfId="17680"/>
    <cellStyle name="Input cel new 3 3 3 5 2 6" xfId="16473"/>
    <cellStyle name="Input cel new 3 3 3 5 3" xfId="1198"/>
    <cellStyle name="Input cel new 3 3 3 5 3 2" xfId="5661"/>
    <cellStyle name="Input cel new 3 3 3 5 3 2 2" xfId="9881"/>
    <cellStyle name="Input cel new 3 3 3 5 3 2 2 2" xfId="20163"/>
    <cellStyle name="Input cel new 3 3 3 5 3 2 3" xfId="15748"/>
    <cellStyle name="Input cel new 3 3 3 5 3 3" xfId="7073"/>
    <cellStyle name="Input cel new 3 3 3 5 3 3 2" xfId="11292"/>
    <cellStyle name="Input cel new 3 3 3 5 3 3 2 2" xfId="21527"/>
    <cellStyle name="Input cel new 3 3 3 5 3 3 3" xfId="11635"/>
    <cellStyle name="Input cel new 3 3 3 5 3 4" xfId="4455"/>
    <cellStyle name="Input cel new 3 3 3 5 3 4 2" xfId="8675"/>
    <cellStyle name="Input cel new 3 3 3 5 3 4 2 2" xfId="18957"/>
    <cellStyle name="Input cel new 3 3 3 5 3 5" xfId="2545"/>
    <cellStyle name="Input cel new 3 3 3 5 3 5 2" xfId="17378"/>
    <cellStyle name="Input cel new 3 3 3 5 3 6" xfId="12962"/>
    <cellStyle name="Input cel new 3 3 3 5 4" xfId="3905"/>
    <cellStyle name="Input cel new 3 3 3 5 4 2" xfId="8125"/>
    <cellStyle name="Input cel new 3 3 3 5 4 2 2" xfId="18407"/>
    <cellStyle name="Input cel new 3 3 3 5 4 3" xfId="11703"/>
    <cellStyle name="Input cel new 3 3 3 5 5" xfId="5061"/>
    <cellStyle name="Input cel new 3 3 3 5 5 2" xfId="9281"/>
    <cellStyle name="Input cel new 3 3 3 5 5 2 2" xfId="19563"/>
    <cellStyle name="Input cel new 3 3 3 5 5 3" xfId="14168"/>
    <cellStyle name="Input cel new 3 3 3 5 6" xfId="6486"/>
    <cellStyle name="Input cel new 3 3 3 5 6 2" xfId="10705"/>
    <cellStyle name="Input cel new 3 3 3 5 6 2 2" xfId="20978"/>
    <cellStyle name="Input cel new 3 3 3 5 6 3" xfId="16974"/>
    <cellStyle name="Input cel new 3 3 3 5 7" xfId="3608"/>
    <cellStyle name="Input cel new 3 3 3 5 7 2" xfId="7828"/>
    <cellStyle name="Input cel new 3 3 3 5 7 2 2" xfId="18110"/>
    <cellStyle name="Input cel new 3 3 3 5 7 3" xfId="13705"/>
    <cellStyle name="Input cel new 3 3 3 5 8" xfId="2140"/>
    <cellStyle name="Input cel new 3 3 3 5 8 2" xfId="12404"/>
    <cellStyle name="Input cel new 3 3 3 5 9" xfId="13530"/>
    <cellStyle name="Input cel new 3 3 3 6" xfId="973"/>
    <cellStyle name="Input cel new 3 3 3 6 2" xfId="4238"/>
    <cellStyle name="Input cel new 3 3 3 6 2 2" xfId="8458"/>
    <cellStyle name="Input cel new 3 3 3 6 2 2 2" xfId="18740"/>
    <cellStyle name="Input cel new 3 3 3 6 2 3" xfId="14782"/>
    <cellStyle name="Input cel new 3 3 3 6 3" xfId="5437"/>
    <cellStyle name="Input cel new 3 3 3 6 3 2" xfId="9657"/>
    <cellStyle name="Input cel new 3 3 3 6 3 2 2" xfId="19939"/>
    <cellStyle name="Input cel new 3 3 3 6 3 3" xfId="16457"/>
    <cellStyle name="Input cel new 3 3 3 6 4" xfId="6851"/>
    <cellStyle name="Input cel new 3 3 3 6 4 2" xfId="11070"/>
    <cellStyle name="Input cel new 3 3 3 6 4 2 2" xfId="21313"/>
    <cellStyle name="Input cel new 3 3 3 6 4 3" xfId="14161"/>
    <cellStyle name="Input cel new 3 3 3 6 5" xfId="3400"/>
    <cellStyle name="Input cel new 3 3 3 6 5 2" xfId="7620"/>
    <cellStyle name="Input cel new 3 3 3 6 5 2 2" xfId="17902"/>
    <cellStyle name="Input cel new 3 3 3 6 6" xfId="2060"/>
    <cellStyle name="Input cel new 3 3 3 6 6 2" xfId="11915"/>
    <cellStyle name="Input cel new 3 3 3 6 7" xfId="12394"/>
    <cellStyle name="Input cel new 3 3 3 7" xfId="675"/>
    <cellStyle name="Input cel new 3 3 3 7 2" xfId="5141"/>
    <cellStyle name="Input cel new 3 3 3 7 2 2" xfId="9361"/>
    <cellStyle name="Input cel new 3 3 3 7 2 2 2" xfId="19643"/>
    <cellStyle name="Input cel new 3 3 3 7 2 3" xfId="17036"/>
    <cellStyle name="Input cel new 3 3 3 7 3" xfId="6565"/>
    <cellStyle name="Input cel new 3 3 3 7 3 2" xfId="10784"/>
    <cellStyle name="Input cel new 3 3 3 7 3 2 2" xfId="21052"/>
    <cellStyle name="Input cel new 3 3 3 7 3 3" xfId="13693"/>
    <cellStyle name="Input cel new 3 3 3 7 4" xfId="3979"/>
    <cellStyle name="Input cel new 3 3 3 7 4 2" xfId="8199"/>
    <cellStyle name="Input cel new 3 3 3 7 4 2 2" xfId="18481"/>
    <cellStyle name="Input cel new 3 3 3 7 5" xfId="2368"/>
    <cellStyle name="Input cel new 3 3 3 7 5 2" xfId="12698"/>
    <cellStyle name="Input cel new 3 3 3 7 6" xfId="11809"/>
    <cellStyle name="Input cel new 3 3 3 8" xfId="618"/>
    <cellStyle name="Input cel new 3 3 3 8 2" xfId="5085"/>
    <cellStyle name="Input cel new 3 3 3 8 2 2" xfId="9305"/>
    <cellStyle name="Input cel new 3 3 3 8 2 2 2" xfId="19587"/>
    <cellStyle name="Input cel new 3 3 3 8 2 3" xfId="14970"/>
    <cellStyle name="Input cel new 3 3 3 8 3" xfId="6510"/>
    <cellStyle name="Input cel new 3 3 3 8 3 2" xfId="10729"/>
    <cellStyle name="Input cel new 3 3 3 8 3 2 2" xfId="21001"/>
    <cellStyle name="Input cel new 3 3 3 8 3 3" xfId="13030"/>
    <cellStyle name="Input cel new 3 3 3 8 4" xfId="3928"/>
    <cellStyle name="Input cel new 3 3 3 8 4 2" xfId="8148"/>
    <cellStyle name="Input cel new 3 3 3 8 4 2 2" xfId="18430"/>
    <cellStyle name="Input cel new 3 3 3 8 5" xfId="3177"/>
    <cellStyle name="Input cel new 3 3 3 8 5 2" xfId="15989"/>
    <cellStyle name="Input cel new 3 3 3 8 6" xfId="11680"/>
    <cellStyle name="Input cel new 3 3 3 9" xfId="1574"/>
    <cellStyle name="Input cel new 3 3 3 9 2" xfId="6070"/>
    <cellStyle name="Input cel new 3 3 3 9 2 2" xfId="10289"/>
    <cellStyle name="Input cel new 3 3 3 9 2 2 2" xfId="20569"/>
    <cellStyle name="Input cel new 3 3 3 9 2 3" xfId="14112"/>
    <cellStyle name="Input cel new 3 3 3 9 3" xfId="3662"/>
    <cellStyle name="Input cel new 3 3 3 9 3 2" xfId="7882"/>
    <cellStyle name="Input cel new 3 3 3 9 3 2 2" xfId="18164"/>
    <cellStyle name="Input cel new 3 3 3 9 4" xfId="2917"/>
    <cellStyle name="Input cel new 3 3 3 9 4 2" xfId="15503"/>
    <cellStyle name="Input cel new 3 3 3 9 5" xfId="16205"/>
    <cellStyle name="Input cel new 3 3 4" xfId="317"/>
    <cellStyle name="Input cel new 3 3 4 2" xfId="954"/>
    <cellStyle name="Input cel new 3 3 4 2 2" xfId="1706"/>
    <cellStyle name="Input cel new 3 3 4 2 2 2" xfId="6832"/>
    <cellStyle name="Input cel new 3 3 4 2 2 2 2" xfId="11051"/>
    <cellStyle name="Input cel new 3 3 4 2 2 2 2 2" xfId="21295"/>
    <cellStyle name="Input cel new 3 3 4 2 2 2 3" xfId="16431"/>
    <cellStyle name="Input cel new 3 3 4 2 2 3" xfId="5418"/>
    <cellStyle name="Input cel new 3 3 4 2 2 3 2" xfId="9638"/>
    <cellStyle name="Input cel new 3 3 4 2 2 3 2 2" xfId="19920"/>
    <cellStyle name="Input cel new 3 3 4 2 2 4" xfId="2134"/>
    <cellStyle name="Input cel new 3 3 4 2 2 4 2" xfId="12738"/>
    <cellStyle name="Input cel new 3 3 4 2 2 5" xfId="12109"/>
    <cellStyle name="Input cel new 3 3 4 2 3" xfId="6152"/>
    <cellStyle name="Input cel new 3 3 4 2 3 2" xfId="10371"/>
    <cellStyle name="Input cel new 3 3 4 2 3 2 2" xfId="20649"/>
    <cellStyle name="Input cel new 3 3 4 2 3 3" xfId="12679"/>
    <cellStyle name="Input cel new 3 3 4 2 4" xfId="1780"/>
    <cellStyle name="Input cel new 3 3 4 2 4 2" xfId="14535"/>
    <cellStyle name="Input cel new 3 3 4 2 5" xfId="16826"/>
    <cellStyle name="Input cel new 3 3 4 3" xfId="634"/>
    <cellStyle name="Input cel new 3 3 4 3 2" xfId="5101"/>
    <cellStyle name="Input cel new 3 3 4 3 2 2" xfId="9321"/>
    <cellStyle name="Input cel new 3 3 4 3 2 2 2" xfId="19603"/>
    <cellStyle name="Input cel new 3 3 4 3 2 3" xfId="13115"/>
    <cellStyle name="Input cel new 3 3 4 3 3" xfId="6526"/>
    <cellStyle name="Input cel new 3 3 4 3 3 2" xfId="10745"/>
    <cellStyle name="Input cel new 3 3 4 3 3 2 2" xfId="21016"/>
    <cellStyle name="Input cel new 3 3 4 3 3 3" xfId="14939"/>
    <cellStyle name="Input cel new 3 3 4 3 4" xfId="3943"/>
    <cellStyle name="Input cel new 3 3 4 3 4 2" xfId="8163"/>
    <cellStyle name="Input cel new 3 3 4 3 4 2 2" xfId="18445"/>
    <cellStyle name="Input cel new 3 3 4 3 5" xfId="1942"/>
    <cellStyle name="Input cel new 3 3 4 3 5 2" xfId="13513"/>
    <cellStyle name="Input cel new 3 3 4 3 6" xfId="11665"/>
    <cellStyle name="Input cel new 3 3 4 4" xfId="1593"/>
    <cellStyle name="Input cel new 3 3 4 4 2" xfId="6244"/>
    <cellStyle name="Input cel new 3 3 4 4 2 2" xfId="10463"/>
    <cellStyle name="Input cel new 3 3 4 4 2 2 2" xfId="20739"/>
    <cellStyle name="Input cel new 3 3 4 4 2 3" xfId="13633"/>
    <cellStyle name="Input cel new 3 3 4 4 3" xfId="3636"/>
    <cellStyle name="Input cel new 3 3 4 4 3 2" xfId="7856"/>
    <cellStyle name="Input cel new 3 3 4 4 3 2 2" xfId="18138"/>
    <cellStyle name="Input cel new 3 3 4 4 4" xfId="2487"/>
    <cellStyle name="Input cel new 3 3 4 4 4 2" xfId="12121"/>
    <cellStyle name="Input cel new 3 3 4 4 5" xfId="14798"/>
    <cellStyle name="Input cel new 3 3 4 5" xfId="4790"/>
    <cellStyle name="Input cel new 3 3 4 5 2" xfId="9010"/>
    <cellStyle name="Input cel new 3 3 4 5 2 2" xfId="19292"/>
    <cellStyle name="Input cel new 3 3 4 5 3" xfId="13408"/>
    <cellStyle name="Input cel new 3 3 4 6" xfId="3378"/>
    <cellStyle name="Input cel new 3 3 4 6 2" xfId="7598"/>
    <cellStyle name="Input cel new 3 3 4 6 2 2" xfId="17880"/>
    <cellStyle name="Input cel new 3 3 4 6 3" xfId="16727"/>
    <cellStyle name="Input cel new 3 3 4 7" xfId="2994"/>
    <cellStyle name="Input cel new 3 3 4 7 2" xfId="16820"/>
    <cellStyle name="Input cel new 3 3 4 8" xfId="16091"/>
    <cellStyle name="Input cel new 3 3 4 8 2" xfId="12978"/>
    <cellStyle name="Input cel new 3 3 4 9" xfId="17134"/>
    <cellStyle name="Input cel new 3 3 5" xfId="483"/>
    <cellStyle name="Input cel new 3 3 5 10" xfId="14235"/>
    <cellStyle name="Input cel new 3 3 5 2" xfId="1091"/>
    <cellStyle name="Input cel new 3 3 5 2 2" xfId="1409"/>
    <cellStyle name="Input cel new 3 3 5 2 2 2" xfId="5872"/>
    <cellStyle name="Input cel new 3 3 5 2 2 2 2" xfId="10092"/>
    <cellStyle name="Input cel new 3 3 5 2 2 2 2 2" xfId="20374"/>
    <cellStyle name="Input cel new 3 3 5 2 2 2 3" xfId="14019"/>
    <cellStyle name="Input cel new 3 3 5 2 2 3" xfId="7284"/>
    <cellStyle name="Input cel new 3 3 5 2 2 3 2" xfId="11503"/>
    <cellStyle name="Input cel new 3 3 5 2 2 3 2 2" xfId="21723"/>
    <cellStyle name="Input cel new 3 3 5 2 2 3 3" xfId="14533"/>
    <cellStyle name="Input cel new 3 3 5 2 2 4" xfId="4638"/>
    <cellStyle name="Input cel new 3 3 5 2 2 4 2" xfId="8858"/>
    <cellStyle name="Input cel new 3 3 5 2 2 4 2 2" xfId="19140"/>
    <cellStyle name="Input cel new 3 3 5 2 2 5" xfId="1847"/>
    <cellStyle name="Input cel new 3 3 5 2 2 5 2" xfId="17574"/>
    <cellStyle name="Input cel new 3 3 5 2 2 6" xfId="13295"/>
    <cellStyle name="Input cel new 3 3 5 2 3" xfId="5555"/>
    <cellStyle name="Input cel new 3 3 5 2 3 2" xfId="9775"/>
    <cellStyle name="Input cel new 3 3 5 2 3 2 2" xfId="20057"/>
    <cellStyle name="Input cel new 3 3 5 2 3 3" xfId="15965"/>
    <cellStyle name="Input cel new 3 3 5 2 4" xfId="6968"/>
    <cellStyle name="Input cel new 3 3 5 2 4 2" xfId="11187"/>
    <cellStyle name="Input cel new 3 3 5 2 4 2 2" xfId="21427"/>
    <cellStyle name="Input cel new 3 3 5 2 4 3" xfId="14008"/>
    <cellStyle name="Input cel new 3 3 5 2 5" xfId="4353"/>
    <cellStyle name="Input cel new 3 3 5 2 5 2" xfId="8573"/>
    <cellStyle name="Input cel new 3 3 5 2 5 2 2" xfId="18855"/>
    <cellStyle name="Input cel new 3 3 5 2 6" xfId="2297"/>
    <cellStyle name="Input cel new 3 3 5 2 6 2" xfId="17278"/>
    <cellStyle name="Input cel new 3 3 5 2 7" xfId="15698"/>
    <cellStyle name="Input cel new 3 3 5 3" xfId="653"/>
    <cellStyle name="Input cel new 3 3 5 3 2" xfId="5119"/>
    <cellStyle name="Input cel new 3 3 5 3 2 2" xfId="9339"/>
    <cellStyle name="Input cel new 3 3 5 3 2 2 2" xfId="19621"/>
    <cellStyle name="Input cel new 3 3 5 3 2 3" xfId="12217"/>
    <cellStyle name="Input cel new 3 3 5 3 3" xfId="6543"/>
    <cellStyle name="Input cel new 3 3 5 3 3 2" xfId="10762"/>
    <cellStyle name="Input cel new 3 3 5 3 3 2 2" xfId="21032"/>
    <cellStyle name="Input cel new 3 3 5 3 3 3" xfId="14043"/>
    <cellStyle name="Input cel new 3 3 5 3 4" xfId="3960"/>
    <cellStyle name="Input cel new 3 3 5 3 4 2" xfId="8180"/>
    <cellStyle name="Input cel new 3 3 5 3 4 2 2" xfId="18462"/>
    <cellStyle name="Input cel new 3 3 5 3 5" xfId="2121"/>
    <cellStyle name="Input cel new 3 3 5 3 5 2" xfId="15391"/>
    <cellStyle name="Input cel new 3 3 5 3 6" xfId="17252"/>
    <cellStyle name="Input cel new 3 3 5 4" xfId="729"/>
    <cellStyle name="Input cel new 3 3 5 4 2" xfId="5194"/>
    <cellStyle name="Input cel new 3 3 5 4 2 2" xfId="9414"/>
    <cellStyle name="Input cel new 3 3 5 4 2 2 2" xfId="19696"/>
    <cellStyle name="Input cel new 3 3 5 4 2 3" xfId="16840"/>
    <cellStyle name="Input cel new 3 3 5 4 3" xfId="6615"/>
    <cellStyle name="Input cel new 3 3 5 4 3 2" xfId="10834"/>
    <cellStyle name="Input cel new 3 3 5 4 3 2 2" xfId="21096"/>
    <cellStyle name="Input cel new 3 3 5 4 3 3" xfId="16510"/>
    <cellStyle name="Input cel new 3 3 5 4 4" xfId="4026"/>
    <cellStyle name="Input cel new 3 3 5 4 4 2" xfId="8246"/>
    <cellStyle name="Input cel new 3 3 5 4 4 2 2" xfId="18528"/>
    <cellStyle name="Input cel new 3 3 5 4 5" xfId="2715"/>
    <cellStyle name="Input cel new 3 3 5 4 5 2" xfId="17001"/>
    <cellStyle name="Input cel new 3 3 5 4 6" xfId="14432"/>
    <cellStyle name="Input cel new 3 3 5 5" xfId="1685"/>
    <cellStyle name="Input cel new 3 3 5 5 2" xfId="6375"/>
    <cellStyle name="Input cel new 3 3 5 5 2 2" xfId="10594"/>
    <cellStyle name="Input cel new 3 3 5 5 2 2 2" xfId="20868"/>
    <cellStyle name="Input cel new 3 3 5 5 2 3" xfId="12638"/>
    <cellStyle name="Input cel new 3 3 5 5 3" xfId="3795"/>
    <cellStyle name="Input cel new 3 3 5 5 3 2" xfId="8015"/>
    <cellStyle name="Input cel new 3 3 5 5 3 2 2" xfId="18297"/>
    <cellStyle name="Input cel new 3 3 5 5 4" xfId="1956"/>
    <cellStyle name="Input cel new 3 3 5 5 4 2" xfId="13686"/>
    <cellStyle name="Input cel new 3 3 5 5 5" xfId="15382"/>
    <cellStyle name="Input cel new 3 3 5 6" xfId="4950"/>
    <cellStyle name="Input cel new 3 3 5 6 2" xfId="9170"/>
    <cellStyle name="Input cel new 3 3 5 6 2 2" xfId="19452"/>
    <cellStyle name="Input cel new 3 3 5 6 3" xfId="17189"/>
    <cellStyle name="Input cel new 3 3 5 7" xfId="6147"/>
    <cellStyle name="Input cel new 3 3 5 7 2" xfId="10366"/>
    <cellStyle name="Input cel new 3 3 5 7 2 2" xfId="20644"/>
    <cellStyle name="Input cel new 3 3 5 7 3" xfId="13715"/>
    <cellStyle name="Input cel new 3 3 5 8" xfId="1785"/>
    <cellStyle name="Input cel new 3 3 5 8 2" xfId="13544"/>
    <cellStyle name="Input cel new 3 3 5 9" xfId="16129"/>
    <cellStyle name="Input cel new 3 3 5 9 2" xfId="12572"/>
    <cellStyle name="Input cel new 3 3 6" xfId="546"/>
    <cellStyle name="Input cel new 3 3 6 2" xfId="1472"/>
    <cellStyle name="Input cel new 3 3 6 2 2" xfId="5935"/>
    <cellStyle name="Input cel new 3 3 6 2 2 2" xfId="10155"/>
    <cellStyle name="Input cel new 3 3 6 2 2 2 2" xfId="20437"/>
    <cellStyle name="Input cel new 3 3 6 2 2 3" xfId="12002"/>
    <cellStyle name="Input cel new 3 3 6 2 3" xfId="7347"/>
    <cellStyle name="Input cel new 3 3 6 2 3 2" xfId="11566"/>
    <cellStyle name="Input cel new 3 3 6 2 3 2 2" xfId="21782"/>
    <cellStyle name="Input cel new 3 3 6 2 3 3" xfId="12424"/>
    <cellStyle name="Input cel new 3 3 6 2 4" xfId="4697"/>
    <cellStyle name="Input cel new 3 3 6 2 4 2" xfId="8917"/>
    <cellStyle name="Input cel new 3 3 6 2 4 2 2" xfId="19199"/>
    <cellStyle name="Input cel new 3 3 6 2 5" xfId="3025"/>
    <cellStyle name="Input cel new 3 3 6 2 5 2" xfId="17633"/>
    <cellStyle name="Input cel new 3 3 6 2 6" xfId="15522"/>
    <cellStyle name="Input cel new 3 3 6 3" xfId="766"/>
    <cellStyle name="Input cel new 3 3 6 3 2" xfId="5231"/>
    <cellStyle name="Input cel new 3 3 6 3 2 2" xfId="9451"/>
    <cellStyle name="Input cel new 3 3 6 3 2 2 2" xfId="19733"/>
    <cellStyle name="Input cel new 3 3 6 3 2 3" xfId="13611"/>
    <cellStyle name="Input cel new 3 3 6 3 3" xfId="6651"/>
    <cellStyle name="Input cel new 3 3 6 3 3 2" xfId="10870"/>
    <cellStyle name="Input cel new 3 3 6 3 3 2 2" xfId="21129"/>
    <cellStyle name="Input cel new 3 3 6 3 3 3" xfId="12490"/>
    <cellStyle name="Input cel new 3 3 6 3 4" xfId="4061"/>
    <cellStyle name="Input cel new 3 3 6 3 4 2" xfId="8281"/>
    <cellStyle name="Input cel new 3 3 6 3 4 2 2" xfId="18563"/>
    <cellStyle name="Input cel new 3 3 6 3 5" xfId="2376"/>
    <cellStyle name="Input cel new 3 3 6 3 5 2" xfId="12301"/>
    <cellStyle name="Input cel new 3 3 6 3 6" xfId="12782"/>
    <cellStyle name="Input cel new 3 3 6 4" xfId="3857"/>
    <cellStyle name="Input cel new 3 3 6 4 2" xfId="8077"/>
    <cellStyle name="Input cel new 3 3 6 4 2 2" xfId="18359"/>
    <cellStyle name="Input cel new 3 3 6 4 3" xfId="13099"/>
    <cellStyle name="Input cel new 3 3 6 5" xfId="5013"/>
    <cellStyle name="Input cel new 3 3 6 5 2" xfId="9233"/>
    <cellStyle name="Input cel new 3 3 6 5 2 2" xfId="19515"/>
    <cellStyle name="Input cel new 3 3 6 5 3" xfId="14599"/>
    <cellStyle name="Input cel new 3 3 6 6" xfId="6438"/>
    <cellStyle name="Input cel new 3 3 6 6 2" xfId="10657"/>
    <cellStyle name="Input cel new 3 3 6 6 2 2" xfId="20930"/>
    <cellStyle name="Input cel new 3 3 6 6 3" xfId="16501"/>
    <cellStyle name="Input cel new 3 3 6 7" xfId="3561"/>
    <cellStyle name="Input cel new 3 3 6 7 2" xfId="7781"/>
    <cellStyle name="Input cel new 3 3 6 7 2 2" xfId="18063"/>
    <cellStyle name="Input cel new 3 3 6 7 3" xfId="16419"/>
    <cellStyle name="Input cel new 3 3 6 8" xfId="2070"/>
    <cellStyle name="Input cel new 3 3 6 8 2" xfId="16574"/>
    <cellStyle name="Input cel new 3 3 6 9" xfId="12317"/>
    <cellStyle name="Input cel new 3 3 7" xfId="933"/>
    <cellStyle name="Input cel new 3 3 7 2" xfId="679"/>
    <cellStyle name="Input cel new 3 3 7 2 2" xfId="5145"/>
    <cellStyle name="Input cel new 3 3 7 2 2 2" xfId="9365"/>
    <cellStyle name="Input cel new 3 3 7 2 2 2 2" xfId="19647"/>
    <cellStyle name="Input cel new 3 3 7 2 2 3" xfId="16762"/>
    <cellStyle name="Input cel new 3 3 7 2 3" xfId="6569"/>
    <cellStyle name="Input cel new 3 3 7 2 3 2" xfId="10788"/>
    <cellStyle name="Input cel new 3 3 7 2 3 2 2" xfId="21056"/>
    <cellStyle name="Input cel new 3 3 7 2 3 3" xfId="13929"/>
    <cellStyle name="Input cel new 3 3 7 2 4" xfId="3983"/>
    <cellStyle name="Input cel new 3 3 7 2 4 2" xfId="8203"/>
    <cellStyle name="Input cel new 3 3 7 2 4 2 2" xfId="18485"/>
    <cellStyle name="Input cel new 3 3 7 2 5" xfId="2255"/>
    <cellStyle name="Input cel new 3 3 7 2 5 2" xfId="13163"/>
    <cellStyle name="Input cel new 3 3 7 2 6" xfId="11645"/>
    <cellStyle name="Input cel new 3 3 7 3" xfId="4211"/>
    <cellStyle name="Input cel new 3 3 7 3 2" xfId="8431"/>
    <cellStyle name="Input cel new 3 3 7 3 2 2" xfId="18713"/>
    <cellStyle name="Input cel new 3 3 7 3 3" xfId="17238"/>
    <cellStyle name="Input cel new 3 3 7 4" xfId="5397"/>
    <cellStyle name="Input cel new 3 3 7 4 2" xfId="9617"/>
    <cellStyle name="Input cel new 3 3 7 4 2 2" xfId="19899"/>
    <cellStyle name="Input cel new 3 3 7 4 3" xfId="12532"/>
    <cellStyle name="Input cel new 3 3 7 5" xfId="6813"/>
    <cellStyle name="Input cel new 3 3 7 5 2" xfId="11032"/>
    <cellStyle name="Input cel new 3 3 7 5 2 2" xfId="21280"/>
    <cellStyle name="Input cel new 3 3 7 5 3" xfId="15776"/>
    <cellStyle name="Input cel new 3 3 7 6" xfId="3352"/>
    <cellStyle name="Input cel new 3 3 7 6 2" xfId="7572"/>
    <cellStyle name="Input cel new 3 3 7 6 2 2" xfId="17854"/>
    <cellStyle name="Input cel new 3 3 7 7" xfId="2963"/>
    <cellStyle name="Input cel new 3 3 7 7 2" xfId="14153"/>
    <cellStyle name="Input cel new 3 3 7 8" xfId="14694"/>
    <cellStyle name="Input cel new 3 3 8" xfId="1601"/>
    <cellStyle name="Input cel new 3 3 8 2" xfId="6252"/>
    <cellStyle name="Input cel new 3 3 8 2 2" xfId="10471"/>
    <cellStyle name="Input cel new 3 3 8 2 2 2" xfId="20747"/>
    <cellStyle name="Input cel new 3 3 8 2 3" xfId="16599"/>
    <cellStyle name="Input cel new 3 3 8 3" xfId="3281"/>
    <cellStyle name="Input cel new 3 3 8 3 2" xfId="7503"/>
    <cellStyle name="Input cel new 3 3 8 3 2 2" xfId="17785"/>
    <cellStyle name="Input cel new 3 3 8 4" xfId="2607"/>
    <cellStyle name="Input cel new 3 3 8 4 2" xfId="13101"/>
    <cellStyle name="Input cel new 3 3 8 5" xfId="13684"/>
    <cellStyle name="Input cel new 3 3 9" xfId="3342"/>
    <cellStyle name="Input cel new 3 3 9 2" xfId="7562"/>
    <cellStyle name="Input cel new 3 3 9 2 2" xfId="17846"/>
    <cellStyle name="Input cel new 3 3 9 3" xfId="15669"/>
    <cellStyle name="Input cel new 3 4" xfId="275"/>
    <cellStyle name="Input cel new 3 4 10" xfId="1873"/>
    <cellStyle name="Input cel new 3 4 10 2" xfId="14077"/>
    <cellStyle name="Input cel new 3 4 10 3" xfId="16081"/>
    <cellStyle name="Input cel new 3 4 2" xfId="394"/>
    <cellStyle name="Input cel new 3 4 2 10" xfId="3356"/>
    <cellStyle name="Input cel new 3 4 2 10 2" xfId="7576"/>
    <cellStyle name="Input cel new 3 4 2 10 2 2" xfId="17858"/>
    <cellStyle name="Input cel new 3 4 2 10 3" xfId="12294"/>
    <cellStyle name="Input cel new 3 4 2 11" xfId="6109"/>
    <cellStyle name="Input cel new 3 4 2 11 2" xfId="10328"/>
    <cellStyle name="Input cel new 3 4 2 11 2 2" xfId="20606"/>
    <cellStyle name="Input cel new 3 4 2 12" xfId="2658"/>
    <cellStyle name="Input cel new 3 4 2 12 2" xfId="16480"/>
    <cellStyle name="Input cel new 3 4 2 13" xfId="11740"/>
    <cellStyle name="Input cel new 3 4 2 2" xfId="444"/>
    <cellStyle name="Input cel new 3 4 2 2 10" xfId="11846"/>
    <cellStyle name="Input cel new 3 4 2 2 2" xfId="1055"/>
    <cellStyle name="Input cel new 3 4 2 2 2 2" xfId="1370"/>
    <cellStyle name="Input cel new 3 4 2 2 2 2 2" xfId="5833"/>
    <cellStyle name="Input cel new 3 4 2 2 2 2 2 2" xfId="10053"/>
    <cellStyle name="Input cel new 3 4 2 2 2 2 2 2 2" xfId="20335"/>
    <cellStyle name="Input cel new 3 4 2 2 2 2 2 3" xfId="15064"/>
    <cellStyle name="Input cel new 3 4 2 2 2 2 3" xfId="7245"/>
    <cellStyle name="Input cel new 3 4 2 2 2 2 3 2" xfId="11464"/>
    <cellStyle name="Input cel new 3 4 2 2 2 2 3 2 2" xfId="21686"/>
    <cellStyle name="Input cel new 3 4 2 2 2 2 3 3" xfId="14664"/>
    <cellStyle name="Input cel new 3 4 2 2 2 2 4" xfId="4601"/>
    <cellStyle name="Input cel new 3 4 2 2 2 2 4 2" xfId="8821"/>
    <cellStyle name="Input cel new 3 4 2 2 2 2 4 2 2" xfId="19103"/>
    <cellStyle name="Input cel new 3 4 2 2 2 2 5" xfId="2269"/>
    <cellStyle name="Input cel new 3 4 2 2 2 2 5 2" xfId="17537"/>
    <cellStyle name="Input cel new 3 4 2 2 2 2 6" xfId="14918"/>
    <cellStyle name="Input cel new 3 4 2 2 2 3" xfId="5519"/>
    <cellStyle name="Input cel new 3 4 2 2 2 3 2" xfId="9739"/>
    <cellStyle name="Input cel new 3 4 2 2 2 3 2 2" xfId="20021"/>
    <cellStyle name="Input cel new 3 4 2 2 2 3 3" xfId="11971"/>
    <cellStyle name="Input cel new 3 4 2 2 2 4" xfId="6932"/>
    <cellStyle name="Input cel new 3 4 2 2 2 4 2" xfId="11151"/>
    <cellStyle name="Input cel new 3 4 2 2 2 4 2 2" xfId="21391"/>
    <cellStyle name="Input cel new 3 4 2 2 2 4 3" xfId="16406"/>
    <cellStyle name="Input cel new 3 4 2 2 2 5" xfId="4317"/>
    <cellStyle name="Input cel new 3 4 2 2 2 5 2" xfId="8537"/>
    <cellStyle name="Input cel new 3 4 2 2 2 5 2 2" xfId="18819"/>
    <cellStyle name="Input cel new 3 4 2 2 2 6" xfId="1945"/>
    <cellStyle name="Input cel new 3 4 2 2 2 6 2" xfId="12061"/>
    <cellStyle name="Input cel new 3 4 2 2 2 7" xfId="12741"/>
    <cellStyle name="Input cel new 3 4 2 2 3" xfId="1045"/>
    <cellStyle name="Input cel new 3 4 2 2 3 2" xfId="5509"/>
    <cellStyle name="Input cel new 3 4 2 2 3 2 2" xfId="9729"/>
    <cellStyle name="Input cel new 3 4 2 2 3 2 2 2" xfId="20011"/>
    <cellStyle name="Input cel new 3 4 2 2 3 2 3" xfId="13318"/>
    <cellStyle name="Input cel new 3 4 2 2 3 3" xfId="6923"/>
    <cellStyle name="Input cel new 3 4 2 2 3 3 2" xfId="11142"/>
    <cellStyle name="Input cel new 3 4 2 2 3 3 2 2" xfId="21384"/>
    <cellStyle name="Input cel new 3 4 2 2 3 3 3" xfId="14482"/>
    <cellStyle name="Input cel new 3 4 2 2 3 4" xfId="4309"/>
    <cellStyle name="Input cel new 3 4 2 2 3 4 2" xfId="8529"/>
    <cellStyle name="Input cel new 3 4 2 2 3 4 2 2" xfId="18811"/>
    <cellStyle name="Input cel new 3 4 2 2 3 5" xfId="2911"/>
    <cellStyle name="Input cel new 3 4 2 2 3 5 2" xfId="12434"/>
    <cellStyle name="Input cel new 3 4 2 2 3 6" xfId="13169"/>
    <cellStyle name="Input cel new 3 4 2 2 4" xfId="828"/>
    <cellStyle name="Input cel new 3 4 2 2 4 2" xfId="5293"/>
    <cellStyle name="Input cel new 3 4 2 2 4 2 2" xfId="9513"/>
    <cellStyle name="Input cel new 3 4 2 2 4 2 2 2" xfId="19795"/>
    <cellStyle name="Input cel new 3 4 2 2 4 2 3" xfId="17187"/>
    <cellStyle name="Input cel new 3 4 2 2 4 3" xfId="6713"/>
    <cellStyle name="Input cel new 3 4 2 2 4 3 2" xfId="10932"/>
    <cellStyle name="Input cel new 3 4 2 2 4 3 2 2" xfId="21186"/>
    <cellStyle name="Input cel new 3 4 2 2 4 3 3" xfId="12268"/>
    <cellStyle name="Input cel new 3 4 2 2 4 4" xfId="4117"/>
    <cellStyle name="Input cel new 3 4 2 2 4 4 2" xfId="8337"/>
    <cellStyle name="Input cel new 3 4 2 2 4 4 2 2" xfId="18619"/>
    <cellStyle name="Input cel new 3 4 2 2 4 5" xfId="2205"/>
    <cellStyle name="Input cel new 3 4 2 2 4 5 2" xfId="15826"/>
    <cellStyle name="Input cel new 3 4 2 2 4 6" xfId="15662"/>
    <cellStyle name="Input cel new 3 4 2 2 5" xfId="1663"/>
    <cellStyle name="Input cel new 3 4 2 2 5 2" xfId="6336"/>
    <cellStyle name="Input cel new 3 4 2 2 5 2 2" xfId="10555"/>
    <cellStyle name="Input cel new 3 4 2 2 5 2 2 2" xfId="20831"/>
    <cellStyle name="Input cel new 3 4 2 2 5 2 3" xfId="15510"/>
    <cellStyle name="Input cel new 3 4 2 2 5 3" xfId="3758"/>
    <cellStyle name="Input cel new 3 4 2 2 5 3 2" xfId="7978"/>
    <cellStyle name="Input cel new 3 4 2 2 5 3 2 2" xfId="18260"/>
    <cellStyle name="Input cel new 3 4 2 2 5 4" xfId="2849"/>
    <cellStyle name="Input cel new 3 4 2 2 5 4 2" xfId="16724"/>
    <cellStyle name="Input cel new 3 4 2 2 5 5" xfId="12560"/>
    <cellStyle name="Input cel new 3 4 2 2 6" xfId="4911"/>
    <cellStyle name="Input cel new 3 4 2 2 6 2" xfId="9131"/>
    <cellStyle name="Input cel new 3 4 2 2 6 2 2" xfId="19413"/>
    <cellStyle name="Input cel new 3 4 2 2 6 3" xfId="14344"/>
    <cellStyle name="Input cel new 3 4 2 2 7" xfId="6196"/>
    <cellStyle name="Input cel new 3 4 2 2 7 2" xfId="10415"/>
    <cellStyle name="Input cel new 3 4 2 2 7 2 2" xfId="20693"/>
    <cellStyle name="Input cel new 3 4 2 2 7 3" xfId="13081"/>
    <cellStyle name="Input cel new 3 4 2 2 8" xfId="2393"/>
    <cellStyle name="Input cel new 3 4 2 2 8 2" xfId="15163"/>
    <cellStyle name="Input cel new 3 4 2 2 9" xfId="16135"/>
    <cellStyle name="Input cel new 3 4 2 2 9 2" xfId="13313"/>
    <cellStyle name="Input cel new 3 4 2 3" xfId="508"/>
    <cellStyle name="Input cel new 3 4 2 3 2" xfId="1434"/>
    <cellStyle name="Input cel new 3 4 2 3 2 2" xfId="5897"/>
    <cellStyle name="Input cel new 3 4 2 3 2 2 2" xfId="10117"/>
    <cellStyle name="Input cel new 3 4 2 3 2 2 2 2" xfId="20399"/>
    <cellStyle name="Input cel new 3 4 2 3 2 2 3" xfId="12494"/>
    <cellStyle name="Input cel new 3 4 2 3 2 3" xfId="7309"/>
    <cellStyle name="Input cel new 3 4 2 3 2 3 2" xfId="11528"/>
    <cellStyle name="Input cel new 3 4 2 3 2 3 2 2" xfId="21746"/>
    <cellStyle name="Input cel new 3 4 2 3 2 3 3" xfId="13630"/>
    <cellStyle name="Input cel new 3 4 2 3 2 4" xfId="4661"/>
    <cellStyle name="Input cel new 3 4 2 3 2 4 2" xfId="8881"/>
    <cellStyle name="Input cel new 3 4 2 3 2 4 2 2" xfId="19163"/>
    <cellStyle name="Input cel new 3 4 2 3 2 5" xfId="1977"/>
    <cellStyle name="Input cel new 3 4 2 3 2 5 2" xfId="17597"/>
    <cellStyle name="Input cel new 3 4 2 3 2 6" xfId="14518"/>
    <cellStyle name="Input cel new 3 4 2 3 3" xfId="1116"/>
    <cellStyle name="Input cel new 3 4 2 3 3 2" xfId="5580"/>
    <cellStyle name="Input cel new 3 4 2 3 3 2 2" xfId="9800"/>
    <cellStyle name="Input cel new 3 4 2 3 3 2 2 2" xfId="20082"/>
    <cellStyle name="Input cel new 3 4 2 3 3 2 3" xfId="12723"/>
    <cellStyle name="Input cel new 3 4 2 3 3 3" xfId="6993"/>
    <cellStyle name="Input cel new 3 4 2 3 3 3 2" xfId="11212"/>
    <cellStyle name="Input cel new 3 4 2 3 3 3 2 2" xfId="21450"/>
    <cellStyle name="Input cel new 3 4 2 3 3 3 3" xfId="12483"/>
    <cellStyle name="Input cel new 3 4 2 3 3 4" xfId="4377"/>
    <cellStyle name="Input cel new 3 4 2 3 3 4 2" xfId="8597"/>
    <cellStyle name="Input cel new 3 4 2 3 3 4 2 2" xfId="18879"/>
    <cellStyle name="Input cel new 3 4 2 3 3 5" xfId="1823"/>
    <cellStyle name="Input cel new 3 4 2 3 3 5 2" xfId="17301"/>
    <cellStyle name="Input cel new 3 4 2 3 3 6" xfId="15924"/>
    <cellStyle name="Input cel new 3 4 2 3 4" xfId="3819"/>
    <cellStyle name="Input cel new 3 4 2 3 4 2" xfId="8039"/>
    <cellStyle name="Input cel new 3 4 2 3 4 2 2" xfId="18321"/>
    <cellStyle name="Input cel new 3 4 2 3 4 3" xfId="16265"/>
    <cellStyle name="Input cel new 3 4 2 3 5" xfId="4975"/>
    <cellStyle name="Input cel new 3 4 2 3 5 2" xfId="9195"/>
    <cellStyle name="Input cel new 3 4 2 3 5 2 2" xfId="19477"/>
    <cellStyle name="Input cel new 3 4 2 3 5 3" xfId="12461"/>
    <cellStyle name="Input cel new 3 4 2 3 6" xfId="6400"/>
    <cellStyle name="Input cel new 3 4 2 3 6 2" xfId="10619"/>
    <cellStyle name="Input cel new 3 4 2 3 6 2 2" xfId="20892"/>
    <cellStyle name="Input cel new 3 4 2 3 6 3" xfId="14727"/>
    <cellStyle name="Input cel new 3 4 2 3 7" xfId="3525"/>
    <cellStyle name="Input cel new 3 4 2 3 7 2" xfId="7745"/>
    <cellStyle name="Input cel new 3 4 2 3 7 2 2" xfId="18027"/>
    <cellStyle name="Input cel new 3 4 2 3 7 3" xfId="13224"/>
    <cellStyle name="Input cel new 3 4 2 3 8" xfId="2043"/>
    <cellStyle name="Input cel new 3 4 2 3 8 2" xfId="11939"/>
    <cellStyle name="Input cel new 3 4 2 3 9" xfId="12442"/>
    <cellStyle name="Input cel new 3 4 2 4" xfId="570"/>
    <cellStyle name="Input cel new 3 4 2 4 2" xfId="1496"/>
    <cellStyle name="Input cel new 3 4 2 4 2 2" xfId="5959"/>
    <cellStyle name="Input cel new 3 4 2 4 2 2 2" xfId="10179"/>
    <cellStyle name="Input cel new 3 4 2 4 2 2 2 2" xfId="20461"/>
    <cellStyle name="Input cel new 3 4 2 4 2 2 3" xfId="11963"/>
    <cellStyle name="Input cel new 3 4 2 4 2 3" xfId="7371"/>
    <cellStyle name="Input cel new 3 4 2 4 2 3 2" xfId="11590"/>
    <cellStyle name="Input cel new 3 4 2 4 2 3 2 2" xfId="21805"/>
    <cellStyle name="Input cel new 3 4 2 4 2 3 3" xfId="14790"/>
    <cellStyle name="Input cel new 3 4 2 4 2 4" xfId="4720"/>
    <cellStyle name="Input cel new 3 4 2 4 2 4 2" xfId="8940"/>
    <cellStyle name="Input cel new 3 4 2 4 2 4 2 2" xfId="19222"/>
    <cellStyle name="Input cel new 3 4 2 4 2 5" xfId="7424"/>
    <cellStyle name="Input cel new 3 4 2 4 2 5 2" xfId="17656"/>
    <cellStyle name="Input cel new 3 4 2 4 2 6" xfId="15122"/>
    <cellStyle name="Input cel new 3 4 2 4 3" xfId="1174"/>
    <cellStyle name="Input cel new 3 4 2 4 3 2" xfId="5637"/>
    <cellStyle name="Input cel new 3 4 2 4 3 2 2" xfId="9857"/>
    <cellStyle name="Input cel new 3 4 2 4 3 2 2 2" xfId="20139"/>
    <cellStyle name="Input cel new 3 4 2 4 3 2 3" xfId="15049"/>
    <cellStyle name="Input cel new 3 4 2 4 3 3" xfId="7049"/>
    <cellStyle name="Input cel new 3 4 2 4 3 3 2" xfId="11268"/>
    <cellStyle name="Input cel new 3 4 2 4 3 3 2 2" xfId="21503"/>
    <cellStyle name="Input cel new 3 4 2 4 3 3 3" xfId="11748"/>
    <cellStyle name="Input cel new 3 4 2 4 3 4" xfId="4431"/>
    <cellStyle name="Input cel new 3 4 2 4 3 4 2" xfId="8651"/>
    <cellStyle name="Input cel new 3 4 2 4 3 4 2 2" xfId="18933"/>
    <cellStyle name="Input cel new 3 4 2 4 3 5" xfId="2077"/>
    <cellStyle name="Input cel new 3 4 2 4 3 5 2" xfId="17354"/>
    <cellStyle name="Input cel new 3 4 2 4 3 6" xfId="13796"/>
    <cellStyle name="Input cel new 3 4 2 4 4" xfId="3881"/>
    <cellStyle name="Input cel new 3 4 2 4 4 2" xfId="8101"/>
    <cellStyle name="Input cel new 3 4 2 4 4 2 2" xfId="18383"/>
    <cellStyle name="Input cel new 3 4 2 4 4 3" xfId="12439"/>
    <cellStyle name="Input cel new 3 4 2 4 5" xfId="5037"/>
    <cellStyle name="Input cel new 3 4 2 4 5 2" xfId="9257"/>
    <cellStyle name="Input cel new 3 4 2 4 5 2 2" xfId="19539"/>
    <cellStyle name="Input cel new 3 4 2 4 5 3" xfId="15772"/>
    <cellStyle name="Input cel new 3 4 2 4 6" xfId="6462"/>
    <cellStyle name="Input cel new 3 4 2 4 6 2" xfId="10681"/>
    <cellStyle name="Input cel new 3 4 2 4 6 2 2" xfId="20954"/>
    <cellStyle name="Input cel new 3 4 2 4 6 3" xfId="17175"/>
    <cellStyle name="Input cel new 3 4 2 4 7" xfId="3584"/>
    <cellStyle name="Input cel new 3 4 2 4 7 2" xfId="7804"/>
    <cellStyle name="Input cel new 3 4 2 4 7 2 2" xfId="18086"/>
    <cellStyle name="Input cel new 3 4 2 4 7 3" xfId="16687"/>
    <cellStyle name="Input cel new 3 4 2 4 8" xfId="1962"/>
    <cellStyle name="Input cel new 3 4 2 4 8 2" xfId="17155"/>
    <cellStyle name="Input cel new 3 4 2 4 9" xfId="15838"/>
    <cellStyle name="Input cel new 3 4 2 5" xfId="1017"/>
    <cellStyle name="Input cel new 3 4 2 5 2" xfId="1333"/>
    <cellStyle name="Input cel new 3 4 2 5 2 2" xfId="5796"/>
    <cellStyle name="Input cel new 3 4 2 5 2 2 2" xfId="10016"/>
    <cellStyle name="Input cel new 3 4 2 5 2 2 2 2" xfId="20298"/>
    <cellStyle name="Input cel new 3 4 2 5 2 2 3" xfId="16054"/>
    <cellStyle name="Input cel new 3 4 2 5 2 3" xfId="7208"/>
    <cellStyle name="Input cel new 3 4 2 5 2 3 2" xfId="11427"/>
    <cellStyle name="Input cel new 3 4 2 5 2 3 2 2" xfId="21650"/>
    <cellStyle name="Input cel new 3 4 2 5 2 3 3" xfId="15999"/>
    <cellStyle name="Input cel new 3 4 2 5 2 4" xfId="4565"/>
    <cellStyle name="Input cel new 3 4 2 5 2 4 2" xfId="8785"/>
    <cellStyle name="Input cel new 3 4 2 5 2 4 2 2" xfId="19067"/>
    <cellStyle name="Input cel new 3 4 2 5 2 5" xfId="2785"/>
    <cellStyle name="Input cel new 3 4 2 5 2 5 2" xfId="17501"/>
    <cellStyle name="Input cel new 3 4 2 5 2 6" xfId="15035"/>
    <cellStyle name="Input cel new 3 4 2 5 3" xfId="4281"/>
    <cellStyle name="Input cel new 3 4 2 5 3 2" xfId="8501"/>
    <cellStyle name="Input cel new 3 4 2 5 3 2 2" xfId="18783"/>
    <cellStyle name="Input cel new 3 4 2 5 3 3" xfId="12295"/>
    <cellStyle name="Input cel new 3 4 2 5 4" xfId="5481"/>
    <cellStyle name="Input cel new 3 4 2 5 4 2" xfId="9701"/>
    <cellStyle name="Input cel new 3 4 2 5 4 2 2" xfId="19983"/>
    <cellStyle name="Input cel new 3 4 2 5 4 3" xfId="15455"/>
    <cellStyle name="Input cel new 3 4 2 5 5" xfId="6895"/>
    <cellStyle name="Input cel new 3 4 2 5 5 2" xfId="11114"/>
    <cellStyle name="Input cel new 3 4 2 5 5 2 2" xfId="21356"/>
    <cellStyle name="Input cel new 3 4 2 5 5 3" xfId="12211"/>
    <cellStyle name="Input cel new 3 4 2 5 6" xfId="3443"/>
    <cellStyle name="Input cel new 3 4 2 5 6 2" xfId="7663"/>
    <cellStyle name="Input cel new 3 4 2 5 6 2 2" xfId="17945"/>
    <cellStyle name="Input cel new 3 4 2 5 7" xfId="1982"/>
    <cellStyle name="Input cel new 3 4 2 5 7 2" xfId="12758"/>
    <cellStyle name="Input cel new 3 4 2 5 8" xfId="14583"/>
    <cellStyle name="Input cel new 3 4 2 6" xfId="680"/>
    <cellStyle name="Input cel new 3 4 2 6 2" xfId="5146"/>
    <cellStyle name="Input cel new 3 4 2 6 2 2" xfId="9366"/>
    <cellStyle name="Input cel new 3 4 2 6 2 2 2" xfId="19648"/>
    <cellStyle name="Input cel new 3 4 2 6 2 3" xfId="15657"/>
    <cellStyle name="Input cel new 3 4 2 6 3" xfId="6570"/>
    <cellStyle name="Input cel new 3 4 2 6 3 2" xfId="10789"/>
    <cellStyle name="Input cel new 3 4 2 6 3 2 2" xfId="21057"/>
    <cellStyle name="Input cel new 3 4 2 6 3 3" xfId="12798"/>
    <cellStyle name="Input cel new 3 4 2 6 4" xfId="3984"/>
    <cellStyle name="Input cel new 3 4 2 6 4 2" xfId="8204"/>
    <cellStyle name="Input cel new 3 4 2 6 4 2 2" xfId="18486"/>
    <cellStyle name="Input cel new 3 4 2 6 5" xfId="2585"/>
    <cellStyle name="Input cel new 3 4 2 6 5 2" xfId="16269"/>
    <cellStyle name="Input cel new 3 4 2 6 6" xfId="16439"/>
    <cellStyle name="Input cel new 3 4 2 7" xfId="628"/>
    <cellStyle name="Input cel new 3 4 2 7 2" xfId="5095"/>
    <cellStyle name="Input cel new 3 4 2 7 2 2" xfId="9315"/>
    <cellStyle name="Input cel new 3 4 2 7 2 2 2" xfId="19597"/>
    <cellStyle name="Input cel new 3 4 2 7 2 3" xfId="15253"/>
    <cellStyle name="Input cel new 3 4 2 7 3" xfId="6520"/>
    <cellStyle name="Input cel new 3 4 2 7 3 2" xfId="10739"/>
    <cellStyle name="Input cel new 3 4 2 7 3 2 2" xfId="21010"/>
    <cellStyle name="Input cel new 3 4 2 7 3 3" xfId="15845"/>
    <cellStyle name="Input cel new 3 4 2 7 4" xfId="3937"/>
    <cellStyle name="Input cel new 3 4 2 7 4 2" xfId="8157"/>
    <cellStyle name="Input cel new 3 4 2 7 4 2 2" xfId="18439"/>
    <cellStyle name="Input cel new 3 4 2 7 5" xfId="2556"/>
    <cellStyle name="Input cel new 3 4 2 7 5 2" xfId="15449"/>
    <cellStyle name="Input cel new 3 4 2 7 6" xfId="11671"/>
    <cellStyle name="Input cel new 3 4 2 8" xfId="1633"/>
    <cellStyle name="Input cel new 3 4 2 8 2" xfId="6288"/>
    <cellStyle name="Input cel new 3 4 2 8 2 2" xfId="10507"/>
    <cellStyle name="Input cel new 3 4 2 8 2 2 2" xfId="20783"/>
    <cellStyle name="Input cel new 3 4 2 8 2 3" xfId="15725"/>
    <cellStyle name="Input cel new 3 4 2 8 3" xfId="3710"/>
    <cellStyle name="Input cel new 3 4 2 8 3 2" xfId="7930"/>
    <cellStyle name="Input cel new 3 4 2 8 3 2 2" xfId="18212"/>
    <cellStyle name="Input cel new 3 4 2 8 4" xfId="1984"/>
    <cellStyle name="Input cel new 3 4 2 8 4 2" xfId="11944"/>
    <cellStyle name="Input cel new 3 4 2 8 5" xfId="16524"/>
    <cellStyle name="Input cel new 3 4 2 9" xfId="4863"/>
    <cellStyle name="Input cel new 3 4 2 9 2" xfId="9083"/>
    <cellStyle name="Input cel new 3 4 2 9 2 2" xfId="19365"/>
    <cellStyle name="Input cel new 3 4 2 9 3" xfId="14849"/>
    <cellStyle name="Input cel new 3 4 3" xfId="306"/>
    <cellStyle name="Input cel new 3 4 3 2" xfId="1287"/>
    <cellStyle name="Input cel new 3 4 3 2 2" xfId="1722"/>
    <cellStyle name="Input cel new 3 4 3 2 2 2" xfId="7162"/>
    <cellStyle name="Input cel new 3 4 3 2 2 2 2" xfId="11381"/>
    <cellStyle name="Input cel new 3 4 3 2 2 2 2 2" xfId="21608"/>
    <cellStyle name="Input cel new 3 4 3 2 2 2 3" xfId="16418"/>
    <cellStyle name="Input cel new 3 4 3 2 2 3" xfId="5750"/>
    <cellStyle name="Input cel new 3 4 3 2 2 3 2" xfId="9970"/>
    <cellStyle name="Input cel new 3 4 3 2 2 3 2 2" xfId="20252"/>
    <cellStyle name="Input cel new 3 4 3 2 2 4" xfId="2756"/>
    <cellStyle name="Input cel new 3 4 3 2 2 4 2" xfId="17459"/>
    <cellStyle name="Input cel new 3 4 3 2 2 5" xfId="17048"/>
    <cellStyle name="Input cel new 3 4 3 2 3" xfId="6154"/>
    <cellStyle name="Input cel new 3 4 3 2 3 2" xfId="10373"/>
    <cellStyle name="Input cel new 3 4 3 2 3 2 2" xfId="20651"/>
    <cellStyle name="Input cel new 3 4 3 2 3 3" xfId="16453"/>
    <cellStyle name="Input cel new 3 4 3 2 4" xfId="1778"/>
    <cellStyle name="Input cel new 3 4 3 2 4 2" xfId="17086"/>
    <cellStyle name="Input cel new 3 4 3 2 5" xfId="15198"/>
    <cellStyle name="Input cel new 3 4 3 3" xfId="867"/>
    <cellStyle name="Input cel new 3 4 3 3 2" xfId="5332"/>
    <cellStyle name="Input cel new 3 4 3 3 2 2" xfId="9552"/>
    <cellStyle name="Input cel new 3 4 3 3 2 2 2" xfId="19834"/>
    <cellStyle name="Input cel new 3 4 3 3 2 3" xfId="15145"/>
    <cellStyle name="Input cel new 3 4 3 3 3" xfId="6752"/>
    <cellStyle name="Input cel new 3 4 3 3 3 2" xfId="10971"/>
    <cellStyle name="Input cel new 3 4 3 3 3 2 2" xfId="21224"/>
    <cellStyle name="Input cel new 3 4 3 3 3 3" xfId="15201"/>
    <cellStyle name="Input cel new 3 4 3 3 4" xfId="4155"/>
    <cellStyle name="Input cel new 3 4 3 3 4 2" xfId="8375"/>
    <cellStyle name="Input cel new 3 4 3 3 4 2 2" xfId="18657"/>
    <cellStyle name="Input cel new 3 4 3 3 5" xfId="2855"/>
    <cellStyle name="Input cel new 3 4 3 3 5 2" xfId="13534"/>
    <cellStyle name="Input cel new 3 4 3 3 6" xfId="15225"/>
    <cellStyle name="Input cel new 3 4 3 4" xfId="1554"/>
    <cellStyle name="Input cel new 3 4 3 4 2" xfId="6042"/>
    <cellStyle name="Input cel new 3 4 3 4 2 2" xfId="10261"/>
    <cellStyle name="Input cel new 3 4 3 4 2 2 2" xfId="20541"/>
    <cellStyle name="Input cel new 3 4 3 4 2 3" xfId="14490"/>
    <cellStyle name="Input cel new 3 4 3 4 3" xfId="3627"/>
    <cellStyle name="Input cel new 3 4 3 4 3 2" xfId="7847"/>
    <cellStyle name="Input cel new 3 4 3 4 3 2 2" xfId="18129"/>
    <cellStyle name="Input cel new 3 4 3 4 4" xfId="1935"/>
    <cellStyle name="Input cel new 3 4 3 4 4 2" xfId="12511"/>
    <cellStyle name="Input cel new 3 4 3 4 5" xfId="12553"/>
    <cellStyle name="Input cel new 3 4 3 5" xfId="4781"/>
    <cellStyle name="Input cel new 3 4 3 5 2" xfId="9001"/>
    <cellStyle name="Input cel new 3 4 3 5 2 2" xfId="19283"/>
    <cellStyle name="Input cel new 3 4 3 5 3" xfId="13754"/>
    <cellStyle name="Input cel new 3 4 3 6" xfId="6078"/>
    <cellStyle name="Input cel new 3 4 3 6 2" xfId="10297"/>
    <cellStyle name="Input cel new 3 4 3 6 2 2" xfId="20577"/>
    <cellStyle name="Input cel new 3 4 3 6 3" xfId="13508"/>
    <cellStyle name="Input cel new 3 4 3 7" xfId="1933"/>
    <cellStyle name="Input cel new 3 4 3 7 2" xfId="15718"/>
    <cellStyle name="Input cel new 3 4 3 8" xfId="16092"/>
    <cellStyle name="Input cel new 3 4 3 8 2" xfId="15462"/>
    <cellStyle name="Input cel new 3 4 3 9" xfId="12840"/>
    <cellStyle name="Input cel new 3 4 4" xfId="1292"/>
    <cellStyle name="Input cel new 3 4 4 2" xfId="1725"/>
    <cellStyle name="Input cel new 3 4 4 2 2" xfId="7167"/>
    <cellStyle name="Input cel new 3 4 4 2 2 2" xfId="11386"/>
    <cellStyle name="Input cel new 3 4 4 2 2 2 2" xfId="21612"/>
    <cellStyle name="Input cel new 3 4 4 2 2 3" xfId="14465"/>
    <cellStyle name="Input cel new 3 4 4 2 3" xfId="5755"/>
    <cellStyle name="Input cel new 3 4 4 2 3 2" xfId="9975"/>
    <cellStyle name="Input cel new 3 4 4 2 3 2 2" xfId="20257"/>
    <cellStyle name="Input cel new 3 4 4 2 4" xfId="2711"/>
    <cellStyle name="Input cel new 3 4 4 2 4 2" xfId="17463"/>
    <cellStyle name="Input cel new 3 4 4 2 5" xfId="12112"/>
    <cellStyle name="Input cel new 3 4 4 3" xfId="6039"/>
    <cellStyle name="Input cel new 3 4 4 3 2" xfId="10258"/>
    <cellStyle name="Input cel new 3 4 4 3 2 2" xfId="20538"/>
    <cellStyle name="Input cel new 3 4 4 3 3" xfId="15733"/>
    <cellStyle name="Input cel new 3 4 4 4" xfId="4534"/>
    <cellStyle name="Input cel new 3 4 4 4 2" xfId="8754"/>
    <cellStyle name="Input cel new 3 4 4 4 2 2" xfId="19036"/>
    <cellStyle name="Input cel new 3 4 4 5" xfId="2019"/>
    <cellStyle name="Input cel new 3 4 4 5 2" xfId="14812"/>
    <cellStyle name="Input cel new 3 4 4 6" xfId="14012"/>
    <cellStyle name="Input cel new 3 4 5" xfId="913"/>
    <cellStyle name="Input cel new 3 4 5 2" xfId="5377"/>
    <cellStyle name="Input cel new 3 4 5 2 2" xfId="9597"/>
    <cellStyle name="Input cel new 3 4 5 2 2 2" xfId="19879"/>
    <cellStyle name="Input cel new 3 4 5 2 3" xfId="14361"/>
    <cellStyle name="Input cel new 3 4 5 3" xfId="6022"/>
    <cellStyle name="Input cel new 3 4 5 3 2" xfId="10241"/>
    <cellStyle name="Input cel new 3 4 5 3 2 2" xfId="20521"/>
    <cellStyle name="Input cel new 3 4 5 3 3" xfId="13911"/>
    <cellStyle name="Input cel new 3 4 5 4" xfId="4192"/>
    <cellStyle name="Input cel new 3 4 5 4 2" xfId="8412"/>
    <cellStyle name="Input cel new 3 4 5 4 2 2" xfId="18694"/>
    <cellStyle name="Input cel new 3 4 5 5" xfId="2707"/>
    <cellStyle name="Input cel new 3 4 5 5 2" xfId="14581"/>
    <cellStyle name="Input cel new 3 4 5 6" xfId="15061"/>
    <cellStyle name="Input cel new 3 4 6" xfId="3267"/>
    <cellStyle name="Input cel new 3 4 6 2" xfId="7489"/>
    <cellStyle name="Input cel new 3 4 6 2 2" xfId="17771"/>
    <cellStyle name="Input cel new 3 4 6 3" xfId="15750"/>
    <cellStyle name="Input cel new 3 4 7" xfId="4752"/>
    <cellStyle name="Input cel new 3 4 7 2" xfId="8972"/>
    <cellStyle name="Input cel new 3 4 7 2 2" xfId="19254"/>
    <cellStyle name="Input cel new 3 4 7 3" xfId="13234"/>
    <cellStyle name="Input cel new 3 4 8" xfId="3209"/>
    <cellStyle name="Input cel new 3 4 8 2" xfId="16178"/>
    <cellStyle name="Input cel new 3 4 8 2 2" xfId="17714"/>
    <cellStyle name="Input cel new 3 4 8 3" xfId="12219"/>
    <cellStyle name="Input cel new 3 4 8 4" xfId="12657"/>
    <cellStyle name="Input cel new 3 4 9" xfId="3200"/>
    <cellStyle name="Input cel new 3 4 9 2" xfId="16169"/>
    <cellStyle name="Input cel new 3 4 9 3" xfId="17705"/>
    <cellStyle name="Input cel new 3 5" xfId="370"/>
    <cellStyle name="Input cel new 3 5 2" xfId="1611"/>
    <cellStyle name="Input cel new 3 5 2 2" xfId="9059"/>
    <cellStyle name="Input cel new 3 5 2 2 2" xfId="19341"/>
    <cellStyle name="Input cel new 3 5 2 3" xfId="11972"/>
    <cellStyle name="Input cel new 3 5 3" xfId="6264"/>
    <cellStyle name="Input cel new 3 5 3 2" xfId="10483"/>
    <cellStyle name="Input cel new 3 5 3 2 2" xfId="20759"/>
    <cellStyle name="Input cel new 3 5 3 3" xfId="12472"/>
    <cellStyle name="Input cel new 3 5 4" xfId="3686"/>
    <cellStyle name="Input cel new 3 5 4 2" xfId="7906"/>
    <cellStyle name="Input cel new 3 5 4 2 2" xfId="18188"/>
    <cellStyle name="Input cel new 3 5 5" xfId="2471"/>
    <cellStyle name="Input cel new 3 5 5 2" xfId="15353"/>
    <cellStyle name="Input cel new 3 5 6" xfId="16959"/>
    <cellStyle name="Input cel new 3 6" xfId="600"/>
    <cellStyle name="Input cel new 3 6 2" xfId="1692"/>
    <cellStyle name="Input cel new 3 6 2 2" xfId="9287"/>
    <cellStyle name="Input cel new 3 6 2 2 2" xfId="19569"/>
    <cellStyle name="Input cel new 3 6 2 3" xfId="16772"/>
    <cellStyle name="Input cel new 3 6 3" xfId="6492"/>
    <cellStyle name="Input cel new 3 6 3 2" xfId="10711"/>
    <cellStyle name="Input cel new 3 6 3 2 2" xfId="20984"/>
    <cellStyle name="Input cel new 3 6 3 3" xfId="12811"/>
    <cellStyle name="Input cel new 3 6 4" xfId="3911"/>
    <cellStyle name="Input cel new 3 6 4 2" xfId="8131"/>
    <cellStyle name="Input cel new 3 6 4 2 2" xfId="18413"/>
    <cellStyle name="Input cel new 3 6 5" xfId="3136"/>
    <cellStyle name="Input cel new 3 6 5 2" xfId="15755"/>
    <cellStyle name="Input cel new 3 6 6" xfId="11697"/>
    <cellStyle name="Input cel new 3 7" xfId="3223"/>
    <cellStyle name="Input cel new 3 7 2" xfId="16188"/>
    <cellStyle name="Input cel new 3 7 3" xfId="17728"/>
    <cellStyle name="Input cel new 3 8" xfId="3186"/>
    <cellStyle name="Input cel new 3 8 2" xfId="16156"/>
    <cellStyle name="Input cel new 3 8 3" xfId="17692"/>
    <cellStyle name="Input cel new 3 9" xfId="1765"/>
    <cellStyle name="Input cel new 3 9 2" xfId="15875"/>
    <cellStyle name="Input cel new 3 9 3" xfId="16066"/>
    <cellStyle name="Input cel new 4" xfId="211"/>
    <cellStyle name="Input cel new 4 2" xfId="258"/>
    <cellStyle name="Input cel new 4 2 10" xfId="3246"/>
    <cellStyle name="Input cel new 4 2 10 2" xfId="7469"/>
    <cellStyle name="Input cel new 4 2 10 2 2" xfId="17750"/>
    <cellStyle name="Input cel new 4 2 10 3" xfId="15484"/>
    <cellStyle name="Input cel new 4 2 11" xfId="2654"/>
    <cellStyle name="Input cel new 4 2 11 2" xfId="14292"/>
    <cellStyle name="Input cel new 4 2 12" xfId="11849"/>
    <cellStyle name="Input cel new 4 2 2" xfId="364"/>
    <cellStyle name="Input cel new 4 2 2 10" xfId="3329"/>
    <cellStyle name="Input cel new 4 2 2 10 2" xfId="7550"/>
    <cellStyle name="Input cel new 4 2 2 10 2 2" xfId="17833"/>
    <cellStyle name="Input cel new 4 2 2 10 3" xfId="14006"/>
    <cellStyle name="Input cel new 4 2 2 11" xfId="6101"/>
    <cellStyle name="Input cel new 4 2 2 11 2" xfId="10320"/>
    <cellStyle name="Input cel new 4 2 2 11 2 2" xfId="20598"/>
    <cellStyle name="Input cel new 4 2 2 12" xfId="3141"/>
    <cellStyle name="Input cel new 4 2 2 12 2" xfId="12104"/>
    <cellStyle name="Input cel new 4 2 2 13" xfId="12045"/>
    <cellStyle name="Input cel new 4 2 2 2" xfId="388"/>
    <cellStyle name="Input cel new 4 2 2 2 10" xfId="15498"/>
    <cellStyle name="Input cel new 4 2 2 2 2" xfId="1011"/>
    <cellStyle name="Input cel new 4 2 2 2 2 2" xfId="4275"/>
    <cellStyle name="Input cel new 4 2 2 2 2 2 2" xfId="8495"/>
    <cellStyle name="Input cel new 4 2 2 2 2 2 2 2" xfId="18777"/>
    <cellStyle name="Input cel new 4 2 2 2 2 2 3" xfId="12436"/>
    <cellStyle name="Input cel new 4 2 2 2 2 3" xfId="5475"/>
    <cellStyle name="Input cel new 4 2 2 2 2 3 2" xfId="9695"/>
    <cellStyle name="Input cel new 4 2 2 2 2 3 2 2" xfId="19977"/>
    <cellStyle name="Input cel new 4 2 2 2 2 3 3" xfId="12155"/>
    <cellStyle name="Input cel new 4 2 2 2 2 4" xfId="6889"/>
    <cellStyle name="Input cel new 4 2 2 2 2 4 2" xfId="11108"/>
    <cellStyle name="Input cel new 4 2 2 2 2 4 2 2" xfId="21351"/>
    <cellStyle name="Input cel new 4 2 2 2 2 4 3" xfId="15218"/>
    <cellStyle name="Input cel new 4 2 2 2 2 5" xfId="3438"/>
    <cellStyle name="Input cel new 4 2 2 2 2 5 2" xfId="7658"/>
    <cellStyle name="Input cel new 4 2 2 2 2 5 2 2" xfId="17940"/>
    <cellStyle name="Input cel new 4 2 2 2 2 5 3" xfId="14588"/>
    <cellStyle name="Input cel new 4 2 2 2 2 6" xfId="3004"/>
    <cellStyle name="Input cel new 4 2 2 2 2 6 2" xfId="13655"/>
    <cellStyle name="Input cel new 4 2 2 2 2 7" xfId="14121"/>
    <cellStyle name="Input cel new 4 2 2 2 3" xfId="928"/>
    <cellStyle name="Input cel new 4 2 2 2 3 2" xfId="5392"/>
    <cellStyle name="Input cel new 4 2 2 2 3 2 2" xfId="9612"/>
    <cellStyle name="Input cel new 4 2 2 2 3 2 2 2" xfId="19894"/>
    <cellStyle name="Input cel new 4 2 2 2 3 2 3" xfId="17103"/>
    <cellStyle name="Input cel new 4 2 2 2 3 3" xfId="6808"/>
    <cellStyle name="Input cel new 4 2 2 2 3 3 2" xfId="11027"/>
    <cellStyle name="Input cel new 4 2 2 2 3 3 2 2" xfId="21276"/>
    <cellStyle name="Input cel new 4 2 2 2 3 3 3" xfId="16203"/>
    <cellStyle name="Input cel new 4 2 2 2 3 4" xfId="4207"/>
    <cellStyle name="Input cel new 4 2 2 2 3 4 2" xfId="8427"/>
    <cellStyle name="Input cel new 4 2 2 2 3 4 2 2" xfId="18709"/>
    <cellStyle name="Input cel new 4 2 2 2 3 5" xfId="1944"/>
    <cellStyle name="Input cel new 4 2 2 2 3 5 2" xfId="14262"/>
    <cellStyle name="Input cel new 4 2 2 2 3 6" xfId="15891"/>
    <cellStyle name="Input cel new 4 2 2 2 4" xfId="1223"/>
    <cellStyle name="Input cel new 4 2 2 2 4 2" xfId="5686"/>
    <cellStyle name="Input cel new 4 2 2 2 4 2 2" xfId="9906"/>
    <cellStyle name="Input cel new 4 2 2 2 4 2 2 2" xfId="20188"/>
    <cellStyle name="Input cel new 4 2 2 2 4 2 3" xfId="12787"/>
    <cellStyle name="Input cel new 4 2 2 2 4 3" xfId="7098"/>
    <cellStyle name="Input cel new 4 2 2 2 4 3 2" xfId="11317"/>
    <cellStyle name="Input cel new 4 2 2 2 4 3 2 2" xfId="21551"/>
    <cellStyle name="Input cel new 4 2 2 2 4 3 3" xfId="14900"/>
    <cellStyle name="Input cel new 4 2 2 2 4 4" xfId="4479"/>
    <cellStyle name="Input cel new 4 2 2 2 4 4 2" xfId="8699"/>
    <cellStyle name="Input cel new 4 2 2 2 4 4 2 2" xfId="18981"/>
    <cellStyle name="Input cel new 4 2 2 2 4 5" xfId="1908"/>
    <cellStyle name="Input cel new 4 2 2 2 4 5 2" xfId="17402"/>
    <cellStyle name="Input cel new 4 2 2 2 4 6" xfId="14542"/>
    <cellStyle name="Input cel new 4 2 2 2 5" xfId="750"/>
    <cellStyle name="Input cel new 4 2 2 2 5 2" xfId="5215"/>
    <cellStyle name="Input cel new 4 2 2 2 5 2 2" xfId="9435"/>
    <cellStyle name="Input cel new 4 2 2 2 5 2 2 2" xfId="19717"/>
    <cellStyle name="Input cel new 4 2 2 2 5 2 3" xfId="12130"/>
    <cellStyle name="Input cel new 4 2 2 2 5 3" xfId="6635"/>
    <cellStyle name="Input cel new 4 2 2 2 5 3 2" xfId="10854"/>
    <cellStyle name="Input cel new 4 2 2 2 5 3 2 2" xfId="21115"/>
    <cellStyle name="Input cel new 4 2 2 2 5 3 3" xfId="13723"/>
    <cellStyle name="Input cel new 4 2 2 2 5 4" xfId="4047"/>
    <cellStyle name="Input cel new 4 2 2 2 5 4 2" xfId="8267"/>
    <cellStyle name="Input cel new 4 2 2 2 5 4 2 2" xfId="18549"/>
    <cellStyle name="Input cel new 4 2 2 2 5 5" xfId="2397"/>
    <cellStyle name="Input cel new 4 2 2 2 5 5 2" xfId="15513"/>
    <cellStyle name="Input cel new 4 2 2 2 5 6" xfId="12559"/>
    <cellStyle name="Input cel new 4 2 2 2 6" xfId="1628"/>
    <cellStyle name="Input cel new 4 2 2 2 6 2" xfId="6282"/>
    <cellStyle name="Input cel new 4 2 2 2 6 2 2" xfId="10501"/>
    <cellStyle name="Input cel new 4 2 2 2 6 2 2 2" xfId="20777"/>
    <cellStyle name="Input cel new 4 2 2 2 6 2 3" xfId="12420"/>
    <cellStyle name="Input cel new 4 2 2 2 6 3" xfId="3704"/>
    <cellStyle name="Input cel new 4 2 2 2 6 3 2" xfId="7924"/>
    <cellStyle name="Input cel new 4 2 2 2 6 3 2 2" xfId="18206"/>
    <cellStyle name="Input cel new 4 2 2 2 6 4" xfId="2018"/>
    <cellStyle name="Input cel new 4 2 2 2 6 4 2" xfId="13574"/>
    <cellStyle name="Input cel new 4 2 2 2 6 5" xfId="12060"/>
    <cellStyle name="Input cel new 4 2 2 2 7" xfId="4857"/>
    <cellStyle name="Input cel new 4 2 2 2 7 2" xfId="9077"/>
    <cellStyle name="Input cel new 4 2 2 2 7 2 2" xfId="19359"/>
    <cellStyle name="Input cel new 4 2 2 2 7 3" xfId="16837"/>
    <cellStyle name="Input cel new 4 2 2 2 8" xfId="6185"/>
    <cellStyle name="Input cel new 4 2 2 2 8 2" xfId="10404"/>
    <cellStyle name="Input cel new 4 2 2 2 8 2 2" xfId="20682"/>
    <cellStyle name="Input cel new 4 2 2 2 8 3" xfId="12435"/>
    <cellStyle name="Input cel new 4 2 2 2 9" xfId="1825"/>
    <cellStyle name="Input cel new 4 2 2 2 9 2" xfId="16598"/>
    <cellStyle name="Input cel new 4 2 2 3" xfId="438"/>
    <cellStyle name="Input cel new 4 2 2 3 10" xfId="17037"/>
    <cellStyle name="Input cel new 4 2 2 3 2" xfId="1364"/>
    <cellStyle name="Input cel new 4 2 2 3 2 2" xfId="5827"/>
    <cellStyle name="Input cel new 4 2 2 3 2 2 2" xfId="10047"/>
    <cellStyle name="Input cel new 4 2 2 3 2 2 2 2" xfId="20329"/>
    <cellStyle name="Input cel new 4 2 2 3 2 2 3" xfId="14487"/>
    <cellStyle name="Input cel new 4 2 2 3 2 3" xfId="7239"/>
    <cellStyle name="Input cel new 4 2 2 3 2 3 2" xfId="11458"/>
    <cellStyle name="Input cel new 4 2 2 3 2 3 2 2" xfId="21681"/>
    <cellStyle name="Input cel new 4 2 2 3 2 3 3" xfId="14972"/>
    <cellStyle name="Input cel new 4 2 2 3 2 4" xfId="4596"/>
    <cellStyle name="Input cel new 4 2 2 3 2 4 2" xfId="8816"/>
    <cellStyle name="Input cel new 4 2 2 3 2 4 2 2" xfId="19098"/>
    <cellStyle name="Input cel new 4 2 2 3 2 5" xfId="3114"/>
    <cellStyle name="Input cel new 4 2 2 3 2 5 2" xfId="17532"/>
    <cellStyle name="Input cel new 4 2 2 3 2 6" xfId="15017"/>
    <cellStyle name="Input cel new 4 2 2 3 3" xfId="655"/>
    <cellStyle name="Input cel new 4 2 2 3 3 2" xfId="5121"/>
    <cellStyle name="Input cel new 4 2 2 3 3 2 2" xfId="9341"/>
    <cellStyle name="Input cel new 4 2 2 3 3 2 2 2" xfId="19623"/>
    <cellStyle name="Input cel new 4 2 2 3 3 2 3" xfId="12581"/>
    <cellStyle name="Input cel new 4 2 2 3 3 3" xfId="6545"/>
    <cellStyle name="Input cel new 4 2 2 3 3 3 2" xfId="10764"/>
    <cellStyle name="Input cel new 4 2 2 3 3 3 2 2" xfId="21034"/>
    <cellStyle name="Input cel new 4 2 2 3 3 3 3" xfId="16864"/>
    <cellStyle name="Input cel new 4 2 2 3 3 4" xfId="3962"/>
    <cellStyle name="Input cel new 4 2 2 3 3 4 2" xfId="8182"/>
    <cellStyle name="Input cel new 4 2 2 3 3 4 2 2" xfId="18464"/>
    <cellStyle name="Input cel new 4 2 2 3 3 5" xfId="1919"/>
    <cellStyle name="Input cel new 4 2 2 3 3 5 2" xfId="13083"/>
    <cellStyle name="Input cel new 4 2 2 3 3 6" xfId="11625"/>
    <cellStyle name="Input cel new 4 2 2 3 4" xfId="812"/>
    <cellStyle name="Input cel new 4 2 2 3 4 2" xfId="5277"/>
    <cellStyle name="Input cel new 4 2 2 3 4 2 2" xfId="9497"/>
    <cellStyle name="Input cel new 4 2 2 3 4 2 2 2" xfId="19779"/>
    <cellStyle name="Input cel new 4 2 2 3 4 2 3" xfId="16930"/>
    <cellStyle name="Input cel new 4 2 2 3 4 3" xfId="6697"/>
    <cellStyle name="Input cel new 4 2 2 3 4 3 2" xfId="10916"/>
    <cellStyle name="Input cel new 4 2 2 3 4 3 2 2" xfId="21172"/>
    <cellStyle name="Input cel new 4 2 2 3 4 3 3" xfId="13758"/>
    <cellStyle name="Input cel new 4 2 2 3 4 4" xfId="4103"/>
    <cellStyle name="Input cel new 4 2 2 3 4 4 2" xfId="8323"/>
    <cellStyle name="Input cel new 4 2 2 3 4 4 2 2" xfId="18605"/>
    <cellStyle name="Input cel new 4 2 2 3 4 5" xfId="2764"/>
    <cellStyle name="Input cel new 4 2 2 3 4 5 2" xfId="16939"/>
    <cellStyle name="Input cel new 4 2 2 3 4 6" xfId="13706"/>
    <cellStyle name="Input cel new 4 2 2 3 5" xfId="3752"/>
    <cellStyle name="Input cel new 4 2 2 3 5 2" xfId="7972"/>
    <cellStyle name="Input cel new 4 2 2 3 5 2 2" xfId="18254"/>
    <cellStyle name="Input cel new 4 2 2 3 5 3" xfId="17133"/>
    <cellStyle name="Input cel new 4 2 2 3 6" xfId="4905"/>
    <cellStyle name="Input cel new 4 2 2 3 6 2" xfId="9125"/>
    <cellStyle name="Input cel new 4 2 2 3 6 2 2" xfId="19407"/>
    <cellStyle name="Input cel new 4 2 2 3 6 3" xfId="16890"/>
    <cellStyle name="Input cel new 4 2 2 3 7" xfId="6330"/>
    <cellStyle name="Input cel new 4 2 2 3 7 2" xfId="10549"/>
    <cellStyle name="Input cel new 4 2 2 3 7 2 2" xfId="20825"/>
    <cellStyle name="Input cel new 4 2 2 3 7 3" xfId="16401"/>
    <cellStyle name="Input cel new 4 2 2 3 8" xfId="3486"/>
    <cellStyle name="Input cel new 4 2 2 3 8 2" xfId="7706"/>
    <cellStyle name="Input cel new 4 2 2 3 8 2 2" xfId="17988"/>
    <cellStyle name="Input cel new 4 2 2 3 8 3" xfId="13045"/>
    <cellStyle name="Input cel new 4 2 2 3 9" xfId="2412"/>
    <cellStyle name="Input cel new 4 2 2 3 9 2" xfId="13137"/>
    <cellStyle name="Input cel new 4 2 2 4" xfId="502"/>
    <cellStyle name="Input cel new 4 2 2 4 2" xfId="1428"/>
    <cellStyle name="Input cel new 4 2 2 4 2 2" xfId="5891"/>
    <cellStyle name="Input cel new 4 2 2 4 2 2 2" xfId="10111"/>
    <cellStyle name="Input cel new 4 2 2 4 2 2 2 2" xfId="20393"/>
    <cellStyle name="Input cel new 4 2 2 4 2 2 3" xfId="17065"/>
    <cellStyle name="Input cel new 4 2 2 4 2 3" xfId="7303"/>
    <cellStyle name="Input cel new 4 2 2 4 2 3 2" xfId="11522"/>
    <cellStyle name="Input cel new 4 2 2 4 2 3 2 2" xfId="21741"/>
    <cellStyle name="Input cel new 4 2 2 4 2 3 3" xfId="16751"/>
    <cellStyle name="Input cel new 4 2 2 4 2 4" xfId="4656"/>
    <cellStyle name="Input cel new 4 2 2 4 2 4 2" xfId="8876"/>
    <cellStyle name="Input cel new 4 2 2 4 2 4 2 2" xfId="19158"/>
    <cellStyle name="Input cel new 4 2 2 4 2 5" xfId="2959"/>
    <cellStyle name="Input cel new 4 2 2 4 2 5 2" xfId="17592"/>
    <cellStyle name="Input cel new 4 2 2 4 2 6" xfId="15144"/>
    <cellStyle name="Input cel new 4 2 2 4 3" xfId="1110"/>
    <cellStyle name="Input cel new 4 2 2 4 3 2" xfId="5574"/>
    <cellStyle name="Input cel new 4 2 2 4 3 2 2" xfId="9794"/>
    <cellStyle name="Input cel new 4 2 2 4 3 2 2 2" xfId="20076"/>
    <cellStyle name="Input cel new 4 2 2 4 3 2 3" xfId="13608"/>
    <cellStyle name="Input cel new 4 2 2 4 3 3" xfId="6987"/>
    <cellStyle name="Input cel new 4 2 2 4 3 3 2" xfId="11206"/>
    <cellStyle name="Input cel new 4 2 2 4 3 3 2 2" xfId="21445"/>
    <cellStyle name="Input cel new 4 2 2 4 3 3 3" xfId="17054"/>
    <cellStyle name="Input cel new 4 2 2 4 3 4" xfId="4372"/>
    <cellStyle name="Input cel new 4 2 2 4 3 4 2" xfId="8592"/>
    <cellStyle name="Input cel new 4 2 2 4 3 4 2 2" xfId="18874"/>
    <cellStyle name="Input cel new 4 2 2 4 3 5" xfId="1897"/>
    <cellStyle name="Input cel new 4 2 2 4 3 5 2" xfId="17296"/>
    <cellStyle name="Input cel new 4 2 2 4 3 6" xfId="14632"/>
    <cellStyle name="Input cel new 4 2 2 4 4" xfId="3813"/>
    <cellStyle name="Input cel new 4 2 2 4 4 2" xfId="8033"/>
    <cellStyle name="Input cel new 4 2 2 4 4 2 2" xfId="18315"/>
    <cellStyle name="Input cel new 4 2 2 4 4 3" xfId="14947"/>
    <cellStyle name="Input cel new 4 2 2 4 5" xfId="4969"/>
    <cellStyle name="Input cel new 4 2 2 4 5 2" xfId="9189"/>
    <cellStyle name="Input cel new 4 2 2 4 5 2 2" xfId="19471"/>
    <cellStyle name="Input cel new 4 2 2 4 5 3" xfId="14436"/>
    <cellStyle name="Input cel new 4 2 2 4 6" xfId="6394"/>
    <cellStyle name="Input cel new 4 2 2 4 6 2" xfId="10613"/>
    <cellStyle name="Input cel new 4 2 2 4 6 2 2" xfId="20886"/>
    <cellStyle name="Input cel new 4 2 2 4 6 3" xfId="16611"/>
    <cellStyle name="Input cel new 4 2 2 4 7" xfId="3520"/>
    <cellStyle name="Input cel new 4 2 2 4 7 2" xfId="7740"/>
    <cellStyle name="Input cel new 4 2 2 4 7 2 2" xfId="18022"/>
    <cellStyle name="Input cel new 4 2 2 4 7 3" xfId="15260"/>
    <cellStyle name="Input cel new 4 2 2 4 8" xfId="2254"/>
    <cellStyle name="Input cel new 4 2 2 4 8 2" xfId="13628"/>
    <cellStyle name="Input cel new 4 2 2 4 9" xfId="13494"/>
    <cellStyle name="Input cel new 4 2 2 5" xfId="564"/>
    <cellStyle name="Input cel new 4 2 2 5 2" xfId="1490"/>
    <cellStyle name="Input cel new 4 2 2 5 2 2" xfId="5953"/>
    <cellStyle name="Input cel new 4 2 2 5 2 2 2" xfId="10173"/>
    <cellStyle name="Input cel new 4 2 2 5 2 2 2 2" xfId="20455"/>
    <cellStyle name="Input cel new 4 2 2 5 2 2 3" xfId="12954"/>
    <cellStyle name="Input cel new 4 2 2 5 2 3" xfId="7365"/>
    <cellStyle name="Input cel new 4 2 2 5 2 3 2" xfId="11584"/>
    <cellStyle name="Input cel new 4 2 2 5 2 3 2 2" xfId="21800"/>
    <cellStyle name="Input cel new 4 2 2 5 2 3 3" xfId="16783"/>
    <cellStyle name="Input cel new 4 2 2 5 2 4" xfId="4715"/>
    <cellStyle name="Input cel new 4 2 2 5 2 4 2" xfId="8935"/>
    <cellStyle name="Input cel new 4 2 2 5 2 4 2 2" xfId="19217"/>
    <cellStyle name="Input cel new 4 2 2 5 2 5" xfId="7418"/>
    <cellStyle name="Input cel new 4 2 2 5 2 5 2" xfId="17651"/>
    <cellStyle name="Input cel new 4 2 2 5 2 6" xfId="14832"/>
    <cellStyle name="Input cel new 4 2 2 5 3" xfId="1168"/>
    <cellStyle name="Input cel new 4 2 2 5 3 2" xfId="5631"/>
    <cellStyle name="Input cel new 4 2 2 5 3 2 2" xfId="9851"/>
    <cellStyle name="Input cel new 4 2 2 5 3 2 2 2" xfId="20133"/>
    <cellStyle name="Input cel new 4 2 2 5 3 2 3" xfId="15854"/>
    <cellStyle name="Input cel new 4 2 2 5 3 3" xfId="7043"/>
    <cellStyle name="Input cel new 4 2 2 5 3 3 2" xfId="11262"/>
    <cellStyle name="Input cel new 4 2 2 5 3 3 2 2" xfId="21498"/>
    <cellStyle name="Input cel new 4 2 2 5 3 3 3" xfId="17256"/>
    <cellStyle name="Input cel new 4 2 2 5 3 4" xfId="4426"/>
    <cellStyle name="Input cel new 4 2 2 5 3 4 2" xfId="8646"/>
    <cellStyle name="Input cel new 4 2 2 5 3 4 2 2" xfId="18928"/>
    <cellStyle name="Input cel new 4 2 2 5 3 5" xfId="2852"/>
    <cellStyle name="Input cel new 4 2 2 5 3 5 2" xfId="17349"/>
    <cellStyle name="Input cel new 4 2 2 5 3 6" xfId="15950"/>
    <cellStyle name="Input cel new 4 2 2 5 4" xfId="3875"/>
    <cellStyle name="Input cel new 4 2 2 5 4 2" xfId="8095"/>
    <cellStyle name="Input cel new 4 2 2 5 4 2 2" xfId="18377"/>
    <cellStyle name="Input cel new 4 2 2 5 4 3" xfId="13190"/>
    <cellStyle name="Input cel new 4 2 2 5 5" xfId="5031"/>
    <cellStyle name="Input cel new 4 2 2 5 5 2" xfId="9251"/>
    <cellStyle name="Input cel new 4 2 2 5 5 2 2" xfId="19533"/>
    <cellStyle name="Input cel new 4 2 2 5 5 3" xfId="12232"/>
    <cellStyle name="Input cel new 4 2 2 5 6" xfId="6456"/>
    <cellStyle name="Input cel new 4 2 2 5 6 2" xfId="10675"/>
    <cellStyle name="Input cel new 4 2 2 5 6 2 2" xfId="20948"/>
    <cellStyle name="Input cel new 4 2 2 5 6 3" xfId="12382"/>
    <cellStyle name="Input cel new 4 2 2 5 7" xfId="3579"/>
    <cellStyle name="Input cel new 4 2 2 5 7 2" xfId="7799"/>
    <cellStyle name="Input cel new 4 2 2 5 7 2 2" xfId="18081"/>
    <cellStyle name="Input cel new 4 2 2 5 7 3" xfId="13867"/>
    <cellStyle name="Input cel new 4 2 2 5 8" xfId="2734"/>
    <cellStyle name="Input cel new 4 2 2 5 8 2" xfId="16690"/>
    <cellStyle name="Input cel new 4 2 2 5 9" xfId="12650"/>
    <cellStyle name="Input cel new 4 2 2 6" xfId="992"/>
    <cellStyle name="Input cel new 4 2 2 6 2" xfId="4256"/>
    <cellStyle name="Input cel new 4 2 2 6 2 2" xfId="8476"/>
    <cellStyle name="Input cel new 4 2 2 6 2 2 2" xfId="18758"/>
    <cellStyle name="Input cel new 4 2 2 6 2 3" xfId="11912"/>
    <cellStyle name="Input cel new 4 2 2 6 3" xfId="5456"/>
    <cellStyle name="Input cel new 4 2 2 6 3 2" xfId="9676"/>
    <cellStyle name="Input cel new 4 2 2 6 3 2 2" xfId="19958"/>
    <cellStyle name="Input cel new 4 2 2 6 3 3" xfId="14591"/>
    <cellStyle name="Input cel new 4 2 2 6 4" xfId="6870"/>
    <cellStyle name="Input cel new 4 2 2 6 4 2" xfId="11089"/>
    <cellStyle name="Input cel new 4 2 2 6 4 2 2" xfId="21332"/>
    <cellStyle name="Input cel new 4 2 2 6 4 3" xfId="16454"/>
    <cellStyle name="Input cel new 4 2 2 6 5" xfId="3419"/>
    <cellStyle name="Input cel new 4 2 2 6 5 2" xfId="7639"/>
    <cellStyle name="Input cel new 4 2 2 6 5 2 2" xfId="17921"/>
    <cellStyle name="Input cel new 4 2 2 6 6" xfId="2759"/>
    <cellStyle name="Input cel new 4 2 2 6 6 2" xfId="15720"/>
    <cellStyle name="Input cel new 4 2 2 6 7" xfId="14674"/>
    <cellStyle name="Input cel new 4 2 2 7" xfId="704"/>
    <cellStyle name="Input cel new 4 2 2 7 2" xfId="5169"/>
    <cellStyle name="Input cel new 4 2 2 7 2 2" xfId="9389"/>
    <cellStyle name="Input cel new 4 2 2 7 2 2 2" xfId="19671"/>
    <cellStyle name="Input cel new 4 2 2 7 2 3" xfId="14723"/>
    <cellStyle name="Input cel new 4 2 2 7 3" xfId="6590"/>
    <cellStyle name="Input cel new 4 2 2 7 3 2" xfId="10809"/>
    <cellStyle name="Input cel new 4 2 2 7 3 2 2" xfId="21074"/>
    <cellStyle name="Input cel new 4 2 2 7 3 3" xfId="16407"/>
    <cellStyle name="Input cel new 4 2 2 7 4" xfId="4005"/>
    <cellStyle name="Input cel new 4 2 2 7 4 2" xfId="8225"/>
    <cellStyle name="Input cel new 4 2 2 7 4 2 2" xfId="18507"/>
    <cellStyle name="Input cel new 4 2 2 7 5" xfId="2135"/>
    <cellStyle name="Input cel new 4 2 2 7 5 2" xfId="12182"/>
    <cellStyle name="Input cel new 4 2 2 7 6" xfId="12705"/>
    <cellStyle name="Input cel new 4 2 2 8" xfId="1555"/>
    <cellStyle name="Input cel new 4 2 2 8 2" xfId="6043"/>
    <cellStyle name="Input cel new 4 2 2 8 2 2" xfId="10262"/>
    <cellStyle name="Input cel new 4 2 2 8 2 2 2" xfId="20542"/>
    <cellStyle name="Input cel new 4 2 2 8 2 3" xfId="13359"/>
    <cellStyle name="Input cel new 4 2 2 8 3" xfId="3681"/>
    <cellStyle name="Input cel new 4 2 2 8 3 2" xfId="7901"/>
    <cellStyle name="Input cel new 4 2 2 8 3 2 2" xfId="18183"/>
    <cellStyle name="Input cel new 4 2 2 8 4" xfId="2985"/>
    <cellStyle name="Input cel new 4 2 2 8 4 2" xfId="13921"/>
    <cellStyle name="Input cel new 4 2 2 8 5" xfId="12706"/>
    <cellStyle name="Input cel new 4 2 2 9" xfId="4834"/>
    <cellStyle name="Input cel new 4 2 2 9 2" xfId="9054"/>
    <cellStyle name="Input cel new 4 2 2 9 2 2" xfId="19336"/>
    <cellStyle name="Input cel new 4 2 2 9 3" xfId="12476"/>
    <cellStyle name="Input cel new 4 2 3" xfId="346"/>
    <cellStyle name="Input cel new 4 2 3 10" xfId="4816"/>
    <cellStyle name="Input cel new 4 2 3 10 2" xfId="9036"/>
    <cellStyle name="Input cel new 4 2 3 10 2 2" xfId="19318"/>
    <cellStyle name="Input cel new 4 2 3 10 3" xfId="15063"/>
    <cellStyle name="Input cel new 4 2 3 11" xfId="3311"/>
    <cellStyle name="Input cel new 4 2 3 11 2" xfId="7532"/>
    <cellStyle name="Input cel new 4 2 3 11 2 2" xfId="17815"/>
    <cellStyle name="Input cel new 4 2 3 11 3" xfId="12253"/>
    <cellStyle name="Input cel new 4 2 3 12" xfId="6134"/>
    <cellStyle name="Input cel new 4 2 3 12 2" xfId="10353"/>
    <cellStyle name="Input cel new 4 2 3 12 2 2" xfId="20631"/>
    <cellStyle name="Input cel new 4 2 3 13" xfId="1799"/>
    <cellStyle name="Input cel new 4 2 3 13 2" xfId="15221"/>
    <cellStyle name="Input cel new 4 2 3 14" xfId="14075"/>
    <cellStyle name="Input cel new 4 2 3 2" xfId="420"/>
    <cellStyle name="Input cel new 4 2 3 2 2" xfId="1042"/>
    <cellStyle name="Input cel new 4 2 3 2 2 2" xfId="1347"/>
    <cellStyle name="Input cel new 4 2 3 2 2 2 2" xfId="5810"/>
    <cellStyle name="Input cel new 4 2 3 2 2 2 2 2" xfId="10030"/>
    <cellStyle name="Input cel new 4 2 3 2 2 2 2 2 2" xfId="20312"/>
    <cellStyle name="Input cel new 4 2 3 2 2 2 2 3" xfId="14824"/>
    <cellStyle name="Input cel new 4 2 3 2 2 2 3" xfId="7222"/>
    <cellStyle name="Input cel new 4 2 3 2 2 2 3 2" xfId="11441"/>
    <cellStyle name="Input cel new 4 2 3 2 2 2 3 2 2" xfId="21664"/>
    <cellStyle name="Input cel new 4 2 3 2 2 2 3 3" xfId="15941"/>
    <cellStyle name="Input cel new 4 2 3 2 2 2 4" xfId="4579"/>
    <cellStyle name="Input cel new 4 2 3 2 2 2 4 2" xfId="8799"/>
    <cellStyle name="Input cel new 4 2 3 2 2 2 4 2 2" xfId="19081"/>
    <cellStyle name="Input cel new 4 2 3 2 2 2 5" xfId="3072"/>
    <cellStyle name="Input cel new 4 2 3 2 2 2 5 2" xfId="17515"/>
    <cellStyle name="Input cel new 4 2 3 2 2 2 6" xfId="15592"/>
    <cellStyle name="Input cel new 4 2 3 2 2 3" xfId="4306"/>
    <cellStyle name="Input cel new 4 2 3 2 2 3 2" xfId="8526"/>
    <cellStyle name="Input cel new 4 2 3 2 2 3 2 2" xfId="18808"/>
    <cellStyle name="Input cel new 4 2 3 2 2 3 3" xfId="16678"/>
    <cellStyle name="Input cel new 4 2 3 2 2 4" xfId="5506"/>
    <cellStyle name="Input cel new 4 2 3 2 2 4 2" xfId="9726"/>
    <cellStyle name="Input cel new 4 2 3 2 2 4 2 2" xfId="20008"/>
    <cellStyle name="Input cel new 4 2 3 2 2 4 3" xfId="16301"/>
    <cellStyle name="Input cel new 4 2 3 2 2 5" xfId="6920"/>
    <cellStyle name="Input cel new 4 2 3 2 2 5 2" xfId="11139"/>
    <cellStyle name="Input cel new 4 2 3 2 2 5 2 2" xfId="21381"/>
    <cellStyle name="Input cel new 4 2 3 2 2 5 3" xfId="13516"/>
    <cellStyle name="Input cel new 4 2 3 2 2 6" xfId="3469"/>
    <cellStyle name="Input cel new 4 2 3 2 2 6 2" xfId="7689"/>
    <cellStyle name="Input cel new 4 2 3 2 2 6 2 2" xfId="17971"/>
    <cellStyle name="Input cel new 4 2 3 2 2 7" xfId="2040"/>
    <cellStyle name="Input cel new 4 2 3 2 2 7 2" xfId="14331"/>
    <cellStyle name="Input cel new 4 2 3 2 2 8" xfId="14271"/>
    <cellStyle name="Input cel new 4 2 3 2 3" xfId="1262"/>
    <cellStyle name="Input cel new 4 2 3 2 3 2" xfId="5725"/>
    <cellStyle name="Input cel new 4 2 3 2 3 2 2" xfId="9945"/>
    <cellStyle name="Input cel new 4 2 3 2 3 2 2 2" xfId="20227"/>
    <cellStyle name="Input cel new 4 2 3 2 3 2 3" xfId="16582"/>
    <cellStyle name="Input cel new 4 2 3 2 3 3" xfId="7137"/>
    <cellStyle name="Input cel new 4 2 3 2 3 3 2" xfId="11356"/>
    <cellStyle name="Input cel new 4 2 3 2 3 3 2 2" xfId="21587"/>
    <cellStyle name="Input cel new 4 2 3 2 3 3 3" xfId="12894"/>
    <cellStyle name="Input cel new 4 2 3 2 3 4" xfId="4515"/>
    <cellStyle name="Input cel new 4 2 3 2 3 4 2" xfId="8735"/>
    <cellStyle name="Input cel new 4 2 3 2 3 4 2 2" xfId="19017"/>
    <cellStyle name="Input cel new 4 2 3 2 3 5" xfId="2171"/>
    <cellStyle name="Input cel new 4 2 3 2 3 5 2" xfId="17438"/>
    <cellStyle name="Input cel new 4 2 3 2 3 6" xfId="14451"/>
    <cellStyle name="Input cel new 4 2 3 2 4" xfId="795"/>
    <cellStyle name="Input cel new 4 2 3 2 4 2" xfId="5260"/>
    <cellStyle name="Input cel new 4 2 3 2 4 2 2" xfId="9480"/>
    <cellStyle name="Input cel new 4 2 3 2 4 2 2 2" xfId="19762"/>
    <cellStyle name="Input cel new 4 2 3 2 4 2 3" xfId="11863"/>
    <cellStyle name="Input cel new 4 2 3 2 4 3" xfId="6680"/>
    <cellStyle name="Input cel new 4 2 3 2 4 3 2" xfId="10899"/>
    <cellStyle name="Input cel new 4 2 3 2 4 3 2 2" xfId="21155"/>
    <cellStyle name="Input cel new 4 2 3 2 4 3 3" xfId="15589"/>
    <cellStyle name="Input cel new 4 2 3 2 4 4" xfId="4086"/>
    <cellStyle name="Input cel new 4 2 3 2 4 4 2" xfId="8306"/>
    <cellStyle name="Input cel new 4 2 3 2 4 4 2 2" xfId="18588"/>
    <cellStyle name="Input cel new 4 2 3 2 4 5" xfId="2413"/>
    <cellStyle name="Input cel new 4 2 3 2 4 5 2" xfId="11797"/>
    <cellStyle name="Input cel new 4 2 3 2 4 6" xfId="12977"/>
    <cellStyle name="Input cel new 4 2 3 2 5" xfId="1658"/>
    <cellStyle name="Input cel new 4 2 3 2 5 2" xfId="6313"/>
    <cellStyle name="Input cel new 4 2 3 2 5 2 2" xfId="10532"/>
    <cellStyle name="Input cel new 4 2 3 2 5 2 2 2" xfId="20808"/>
    <cellStyle name="Input cel new 4 2 3 2 5 2 3" xfId="16614"/>
    <cellStyle name="Input cel new 4 2 3 2 5 3" xfId="3735"/>
    <cellStyle name="Input cel new 4 2 3 2 5 3 2" xfId="7955"/>
    <cellStyle name="Input cel new 4 2 3 2 5 3 2 2" xfId="18237"/>
    <cellStyle name="Input cel new 4 2 3 2 5 4" xfId="2575"/>
    <cellStyle name="Input cel new 4 2 3 2 5 4 2" xfId="12709"/>
    <cellStyle name="Input cel new 4 2 3 2 5 5" xfId="16730"/>
    <cellStyle name="Input cel new 4 2 3 2 6" xfId="4888"/>
    <cellStyle name="Input cel new 4 2 3 2 6 2" xfId="9108"/>
    <cellStyle name="Input cel new 4 2 3 2 6 2 2" xfId="19390"/>
    <cellStyle name="Input cel new 4 2 3 2 6 3" xfId="15629"/>
    <cellStyle name="Input cel new 4 2 3 2 7" xfId="6226"/>
    <cellStyle name="Input cel new 4 2 3 2 7 2" xfId="10445"/>
    <cellStyle name="Input cel new 4 2 3 2 7 2 2" xfId="20722"/>
    <cellStyle name="Input cel new 4 2 3 2 7 3" xfId="13846"/>
    <cellStyle name="Input cel new 4 2 3 2 8" xfId="2437"/>
    <cellStyle name="Input cel new 4 2 3 2 8 2" xfId="16018"/>
    <cellStyle name="Input cel new 4 2 3 2 9" xfId="15437"/>
    <cellStyle name="Input cel new 4 2 3 3" xfId="470"/>
    <cellStyle name="Input cel new 4 2 3 3 10" xfId="14507"/>
    <cellStyle name="Input cel new 4 2 3 3 2" xfId="1081"/>
    <cellStyle name="Input cel new 4 2 3 3 2 2" xfId="5545"/>
    <cellStyle name="Input cel new 4 2 3 3 2 2 2" xfId="9765"/>
    <cellStyle name="Input cel new 4 2 3 3 2 2 2 2" xfId="20047"/>
    <cellStyle name="Input cel new 4 2 3 3 2 2 3" xfId="12185"/>
    <cellStyle name="Input cel new 4 2 3 3 2 3" xfId="6958"/>
    <cellStyle name="Input cel new 4 2 3 3 2 3 2" xfId="11177"/>
    <cellStyle name="Input cel new 4 2 3 3 2 3 2 2" xfId="21417"/>
    <cellStyle name="Input cel new 4 2 3 3 2 3 3" xfId="15262"/>
    <cellStyle name="Input cel new 4 2 3 3 2 4" xfId="4343"/>
    <cellStyle name="Input cel new 4 2 3 3 2 4 2" xfId="8563"/>
    <cellStyle name="Input cel new 4 2 3 3 2 4 2 2" xfId="18845"/>
    <cellStyle name="Input cel new 4 2 3 3 2 5" xfId="2152"/>
    <cellStyle name="Input cel new 4 2 3 3 2 5 2" xfId="17269"/>
    <cellStyle name="Input cel new 4 2 3 3 2 6" xfId="17138"/>
    <cellStyle name="Input cel new 4 2 3 3 3" xfId="1396"/>
    <cellStyle name="Input cel new 4 2 3 3 3 2" xfId="5859"/>
    <cellStyle name="Input cel new 4 2 3 3 3 2 2" xfId="10079"/>
    <cellStyle name="Input cel new 4 2 3 3 3 2 2 2" xfId="20361"/>
    <cellStyle name="Input cel new 4 2 3 3 3 2 3" xfId="14932"/>
    <cellStyle name="Input cel new 4 2 3 3 3 3" xfId="7271"/>
    <cellStyle name="Input cel new 4 2 3 3 3 3 2" xfId="11490"/>
    <cellStyle name="Input cel new 4 2 3 3 3 3 2 2" xfId="21711"/>
    <cellStyle name="Input cel new 4 2 3 3 3 3 3" xfId="14584"/>
    <cellStyle name="Input cel new 4 2 3 3 3 4" xfId="4626"/>
    <cellStyle name="Input cel new 4 2 3 3 3 4 2" xfId="8846"/>
    <cellStyle name="Input cel new 4 2 3 3 3 4 2 2" xfId="19128"/>
    <cellStyle name="Input cel new 4 2 3 3 3 5" xfId="2024"/>
    <cellStyle name="Input cel new 4 2 3 3 3 5 2" xfId="17562"/>
    <cellStyle name="Input cel new 4 2 3 3 3 6" xfId="15040"/>
    <cellStyle name="Input cel new 4 2 3 3 4" xfId="855"/>
    <cellStyle name="Input cel new 4 2 3 3 4 2" xfId="5320"/>
    <cellStyle name="Input cel new 4 2 3 3 4 2 2" xfId="9540"/>
    <cellStyle name="Input cel new 4 2 3 3 4 2 2 2" xfId="19822"/>
    <cellStyle name="Input cel new 4 2 3 3 4 2 3" xfId="12614"/>
    <cellStyle name="Input cel new 4 2 3 3 4 3" xfId="6740"/>
    <cellStyle name="Input cel new 4 2 3 3 4 3 2" xfId="10959"/>
    <cellStyle name="Input cel new 4 2 3 3 4 3 2 2" xfId="21213"/>
    <cellStyle name="Input cel new 4 2 3 3 4 3 3" xfId="15523"/>
    <cellStyle name="Input cel new 4 2 3 3 4 4" xfId="4144"/>
    <cellStyle name="Input cel new 4 2 3 3 4 4 2" xfId="8364"/>
    <cellStyle name="Input cel new 4 2 3 3 4 4 2 2" xfId="18646"/>
    <cellStyle name="Input cel new 4 2 3 3 4 5" xfId="3101"/>
    <cellStyle name="Input cel new 4 2 3 3 4 5 2" xfId="16879"/>
    <cellStyle name="Input cel new 4 2 3 3 4 6" xfId="15248"/>
    <cellStyle name="Input cel new 4 2 3 3 5" xfId="3783"/>
    <cellStyle name="Input cel new 4 2 3 3 5 2" xfId="8003"/>
    <cellStyle name="Input cel new 4 2 3 3 5 2 2" xfId="18285"/>
    <cellStyle name="Input cel new 4 2 3 3 5 3" xfId="14468"/>
    <cellStyle name="Input cel new 4 2 3 3 6" xfId="4937"/>
    <cellStyle name="Input cel new 4 2 3 3 6 2" xfId="9157"/>
    <cellStyle name="Input cel new 4 2 3 3 6 2 2" xfId="19439"/>
    <cellStyle name="Input cel new 4 2 3 3 6 3" xfId="15858"/>
    <cellStyle name="Input cel new 4 2 3 3 7" xfId="6362"/>
    <cellStyle name="Input cel new 4 2 3 3 7 2" xfId="10581"/>
    <cellStyle name="Input cel new 4 2 3 3 7 2 2" xfId="20856"/>
    <cellStyle name="Input cel new 4 2 3 3 7 3" xfId="13260"/>
    <cellStyle name="Input cel new 4 2 3 3 8" xfId="3503"/>
    <cellStyle name="Input cel new 4 2 3 3 8 2" xfId="7723"/>
    <cellStyle name="Input cel new 4 2 3 3 8 2 2" xfId="18005"/>
    <cellStyle name="Input cel new 4 2 3 3 8 3" xfId="14907"/>
    <cellStyle name="Input cel new 4 2 3 3 9" xfId="2249"/>
    <cellStyle name="Input cel new 4 2 3 3 9 2" xfId="12205"/>
    <cellStyle name="Input cel new 4 2 3 4" xfId="534"/>
    <cellStyle name="Input cel new 4 2 3 4 2" xfId="1460"/>
    <cellStyle name="Input cel new 4 2 3 4 2 2" xfId="5923"/>
    <cellStyle name="Input cel new 4 2 3 4 2 2 2" xfId="10143"/>
    <cellStyle name="Input cel new 4 2 3 4 2 2 2 2" xfId="20425"/>
    <cellStyle name="Input cel new 4 2 3 4 2 2 3" xfId="15787"/>
    <cellStyle name="Input cel new 4 2 3 4 2 3" xfId="7335"/>
    <cellStyle name="Input cel new 4 2 3 4 2 3 2" xfId="11554"/>
    <cellStyle name="Input cel new 4 2 3 4 2 3 2 2" xfId="21771"/>
    <cellStyle name="Input cel new 4 2 3 4 2 3 3" xfId="13832"/>
    <cellStyle name="Input cel new 4 2 3 4 2 4" xfId="4686"/>
    <cellStyle name="Input cel new 4 2 3 4 2 4 2" xfId="8906"/>
    <cellStyle name="Input cel new 4 2 3 4 2 4 2 2" xfId="19188"/>
    <cellStyle name="Input cel new 4 2 3 4 2 5" xfId="2139"/>
    <cellStyle name="Input cel new 4 2 3 4 2 5 2" xfId="17622"/>
    <cellStyle name="Input cel new 4 2 3 4 2 6" xfId="13614"/>
    <cellStyle name="Input cel new 4 2 3 4 3" xfId="1142"/>
    <cellStyle name="Input cel new 4 2 3 4 3 2" xfId="5606"/>
    <cellStyle name="Input cel new 4 2 3 4 3 2 2" xfId="9826"/>
    <cellStyle name="Input cel new 4 2 3 4 3 2 2 2" xfId="20108"/>
    <cellStyle name="Input cel new 4 2 3 4 3 2 3" xfId="14054"/>
    <cellStyle name="Input cel new 4 2 3 4 3 3" xfId="7019"/>
    <cellStyle name="Input cel new 4 2 3 4 3 3 2" xfId="11238"/>
    <cellStyle name="Input cel new 4 2 3 4 3 3 2 2" xfId="21475"/>
    <cellStyle name="Input cel new 4 2 3 4 3 3 3" xfId="15508"/>
    <cellStyle name="Input cel new 4 2 3 4 3 4" xfId="4402"/>
    <cellStyle name="Input cel new 4 2 3 4 3 4 2" xfId="8622"/>
    <cellStyle name="Input cel new 4 2 3 4 3 4 2 2" xfId="18904"/>
    <cellStyle name="Input cel new 4 2 3 4 3 5" xfId="2965"/>
    <cellStyle name="Input cel new 4 2 3 4 3 5 2" xfId="17326"/>
    <cellStyle name="Input cel new 4 2 3 4 3 6" xfId="16581"/>
    <cellStyle name="Input cel new 4 2 3 4 4" xfId="3845"/>
    <cellStyle name="Input cel new 4 2 3 4 4 2" xfId="8065"/>
    <cellStyle name="Input cel new 4 2 3 4 4 2 2" xfId="18347"/>
    <cellStyle name="Input cel new 4 2 3 4 4 3" xfId="17055"/>
    <cellStyle name="Input cel new 4 2 3 4 5" xfId="5001"/>
    <cellStyle name="Input cel new 4 2 3 4 5 2" xfId="9221"/>
    <cellStyle name="Input cel new 4 2 3 4 5 2 2" xfId="19503"/>
    <cellStyle name="Input cel new 4 2 3 4 5 3" xfId="12142"/>
    <cellStyle name="Input cel new 4 2 3 4 6" xfId="6426"/>
    <cellStyle name="Input cel new 4 2 3 4 6 2" xfId="10645"/>
    <cellStyle name="Input cel new 4 2 3 4 6 2 2" xfId="20918"/>
    <cellStyle name="Input cel new 4 2 3 4 6 3" xfId="14695"/>
    <cellStyle name="Input cel new 4 2 3 4 7" xfId="3550"/>
    <cellStyle name="Input cel new 4 2 3 4 7 2" xfId="7770"/>
    <cellStyle name="Input cel new 4 2 3 4 7 2 2" xfId="18052"/>
    <cellStyle name="Input cel new 4 2 3 4 7 3" xfId="12837"/>
    <cellStyle name="Input cel new 4 2 3 4 8" xfId="3121"/>
    <cellStyle name="Input cel new 4 2 3 4 8 2" xfId="13413"/>
    <cellStyle name="Input cel new 4 2 3 4 9" xfId="16514"/>
    <cellStyle name="Input cel new 4 2 3 5" xfId="595"/>
    <cellStyle name="Input cel new 4 2 3 5 2" xfId="1521"/>
    <cellStyle name="Input cel new 4 2 3 5 2 2" xfId="5984"/>
    <cellStyle name="Input cel new 4 2 3 5 2 2 2" xfId="10204"/>
    <cellStyle name="Input cel new 4 2 3 5 2 2 2 2" xfId="20486"/>
    <cellStyle name="Input cel new 4 2 3 5 2 2 3" xfId="14169"/>
    <cellStyle name="Input cel new 4 2 3 5 2 3" xfId="7396"/>
    <cellStyle name="Input cel new 4 2 3 5 2 3 2" xfId="11615"/>
    <cellStyle name="Input cel new 4 2 3 5 2 3 2 2" xfId="21830"/>
    <cellStyle name="Input cel new 4 2 3 5 2 3 3" xfId="16765"/>
    <cellStyle name="Input cel new 4 2 3 5 2 4" xfId="4745"/>
    <cellStyle name="Input cel new 4 2 3 5 2 4 2" xfId="8965"/>
    <cellStyle name="Input cel new 4 2 3 5 2 4 2 2" xfId="19247"/>
    <cellStyle name="Input cel new 4 2 3 5 2 5" xfId="7449"/>
    <cellStyle name="Input cel new 4 2 3 5 2 5 2" xfId="17681"/>
    <cellStyle name="Input cel new 4 2 3 5 2 6" xfId="15264"/>
    <cellStyle name="Input cel new 4 2 3 5 3" xfId="1199"/>
    <cellStyle name="Input cel new 4 2 3 5 3 2" xfId="5662"/>
    <cellStyle name="Input cel new 4 2 3 5 3 2 2" xfId="9882"/>
    <cellStyle name="Input cel new 4 2 3 5 3 2 2 2" xfId="20164"/>
    <cellStyle name="Input cel new 4 2 3 5 3 2 3" xfId="14578"/>
    <cellStyle name="Input cel new 4 2 3 5 3 3" xfId="7074"/>
    <cellStyle name="Input cel new 4 2 3 5 3 3 2" xfId="11293"/>
    <cellStyle name="Input cel new 4 2 3 5 3 3 2 2" xfId="21528"/>
    <cellStyle name="Input cel new 4 2 3 5 3 3 3" xfId="11821"/>
    <cellStyle name="Input cel new 4 2 3 5 3 4" xfId="4456"/>
    <cellStyle name="Input cel new 4 2 3 5 3 4 2" xfId="8676"/>
    <cellStyle name="Input cel new 4 2 3 5 3 4 2 2" xfId="18958"/>
    <cellStyle name="Input cel new 4 2 3 5 3 5" xfId="2929"/>
    <cellStyle name="Input cel new 4 2 3 5 3 5 2" xfId="17379"/>
    <cellStyle name="Input cel new 4 2 3 5 3 6" xfId="16257"/>
    <cellStyle name="Input cel new 4 2 3 5 4" xfId="3906"/>
    <cellStyle name="Input cel new 4 2 3 5 4 2" xfId="8126"/>
    <cellStyle name="Input cel new 4 2 3 5 4 2 2" xfId="18408"/>
    <cellStyle name="Input cel new 4 2 3 5 4 3" xfId="11702"/>
    <cellStyle name="Input cel new 4 2 3 5 5" xfId="5062"/>
    <cellStyle name="Input cel new 4 2 3 5 5 2" xfId="9282"/>
    <cellStyle name="Input cel new 4 2 3 5 5 2 2" xfId="19564"/>
    <cellStyle name="Input cel new 4 2 3 5 5 3" xfId="13036"/>
    <cellStyle name="Input cel new 4 2 3 5 6" xfId="6487"/>
    <cellStyle name="Input cel new 4 2 3 5 6 2" xfId="10706"/>
    <cellStyle name="Input cel new 4 2 3 5 6 2 2" xfId="20979"/>
    <cellStyle name="Input cel new 4 2 3 5 6 3" xfId="15879"/>
    <cellStyle name="Input cel new 4 2 3 5 7" xfId="3609"/>
    <cellStyle name="Input cel new 4 2 3 5 7 2" xfId="7829"/>
    <cellStyle name="Input cel new 4 2 3 5 7 2 2" xfId="18111"/>
    <cellStyle name="Input cel new 4 2 3 5 7 3" xfId="12166"/>
    <cellStyle name="Input cel new 4 2 3 5 8" xfId="2053"/>
    <cellStyle name="Input cel new 4 2 3 5 8 2" xfId="15220"/>
    <cellStyle name="Input cel new 4 2 3 5 9" xfId="13025"/>
    <cellStyle name="Input cel new 4 2 3 6" xfId="974"/>
    <cellStyle name="Input cel new 4 2 3 6 2" xfId="4239"/>
    <cellStyle name="Input cel new 4 2 3 6 2 2" xfId="8459"/>
    <cellStyle name="Input cel new 4 2 3 6 2 2 2" xfId="18741"/>
    <cellStyle name="Input cel new 4 2 3 6 2 3" xfId="13657"/>
    <cellStyle name="Input cel new 4 2 3 6 3" xfId="5438"/>
    <cellStyle name="Input cel new 4 2 3 6 3 2" xfId="9658"/>
    <cellStyle name="Input cel new 4 2 3 6 3 2 2" xfId="19940"/>
    <cellStyle name="Input cel new 4 2 3 6 3 3" xfId="15249"/>
    <cellStyle name="Input cel new 4 2 3 6 4" xfId="6852"/>
    <cellStyle name="Input cel new 4 2 3 6 4 2" xfId="11071"/>
    <cellStyle name="Input cel new 4 2 3 6 4 2 2" xfId="21314"/>
    <cellStyle name="Input cel new 4 2 3 6 4 3" xfId="13029"/>
    <cellStyle name="Input cel new 4 2 3 6 5" xfId="3401"/>
    <cellStyle name="Input cel new 4 2 3 6 5 2" xfId="7621"/>
    <cellStyle name="Input cel new 4 2 3 6 5 2 2" xfId="17903"/>
    <cellStyle name="Input cel new 4 2 3 6 6" xfId="1992"/>
    <cellStyle name="Input cel new 4 2 3 6 6 2" xfId="13822"/>
    <cellStyle name="Input cel new 4 2 3 6 7" xfId="13800"/>
    <cellStyle name="Input cel new 4 2 3 7" xfId="645"/>
    <cellStyle name="Input cel new 4 2 3 7 2" xfId="5111"/>
    <cellStyle name="Input cel new 4 2 3 7 2 2" xfId="9331"/>
    <cellStyle name="Input cel new 4 2 3 7 2 2 2" xfId="19613"/>
    <cellStyle name="Input cel new 4 2 3 7 2 3" xfId="16870"/>
    <cellStyle name="Input cel new 4 2 3 7 3" xfId="6535"/>
    <cellStyle name="Input cel new 4 2 3 7 3 2" xfId="10754"/>
    <cellStyle name="Input cel new 4 2 3 7 3 2 2" xfId="21025"/>
    <cellStyle name="Input cel new 4 2 3 7 3 3" xfId="13056"/>
    <cellStyle name="Input cel new 4 2 3 7 4" xfId="3953"/>
    <cellStyle name="Input cel new 4 2 3 7 4 2" xfId="8173"/>
    <cellStyle name="Input cel new 4 2 3 7 4 2 2" xfId="18455"/>
    <cellStyle name="Input cel new 4 2 3 7 5" xfId="2480"/>
    <cellStyle name="Input cel new 4 2 3 7 5 2" xfId="12090"/>
    <cellStyle name="Input cel new 4 2 3 7 6" xfId="17254"/>
    <cellStyle name="Input cel new 4 2 3 8" xfId="619"/>
    <cellStyle name="Input cel new 4 2 3 8 2" xfId="5086"/>
    <cellStyle name="Input cel new 4 2 3 8 2 2" xfId="9306"/>
    <cellStyle name="Input cel new 4 2 3 8 2 2 2" xfId="19588"/>
    <cellStyle name="Input cel new 4 2 3 8 2 3" xfId="17160"/>
    <cellStyle name="Input cel new 4 2 3 8 3" xfId="6511"/>
    <cellStyle name="Input cel new 4 2 3 8 3 2" xfId="10730"/>
    <cellStyle name="Input cel new 4 2 3 8 3 2 2" xfId="21002"/>
    <cellStyle name="Input cel new 4 2 3 8 3 3" xfId="16633"/>
    <cellStyle name="Input cel new 4 2 3 8 4" xfId="3929"/>
    <cellStyle name="Input cel new 4 2 3 8 4 2" xfId="8149"/>
    <cellStyle name="Input cel new 4 2 3 8 4 2 2" xfId="18431"/>
    <cellStyle name="Input cel new 4 2 3 8 5" xfId="2392"/>
    <cellStyle name="Input cel new 4 2 3 8 5 2" xfId="14815"/>
    <cellStyle name="Input cel new 4 2 3 8 6" xfId="11679"/>
    <cellStyle name="Input cel new 4 2 3 9" xfId="1571"/>
    <cellStyle name="Input cel new 4 2 3 9 2" xfId="6067"/>
    <cellStyle name="Input cel new 4 2 3 9 2 2" xfId="10286"/>
    <cellStyle name="Input cel new 4 2 3 9 2 2 2" xfId="20566"/>
    <cellStyle name="Input cel new 4 2 3 9 2 3" xfId="13183"/>
    <cellStyle name="Input cel new 4 2 3 9 3" xfId="3663"/>
    <cellStyle name="Input cel new 4 2 3 9 3 2" xfId="7883"/>
    <cellStyle name="Input cel new 4 2 3 9 3 2 2" xfId="18165"/>
    <cellStyle name="Input cel new 4 2 3 9 4" xfId="2042"/>
    <cellStyle name="Input cel new 4 2 3 9 4 2" xfId="14917"/>
    <cellStyle name="Input cel new 4 2 3 9 5" xfId="14991"/>
    <cellStyle name="Input cel new 4 2 4" xfId="320"/>
    <cellStyle name="Input cel new 4 2 4 2" xfId="956"/>
    <cellStyle name="Input cel new 4 2 4 2 2" xfId="1707"/>
    <cellStyle name="Input cel new 4 2 4 2 2 2" xfId="6834"/>
    <cellStyle name="Input cel new 4 2 4 2 2 2 2" xfId="11053"/>
    <cellStyle name="Input cel new 4 2 4 2 2 2 2 2" xfId="21297"/>
    <cellStyle name="Input cel new 4 2 4 2 2 2 3" xfId="12810"/>
    <cellStyle name="Input cel new 4 2 4 2 2 3" xfId="5420"/>
    <cellStyle name="Input cel new 4 2 4 2 2 3 2" xfId="9640"/>
    <cellStyle name="Input cel new 4 2 4 2 2 3 2 2" xfId="19922"/>
    <cellStyle name="Input cel new 4 2 4 2 2 4" xfId="2169"/>
    <cellStyle name="Input cel new 4 2 4 2 2 4 2" xfId="15384"/>
    <cellStyle name="Input cel new 4 2 4 2 2 5" xfId="13760"/>
    <cellStyle name="Input cel new 4 2 4 2 3" xfId="6202"/>
    <cellStyle name="Input cel new 4 2 4 2 3 2" xfId="10421"/>
    <cellStyle name="Input cel new 4 2 4 2 3 2 2" xfId="20699"/>
    <cellStyle name="Input cel new 4 2 4 2 3 3" xfId="14536"/>
    <cellStyle name="Input cel new 4 2 4 2 4" xfId="2185"/>
    <cellStyle name="Input cel new 4 2 4 2 4 2" xfId="11966"/>
    <cellStyle name="Input cel new 4 2 4 2 5" xfId="14553"/>
    <cellStyle name="Input cel new 4 2 4 3" xfId="1202"/>
    <cellStyle name="Input cel new 4 2 4 3 2" xfId="5665"/>
    <cellStyle name="Input cel new 4 2 4 3 2 2" xfId="9885"/>
    <cellStyle name="Input cel new 4 2 4 3 2 2 2" xfId="20167"/>
    <cellStyle name="Input cel new 4 2 4 3 2 3" xfId="16040"/>
    <cellStyle name="Input cel new 4 2 4 3 3" xfId="7077"/>
    <cellStyle name="Input cel new 4 2 4 3 3 2" xfId="11296"/>
    <cellStyle name="Input cel new 4 2 4 3 3 2 2" xfId="21531"/>
    <cellStyle name="Input cel new 4 2 4 3 3 3" xfId="11777"/>
    <cellStyle name="Input cel new 4 2 4 3 4" xfId="4459"/>
    <cellStyle name="Input cel new 4 2 4 3 4 2" xfId="8679"/>
    <cellStyle name="Input cel new 4 2 4 3 4 2 2" xfId="18961"/>
    <cellStyle name="Input cel new 4 2 4 3 5" xfId="2062"/>
    <cellStyle name="Input cel new 4 2 4 3 5 2" xfId="17382"/>
    <cellStyle name="Input cel new 4 2 4 3 6" xfId="13253"/>
    <cellStyle name="Input cel new 4 2 4 4" xfId="1583"/>
    <cellStyle name="Input cel new 4 2 4 4 2" xfId="6234"/>
    <cellStyle name="Input cel new 4 2 4 4 2 2" xfId="10453"/>
    <cellStyle name="Input cel new 4 2 4 4 2 2 2" xfId="20729"/>
    <cellStyle name="Input cel new 4 2 4 4 2 3" xfId="16921"/>
    <cellStyle name="Input cel new 4 2 4 4 3" xfId="3639"/>
    <cellStyle name="Input cel new 4 2 4 4 3 2" xfId="7859"/>
    <cellStyle name="Input cel new 4 2 4 4 3 2 2" xfId="18141"/>
    <cellStyle name="Input cel new 4 2 4 4 4" xfId="3077"/>
    <cellStyle name="Input cel new 4 2 4 4 4 2" xfId="13955"/>
    <cellStyle name="Input cel new 4 2 4 4 5" xfId="12497"/>
    <cellStyle name="Input cel new 4 2 4 5" xfId="4793"/>
    <cellStyle name="Input cel new 4 2 4 5 2" xfId="9013"/>
    <cellStyle name="Input cel new 4 2 4 5 2 2" xfId="19295"/>
    <cellStyle name="Input cel new 4 2 4 5 3" xfId="14822"/>
    <cellStyle name="Input cel new 4 2 4 6" xfId="3380"/>
    <cellStyle name="Input cel new 4 2 4 6 2" xfId="7600"/>
    <cellStyle name="Input cel new 4 2 4 6 2 2" xfId="17882"/>
    <cellStyle name="Input cel new 4 2 4 6 3" xfId="14407"/>
    <cellStyle name="Input cel new 4 2 4 7" xfId="1821"/>
    <cellStyle name="Input cel new 4 2 4 7 2" xfId="12659"/>
    <cellStyle name="Input cel new 4 2 4 8" xfId="16115"/>
    <cellStyle name="Input cel new 4 2 4 8 2" xfId="15546"/>
    <cellStyle name="Input cel new 4 2 4 9" xfId="15151"/>
    <cellStyle name="Input cel new 4 2 5" xfId="484"/>
    <cellStyle name="Input cel new 4 2 5 10" xfId="13102"/>
    <cellStyle name="Input cel new 4 2 5 2" xfId="1092"/>
    <cellStyle name="Input cel new 4 2 5 2 2" xfId="1410"/>
    <cellStyle name="Input cel new 4 2 5 2 2 2" xfId="5873"/>
    <cellStyle name="Input cel new 4 2 5 2 2 2 2" xfId="10093"/>
    <cellStyle name="Input cel new 4 2 5 2 2 2 2 2" xfId="20375"/>
    <cellStyle name="Input cel new 4 2 5 2 2 2 3" xfId="12887"/>
    <cellStyle name="Input cel new 4 2 5 2 2 3" xfId="7285"/>
    <cellStyle name="Input cel new 4 2 5 2 2 3 2" xfId="11504"/>
    <cellStyle name="Input cel new 4 2 5 2 2 3 2 2" xfId="21724"/>
    <cellStyle name="Input cel new 4 2 5 2 2 3 3" xfId="13400"/>
    <cellStyle name="Input cel new 4 2 5 2 2 4" xfId="4639"/>
    <cellStyle name="Input cel new 4 2 5 2 2 4 2" xfId="8859"/>
    <cellStyle name="Input cel new 4 2 5 2 2 4 2 2" xfId="19141"/>
    <cellStyle name="Input cel new 4 2 5 2 2 5" xfId="1882"/>
    <cellStyle name="Input cel new 4 2 5 2 2 5 2" xfId="17575"/>
    <cellStyle name="Input cel new 4 2 5 2 2 6" xfId="16975"/>
    <cellStyle name="Input cel new 4 2 5 2 3" xfId="5556"/>
    <cellStyle name="Input cel new 4 2 5 2 3 2" xfId="9776"/>
    <cellStyle name="Input cel new 4 2 5 2 3 2 2" xfId="20058"/>
    <cellStyle name="Input cel new 4 2 5 2 3 3" xfId="14792"/>
    <cellStyle name="Input cel new 4 2 5 2 4" xfId="6969"/>
    <cellStyle name="Input cel new 4 2 5 2 4 2" xfId="11188"/>
    <cellStyle name="Input cel new 4 2 5 2 4 2 2" xfId="21428"/>
    <cellStyle name="Input cel new 4 2 5 2 4 3" xfId="12877"/>
    <cellStyle name="Input cel new 4 2 5 2 5" xfId="4354"/>
    <cellStyle name="Input cel new 4 2 5 2 5 2" xfId="8574"/>
    <cellStyle name="Input cel new 4 2 5 2 5 2 2" xfId="18856"/>
    <cellStyle name="Input cel new 4 2 5 2 6" xfId="2561"/>
    <cellStyle name="Input cel new 4 2 5 2 6 2" xfId="17279"/>
    <cellStyle name="Input cel new 4 2 5 2 7" xfId="14528"/>
    <cellStyle name="Input cel new 4 2 5 3" xfId="858"/>
    <cellStyle name="Input cel new 4 2 5 3 2" xfId="5323"/>
    <cellStyle name="Input cel new 4 2 5 3 2 2" xfId="9543"/>
    <cellStyle name="Input cel new 4 2 5 3 2 2 2" xfId="19825"/>
    <cellStyle name="Input cel new 4 2 5 3 2 3" xfId="16844"/>
    <cellStyle name="Input cel new 4 2 5 3 3" xfId="6743"/>
    <cellStyle name="Input cel new 4 2 5 3 3 2" xfId="10962"/>
    <cellStyle name="Input cel new 4 2 5 3 3 2 2" xfId="21216"/>
    <cellStyle name="Input cel new 4 2 5 3 3 3" xfId="16277"/>
    <cellStyle name="Input cel new 4 2 5 3 4" xfId="4147"/>
    <cellStyle name="Input cel new 4 2 5 3 4 2" xfId="8367"/>
    <cellStyle name="Input cel new 4 2 5 3 4 2 2" xfId="18649"/>
    <cellStyle name="Input cel new 4 2 5 3 5" xfId="2775"/>
    <cellStyle name="Input cel new 4 2 5 3 5 2" xfId="13474"/>
    <cellStyle name="Input cel new 4 2 5 3 6" xfId="16540"/>
    <cellStyle name="Input cel new 4 2 5 4" xfId="730"/>
    <cellStyle name="Input cel new 4 2 5 4 2" xfId="5195"/>
    <cellStyle name="Input cel new 4 2 5 4 2 2" xfId="9415"/>
    <cellStyle name="Input cel new 4 2 5 4 2 2 2" xfId="19697"/>
    <cellStyle name="Input cel new 4 2 5 4 2 3" xfId="15735"/>
    <cellStyle name="Input cel new 4 2 5 4 3" xfId="6616"/>
    <cellStyle name="Input cel new 4 2 5 4 3 2" xfId="10835"/>
    <cellStyle name="Input cel new 4 2 5 4 3 2 2" xfId="21097"/>
    <cellStyle name="Input cel new 4 2 5 4 3 3" xfId="15306"/>
    <cellStyle name="Input cel new 4 2 5 4 4" xfId="4027"/>
    <cellStyle name="Input cel new 4 2 5 4 4 2" xfId="8247"/>
    <cellStyle name="Input cel new 4 2 5 4 4 2 2" xfId="18529"/>
    <cellStyle name="Input cel new 4 2 5 4 5" xfId="2869"/>
    <cellStyle name="Input cel new 4 2 5 4 5 2" xfId="15905"/>
    <cellStyle name="Input cel new 4 2 5 4 6" xfId="13300"/>
    <cellStyle name="Input cel new 4 2 5 5" xfId="1686"/>
    <cellStyle name="Input cel new 4 2 5 5 2" xfId="6376"/>
    <cellStyle name="Input cel new 4 2 5 5 2 2" xfId="10595"/>
    <cellStyle name="Input cel new 4 2 5 5 2 2 2" xfId="20869"/>
    <cellStyle name="Input cel new 4 2 5 5 2 3" xfId="16520"/>
    <cellStyle name="Input cel new 4 2 5 5 3" xfId="3796"/>
    <cellStyle name="Input cel new 4 2 5 5 3 2" xfId="8016"/>
    <cellStyle name="Input cel new 4 2 5 5 3 2 2" xfId="18298"/>
    <cellStyle name="Input cel new 4 2 5 5 4" xfId="2974"/>
    <cellStyle name="Input cel new 4 2 5 5 4 2" xfId="12147"/>
    <cellStyle name="Input cel new 4 2 5 5 5" xfId="14206"/>
    <cellStyle name="Input cel new 4 2 5 6" xfId="4951"/>
    <cellStyle name="Input cel new 4 2 5 6 2" xfId="9171"/>
    <cellStyle name="Input cel new 4 2 5 6 2 2" xfId="19453"/>
    <cellStyle name="Input cel new 4 2 5 6 3" xfId="15855"/>
    <cellStyle name="Input cel new 4 2 5 7" xfId="6148"/>
    <cellStyle name="Input cel new 4 2 5 7 2" xfId="10367"/>
    <cellStyle name="Input cel new 4 2 5 7 2 2" xfId="20645"/>
    <cellStyle name="Input cel new 4 2 5 7 3" xfId="12176"/>
    <cellStyle name="Input cel new 4 2 5 8" xfId="1784"/>
    <cellStyle name="Input cel new 4 2 5 8 2" xfId="13233"/>
    <cellStyle name="Input cel new 4 2 5 9" xfId="16130"/>
    <cellStyle name="Input cel new 4 2 5 9 2" xfId="13984"/>
    <cellStyle name="Input cel new 4 2 6" xfId="547"/>
    <cellStyle name="Input cel new 4 2 6 2" xfId="1473"/>
    <cellStyle name="Input cel new 4 2 6 2 2" xfId="5936"/>
    <cellStyle name="Input cel new 4 2 6 2 2 2" xfId="10156"/>
    <cellStyle name="Input cel new 4 2 6 2 2 2 2" xfId="20438"/>
    <cellStyle name="Input cel new 4 2 6 2 2 3" xfId="17213"/>
    <cellStyle name="Input cel new 4 2 6 2 3" xfId="7348"/>
    <cellStyle name="Input cel new 4 2 6 2 3 2" xfId="11567"/>
    <cellStyle name="Input cel new 4 2 6 2 3 2 2" xfId="21783"/>
    <cellStyle name="Input cel new 4 2 6 2 3 3" xfId="15194"/>
    <cellStyle name="Input cel new 4 2 6 2 4" xfId="4698"/>
    <cellStyle name="Input cel new 4 2 6 2 4 2" xfId="8918"/>
    <cellStyle name="Input cel new 4 2 6 2 4 2 2" xfId="19200"/>
    <cellStyle name="Input cel new 4 2 6 2 5" xfId="2236"/>
    <cellStyle name="Input cel new 4 2 6 2 5 2" xfId="17634"/>
    <cellStyle name="Input cel new 4 2 6 2 6" xfId="14349"/>
    <cellStyle name="Input cel new 4 2 6 3" xfId="767"/>
    <cellStyle name="Input cel new 4 2 6 3 2" xfId="5232"/>
    <cellStyle name="Input cel new 4 2 6 3 2 2" xfId="9452"/>
    <cellStyle name="Input cel new 4 2 6 3 2 2 2" xfId="19734"/>
    <cellStyle name="Input cel new 4 2 6 3 2 3" xfId="11954"/>
    <cellStyle name="Input cel new 4 2 6 3 3" xfId="6652"/>
    <cellStyle name="Input cel new 4 2 6 3 3 2" xfId="10871"/>
    <cellStyle name="Input cel new 4 2 6 3 3 2 2" xfId="21130"/>
    <cellStyle name="Input cel new 4 2 6 3 3 3" xfId="13901"/>
    <cellStyle name="Input cel new 4 2 6 3 4" xfId="4062"/>
    <cellStyle name="Input cel new 4 2 6 3 4 2" xfId="8282"/>
    <cellStyle name="Input cel new 4 2 6 3 4 2 2" xfId="18564"/>
    <cellStyle name="Input cel new 4 2 6 3 5" xfId="2835"/>
    <cellStyle name="Input cel new 4 2 6 3 5 2" xfId="11943"/>
    <cellStyle name="Input cel new 4 2 6 3 6" xfId="16641"/>
    <cellStyle name="Input cel new 4 2 6 4" xfId="3858"/>
    <cellStyle name="Input cel new 4 2 6 4 2" xfId="8078"/>
    <cellStyle name="Input cel new 4 2 6 4 2 2" xfId="18360"/>
    <cellStyle name="Input cel new 4 2 6 4 3" xfId="16997"/>
    <cellStyle name="Input cel new 4 2 6 5" xfId="5014"/>
    <cellStyle name="Input cel new 4 2 6 5 2" xfId="9234"/>
    <cellStyle name="Input cel new 4 2 6 5 2 2" xfId="19516"/>
    <cellStyle name="Input cel new 4 2 6 5 3" xfId="13469"/>
    <cellStyle name="Input cel new 4 2 6 6" xfId="6439"/>
    <cellStyle name="Input cel new 4 2 6 6 2" xfId="10658"/>
    <cellStyle name="Input cel new 4 2 6 6 2 2" xfId="20931"/>
    <cellStyle name="Input cel new 4 2 6 6 3" xfId="15297"/>
    <cellStyle name="Input cel new 4 2 6 7" xfId="3562"/>
    <cellStyle name="Input cel new 4 2 6 7 2" xfId="7782"/>
    <cellStyle name="Input cel new 4 2 6 7 2 2" xfId="18064"/>
    <cellStyle name="Input cel new 4 2 6 7 3" xfId="15089"/>
    <cellStyle name="Input cel new 4 2 6 8" xfId="1976"/>
    <cellStyle name="Input cel new 4 2 6 8 2" xfId="15367"/>
    <cellStyle name="Input cel new 4 2 6 9" xfId="15011"/>
    <cellStyle name="Input cel new 4 2 7" xfId="643"/>
    <cellStyle name="Input cel new 4 2 7 2" xfId="817"/>
    <cellStyle name="Input cel new 4 2 7 2 2" xfId="5282"/>
    <cellStyle name="Input cel new 4 2 7 2 2 2" xfId="9502"/>
    <cellStyle name="Input cel new 4 2 7 2 2 2 2" xfId="19784"/>
    <cellStyle name="Input cel new 4 2 7 2 2 3" xfId="12057"/>
    <cellStyle name="Input cel new 4 2 7 2 3" xfId="6702"/>
    <cellStyle name="Input cel new 4 2 7 2 3 2" xfId="10921"/>
    <cellStyle name="Input cel new 4 2 7 2 3 2 2" xfId="21177"/>
    <cellStyle name="Input cel new 4 2 7 2 3 3" xfId="13017"/>
    <cellStyle name="Input cel new 4 2 7 2 4" xfId="4108"/>
    <cellStyle name="Input cel new 4 2 7 2 4 2" xfId="8328"/>
    <cellStyle name="Input cel new 4 2 7 2 4 2 2" xfId="18610"/>
    <cellStyle name="Input cel new 4 2 7 2 5" xfId="2718"/>
    <cellStyle name="Input cel new 4 2 7 2 5 2" xfId="14927"/>
    <cellStyle name="Input cel new 4 2 7 2 6" xfId="15120"/>
    <cellStyle name="Input cel new 4 2 7 3" xfId="3951"/>
    <cellStyle name="Input cel new 4 2 7 3 2" xfId="8171"/>
    <cellStyle name="Input cel new 4 2 7 3 2 2" xfId="18453"/>
    <cellStyle name="Input cel new 4 2 7 3 3" xfId="16068"/>
    <cellStyle name="Input cel new 4 2 7 4" xfId="5109"/>
    <cellStyle name="Input cel new 4 2 7 4 2" xfId="9329"/>
    <cellStyle name="Input cel new 4 2 7 4 2 2" xfId="19611"/>
    <cellStyle name="Input cel new 4 2 7 4 3" xfId="14049"/>
    <cellStyle name="Input cel new 4 2 7 5" xfId="6533"/>
    <cellStyle name="Input cel new 4 2 7 5 2" xfId="10752"/>
    <cellStyle name="Input cel new 4 2 7 5 2 2" xfId="21023"/>
    <cellStyle name="Input cel new 4 2 7 5 3" xfId="15363"/>
    <cellStyle name="Input cel new 4 2 7 6" xfId="3271"/>
    <cellStyle name="Input cel new 4 2 7 6 2" xfId="7493"/>
    <cellStyle name="Input cel new 4 2 7 6 2 2" xfId="17775"/>
    <cellStyle name="Input cel new 4 2 7 7" xfId="2308"/>
    <cellStyle name="Input cel new 4 2 7 7 2" xfId="13631"/>
    <cellStyle name="Input cel new 4 2 7 8" xfId="14867"/>
    <cellStyle name="Input cel new 4 2 8" xfId="1530"/>
    <cellStyle name="Input cel new 4 2 8 2" xfId="5996"/>
    <cellStyle name="Input cel new 4 2 8 2 2" xfId="10216"/>
    <cellStyle name="Input cel new 4 2 8 2 2 2" xfId="20497"/>
    <cellStyle name="Input cel new 4 2 8 2 3" xfId="12615"/>
    <cellStyle name="Input cel new 4 2 8 3" xfId="3273"/>
    <cellStyle name="Input cel new 4 2 8 3 2" xfId="7495"/>
    <cellStyle name="Input cel new 4 2 8 3 2 2" xfId="17777"/>
    <cellStyle name="Input cel new 4 2 8 4" xfId="2978"/>
    <cellStyle name="Input cel new 4 2 8 4 2" xfId="13134"/>
    <cellStyle name="Input cel new 4 2 8 5" xfId="12203"/>
    <cellStyle name="Input cel new 4 2 9" xfId="3389"/>
    <cellStyle name="Input cel new 4 2 9 2" xfId="7609"/>
    <cellStyle name="Input cel new 4 2 9 2 2" xfId="17891"/>
    <cellStyle name="Input cel new 4 2 9 3" xfId="14902"/>
    <cellStyle name="Input cel new 4 3" xfId="310"/>
    <cellStyle name="Input cel new 4 3 10" xfId="1890"/>
    <cellStyle name="Input cel new 4 3 10 2" xfId="16691"/>
    <cellStyle name="Input cel new 4 3 10 3" xfId="16083"/>
    <cellStyle name="Input cel new 4 3 2" xfId="405"/>
    <cellStyle name="Input cel new 4 3 2 10" xfId="3364"/>
    <cellStyle name="Input cel new 4 3 2 10 2" xfId="7584"/>
    <cellStyle name="Input cel new 4 3 2 10 2 2" xfId="17866"/>
    <cellStyle name="Input cel new 4 3 2 10 3" xfId="16490"/>
    <cellStyle name="Input cel new 4 3 2 11" xfId="6120"/>
    <cellStyle name="Input cel new 4 3 2 11 2" xfId="10339"/>
    <cellStyle name="Input cel new 4 3 2 11 2 2" xfId="20617"/>
    <cellStyle name="Input cel new 4 3 2 12" xfId="1815"/>
    <cellStyle name="Input cel new 4 3 2 12 2" xfId="11876"/>
    <cellStyle name="Input cel new 4 3 2 13" xfId="11744"/>
    <cellStyle name="Input cel new 4 3 2 2" xfId="455"/>
    <cellStyle name="Input cel new 4 3 2 2 10" xfId="11848"/>
    <cellStyle name="Input cel new 4 3 2 2 2" xfId="1066"/>
    <cellStyle name="Input cel new 4 3 2 2 2 2" xfId="1381"/>
    <cellStyle name="Input cel new 4 3 2 2 2 2 2" xfId="5844"/>
    <cellStyle name="Input cel new 4 3 2 2 2 2 2 2" xfId="10064"/>
    <cellStyle name="Input cel new 4 3 2 2 2 2 2 2 2" xfId="20346"/>
    <cellStyle name="Input cel new 4 3 2 2 2 2 2 3" xfId="15623"/>
    <cellStyle name="Input cel new 4 3 2 2 2 2 3" xfId="7256"/>
    <cellStyle name="Input cel new 4 3 2 2 2 2 3 2" xfId="11475"/>
    <cellStyle name="Input cel new 4 3 2 2 2 2 3 2 2" xfId="21697"/>
    <cellStyle name="Input cel new 4 3 2 2 2 2 3 3" xfId="16686"/>
    <cellStyle name="Input cel new 4 3 2 2 2 2 4" xfId="4612"/>
    <cellStyle name="Input cel new 4 3 2 2 2 2 4 2" xfId="8832"/>
    <cellStyle name="Input cel new 4 3 2 2 2 2 4 2 2" xfId="19114"/>
    <cellStyle name="Input cel new 4 3 2 2 2 2 5" xfId="3144"/>
    <cellStyle name="Input cel new 4 3 2 2 2 2 5 2" xfId="17548"/>
    <cellStyle name="Input cel new 4 3 2 2 2 2 6" xfId="16317"/>
    <cellStyle name="Input cel new 4 3 2 2 2 3" xfId="5530"/>
    <cellStyle name="Input cel new 4 3 2 2 2 3 2" xfId="9750"/>
    <cellStyle name="Input cel new 4 3 2 2 2 3 2 2" xfId="20032"/>
    <cellStyle name="Input cel new 4 3 2 2 2 3 3" xfId="14401"/>
    <cellStyle name="Input cel new 4 3 2 2 2 4" xfId="6943"/>
    <cellStyle name="Input cel new 4 3 2 2 2 4 2" xfId="11162"/>
    <cellStyle name="Input cel new 4 3 2 2 2 4 2 2" xfId="21402"/>
    <cellStyle name="Input cel new 4 3 2 2 2 4 3" xfId="16298"/>
    <cellStyle name="Input cel new 4 3 2 2 2 5" xfId="4328"/>
    <cellStyle name="Input cel new 4 3 2 2 2 5 2" xfId="8548"/>
    <cellStyle name="Input cel new 4 3 2 2 2 5 2 2" xfId="18830"/>
    <cellStyle name="Input cel new 4 3 2 2 2 6" xfId="2894"/>
    <cellStyle name="Input cel new 4 3 2 2 2 6 2" xfId="11787"/>
    <cellStyle name="Input cel new 4 3 2 2 2 7" xfId="14438"/>
    <cellStyle name="Input cel new 4 3 2 2 3" xfId="1247"/>
    <cellStyle name="Input cel new 4 3 2 2 3 2" xfId="5710"/>
    <cellStyle name="Input cel new 4 3 2 2 3 2 2" xfId="9930"/>
    <cellStyle name="Input cel new 4 3 2 2 3 2 2 2" xfId="20212"/>
    <cellStyle name="Input cel new 4 3 2 2 3 2 3" xfId="15008"/>
    <cellStyle name="Input cel new 4 3 2 2 3 3" xfId="7122"/>
    <cellStyle name="Input cel new 4 3 2 2 3 3 2" xfId="11341"/>
    <cellStyle name="Input cel new 4 3 2 2 3 3 2 2" xfId="21573"/>
    <cellStyle name="Input cel new 4 3 2 2 3 3 3" xfId="15526"/>
    <cellStyle name="Input cel new 4 3 2 2 3 4" xfId="4501"/>
    <cellStyle name="Input cel new 4 3 2 2 3 4 2" xfId="8721"/>
    <cellStyle name="Input cel new 4 3 2 2 3 4 2 2" xfId="19003"/>
    <cellStyle name="Input cel new 4 3 2 2 3 5" xfId="2941"/>
    <cellStyle name="Input cel new 4 3 2 2 3 5 2" xfId="17424"/>
    <cellStyle name="Input cel new 4 3 2 2 3 6" xfId="12340"/>
    <cellStyle name="Input cel new 4 3 2 2 4" xfId="839"/>
    <cellStyle name="Input cel new 4 3 2 2 4 2" xfId="5304"/>
    <cellStyle name="Input cel new 4 3 2 2 4 2 2" xfId="9524"/>
    <cellStyle name="Input cel new 4 3 2 2 4 2 2 2" xfId="19806"/>
    <cellStyle name="Input cel new 4 3 2 2 4 2 3" xfId="14118"/>
    <cellStyle name="Input cel new 4 3 2 2 4 3" xfId="6724"/>
    <cellStyle name="Input cel new 4 3 2 2 4 3 2" xfId="10943"/>
    <cellStyle name="Input cel new 4 3 2 2 4 3 2 2" xfId="21197"/>
    <cellStyle name="Input cel new 4 3 2 2 4 3 3" xfId="15836"/>
    <cellStyle name="Input cel new 4 3 2 2 4 4" xfId="4128"/>
    <cellStyle name="Input cel new 4 3 2 2 4 4 2" xfId="8348"/>
    <cellStyle name="Input cel new 4 3 2 2 4 4 2 2" xfId="18630"/>
    <cellStyle name="Input cel new 4 3 2 2 4 5" xfId="1966"/>
    <cellStyle name="Input cel new 4 3 2 2 4 5 2" xfId="14125"/>
    <cellStyle name="Input cel new 4 3 2 2 4 6" xfId="15014"/>
    <cellStyle name="Input cel new 4 3 2 2 5" xfId="1671"/>
    <cellStyle name="Input cel new 4 3 2 2 5 2" xfId="6347"/>
    <cellStyle name="Input cel new 4 3 2 2 5 2 2" xfId="10566"/>
    <cellStyle name="Input cel new 4 3 2 2 5 2 2 2" xfId="20842"/>
    <cellStyle name="Input cel new 4 3 2 2 5 2 3" xfId="12067"/>
    <cellStyle name="Input cel new 4 3 2 2 5 3" xfId="3769"/>
    <cellStyle name="Input cel new 4 3 2 2 5 3 2" xfId="7989"/>
    <cellStyle name="Input cel new 4 3 2 2 5 3 2 2" xfId="18271"/>
    <cellStyle name="Input cel new 4 3 2 2 5 4" xfId="2763"/>
    <cellStyle name="Input cel new 4 3 2 2 5 4 2" xfId="13589"/>
    <cellStyle name="Input cel new 4 3 2 2 5 5" xfId="12139"/>
    <cellStyle name="Input cel new 4 3 2 2 6" xfId="4922"/>
    <cellStyle name="Input cel new 4 3 2 2 6 2" xfId="9142"/>
    <cellStyle name="Input cel new 4 3 2 2 6 2 2" xfId="19424"/>
    <cellStyle name="Input cel new 4 3 2 2 6 3" xfId="12042"/>
    <cellStyle name="Input cel new 4 3 2 2 7" xfId="6209"/>
    <cellStyle name="Input cel new 4 3 2 2 7 2" xfId="10428"/>
    <cellStyle name="Input cel new 4 3 2 2 7 2 2" xfId="20706"/>
    <cellStyle name="Input cel new 4 3 2 2 7 3" xfId="17231"/>
    <cellStyle name="Input cel new 4 3 2 2 8" xfId="2597"/>
    <cellStyle name="Input cel new 4 3 2 2 8 2" xfId="14817"/>
    <cellStyle name="Input cel new 4 3 2 2 9" xfId="16143"/>
    <cellStyle name="Input cel new 4 3 2 2 9 2" xfId="14142"/>
    <cellStyle name="Input cel new 4 3 2 3" xfId="519"/>
    <cellStyle name="Input cel new 4 3 2 3 2" xfId="1445"/>
    <cellStyle name="Input cel new 4 3 2 3 2 2" xfId="5908"/>
    <cellStyle name="Input cel new 4 3 2 3 2 2 2" xfId="10128"/>
    <cellStyle name="Input cel new 4 3 2 3 2 2 2 2" xfId="20410"/>
    <cellStyle name="Input cel new 4 3 2 3 2 2 3" xfId="17006"/>
    <cellStyle name="Input cel new 4 3 2 3 2 3" xfId="7320"/>
    <cellStyle name="Input cel new 4 3 2 3 2 3 2" xfId="11539"/>
    <cellStyle name="Input cel new 4 3 2 3 2 3 2 2" xfId="21757"/>
    <cellStyle name="Input cel new 4 3 2 3 2 3 3" xfId="13082"/>
    <cellStyle name="Input cel new 4 3 2 3 2 4" xfId="4672"/>
    <cellStyle name="Input cel new 4 3 2 3 2 4 2" xfId="8892"/>
    <cellStyle name="Input cel new 4 3 2 3 2 4 2 2" xfId="19174"/>
    <cellStyle name="Input cel new 4 3 2 3 2 5" xfId="2883"/>
    <cellStyle name="Input cel new 4 3 2 3 2 5 2" xfId="17608"/>
    <cellStyle name="Input cel new 4 3 2 3 2 6" xfId="12777"/>
    <cellStyle name="Input cel new 4 3 2 3 3" xfId="1127"/>
    <cellStyle name="Input cel new 4 3 2 3 3 2" xfId="5591"/>
    <cellStyle name="Input cel new 4 3 2 3 3 2 2" xfId="9811"/>
    <cellStyle name="Input cel new 4 3 2 3 3 2 2 2" xfId="20093"/>
    <cellStyle name="Input cel new 4 3 2 3 3 2 3" xfId="14343"/>
    <cellStyle name="Input cel new 4 3 2 3 3 3" xfId="7004"/>
    <cellStyle name="Input cel new 4 3 2 3 3 3 2" xfId="11223"/>
    <cellStyle name="Input cel new 4 3 2 3 3 3 2 2" xfId="21461"/>
    <cellStyle name="Input cel new 4 3 2 3 3 3 3" xfId="11924"/>
    <cellStyle name="Input cel new 4 3 2 3 3 4" xfId="4388"/>
    <cellStyle name="Input cel new 4 3 2 3 3 4 2" xfId="8608"/>
    <cellStyle name="Input cel new 4 3 2 3 3 4 2 2" xfId="18890"/>
    <cellStyle name="Input cel new 4 3 2 3 3 5" xfId="1757"/>
    <cellStyle name="Input cel new 4 3 2 3 3 5 2" xfId="17312"/>
    <cellStyle name="Input cel new 4 3 2 3 3 6" xfId="14895"/>
    <cellStyle name="Input cel new 4 3 2 3 4" xfId="3830"/>
    <cellStyle name="Input cel new 4 3 2 3 4 2" xfId="8050"/>
    <cellStyle name="Input cel new 4 3 2 3 4 2 2" xfId="18332"/>
    <cellStyle name="Input cel new 4 3 2 3 4 3" xfId="14555"/>
    <cellStyle name="Input cel new 4 3 2 3 5" xfId="4986"/>
    <cellStyle name="Input cel new 4 3 2 3 5 2" xfId="9206"/>
    <cellStyle name="Input cel new 4 3 2 3 5 2 2" xfId="19488"/>
    <cellStyle name="Input cel new 4 3 2 3 5 3" xfId="14864"/>
    <cellStyle name="Input cel new 4 3 2 3 6" xfId="6411"/>
    <cellStyle name="Input cel new 4 3 2 3 6 2" xfId="10630"/>
    <cellStyle name="Input cel new 4 3 2 3 6 2 2" xfId="20903"/>
    <cellStyle name="Input cel new 4 3 2 3 6 3" xfId="13042"/>
    <cellStyle name="Input cel new 4 3 2 3 7" xfId="3536"/>
    <cellStyle name="Input cel new 4 3 2 3 7 2" xfId="7756"/>
    <cellStyle name="Input cel new 4 3 2 3 7 2 2" xfId="18038"/>
    <cellStyle name="Input cel new 4 3 2 3 7 3" xfId="12617"/>
    <cellStyle name="Input cel new 4 3 2 3 8" xfId="2804"/>
    <cellStyle name="Input cel new 4 3 2 3 8 2" xfId="14297"/>
    <cellStyle name="Input cel new 4 3 2 3 9" xfId="11936"/>
    <cellStyle name="Input cel new 4 3 2 4" xfId="581"/>
    <cellStyle name="Input cel new 4 3 2 4 2" xfId="1507"/>
    <cellStyle name="Input cel new 4 3 2 4 2 2" xfId="5970"/>
    <cellStyle name="Input cel new 4 3 2 4 2 2 2" xfId="10190"/>
    <cellStyle name="Input cel new 4 3 2 4 2 2 2 2" xfId="20472"/>
    <cellStyle name="Input cel new 4 3 2 4 2 2 3" xfId="17185"/>
    <cellStyle name="Input cel new 4 3 2 4 2 3" xfId="7382"/>
    <cellStyle name="Input cel new 4 3 2 4 2 3 2" xfId="11601"/>
    <cellStyle name="Input cel new 4 3 2 4 2 3 2 2" xfId="21816"/>
    <cellStyle name="Input cel new 4 3 2 4 2 3 3" xfId="17002"/>
    <cellStyle name="Input cel new 4 3 2 4 2 4" xfId="4731"/>
    <cellStyle name="Input cel new 4 3 2 4 2 4 2" xfId="8951"/>
    <cellStyle name="Input cel new 4 3 2 4 2 4 2 2" xfId="19233"/>
    <cellStyle name="Input cel new 4 3 2 4 2 5" xfId="7435"/>
    <cellStyle name="Input cel new 4 3 2 4 2 5 2" xfId="17667"/>
    <cellStyle name="Input cel new 4 3 2 4 2 6" xfId="15664"/>
    <cellStyle name="Input cel new 4 3 2 4 3" xfId="1185"/>
    <cellStyle name="Input cel new 4 3 2 4 3 2" xfId="5648"/>
    <cellStyle name="Input cel new 4 3 2 4 3 2 2" xfId="9868"/>
    <cellStyle name="Input cel new 4 3 2 4 3 2 2 2" xfId="20150"/>
    <cellStyle name="Input cel new 4 3 2 4 3 2 3" xfId="15607"/>
    <cellStyle name="Input cel new 4 3 2 4 3 3" xfId="7060"/>
    <cellStyle name="Input cel new 4 3 2 4 3 3 2" xfId="11279"/>
    <cellStyle name="Input cel new 4 3 2 4 3 3 2 2" xfId="21514"/>
    <cellStyle name="Input cel new 4 3 2 4 3 3 3" xfId="11770"/>
    <cellStyle name="Input cel new 4 3 2 4 3 4" xfId="4442"/>
    <cellStyle name="Input cel new 4 3 2 4 3 4 2" xfId="8662"/>
    <cellStyle name="Input cel new 4 3 2 4 3 4 2 2" xfId="18944"/>
    <cellStyle name="Input cel new 4 3 2 4 3 5" xfId="2692"/>
    <cellStyle name="Input cel new 4 3 2 4 3 5 2" xfId="17365"/>
    <cellStyle name="Input cel new 4 3 2 4 3 6" xfId="14368"/>
    <cellStyle name="Input cel new 4 3 2 4 4" xfId="3892"/>
    <cellStyle name="Input cel new 4 3 2 4 4 2" xfId="8112"/>
    <cellStyle name="Input cel new 4 3 2 4 4 2 2" xfId="18394"/>
    <cellStyle name="Input cel new 4 3 2 4 4 3" xfId="11933"/>
    <cellStyle name="Input cel new 4 3 2 4 5" xfId="5048"/>
    <cellStyle name="Input cel new 4 3 2 4 5 2" xfId="9268"/>
    <cellStyle name="Input cel new 4 3 2 4 5 2 2" xfId="19550"/>
    <cellStyle name="Input cel new 4 3 2 4 5 3" xfId="13068"/>
    <cellStyle name="Input cel new 4 3 2 4 6" xfId="6473"/>
    <cellStyle name="Input cel new 4 3 2 4 6 2" xfId="10692"/>
    <cellStyle name="Input cel new 4 3 2 4 6 2 2" xfId="20965"/>
    <cellStyle name="Input cel new 4 3 2 4 6 3" xfId="13120"/>
    <cellStyle name="Input cel new 4 3 2 4 7" xfId="3595"/>
    <cellStyle name="Input cel new 4 3 2 4 7 2" xfId="7815"/>
    <cellStyle name="Input cel new 4 3 2 4 7 2 2" xfId="18097"/>
    <cellStyle name="Input cel new 4 3 2 4 7 3" xfId="12980"/>
    <cellStyle name="Input cel new 4 3 2 4 8" xfId="3014"/>
    <cellStyle name="Input cel new 4 3 2 4 8 2" xfId="12678"/>
    <cellStyle name="Input cel new 4 3 2 4 9" xfId="14148"/>
    <cellStyle name="Input cel new 4 3 2 5" xfId="1028"/>
    <cellStyle name="Input cel new 4 3 2 5 2" xfId="1341"/>
    <cellStyle name="Input cel new 4 3 2 5 2 2" xfId="5804"/>
    <cellStyle name="Input cel new 4 3 2 5 2 2 2" xfId="10024"/>
    <cellStyle name="Input cel new 4 3 2 5 2 2 2 2" xfId="20306"/>
    <cellStyle name="Input cel new 4 3 2 5 2 2 3" xfId="16816"/>
    <cellStyle name="Input cel new 4 3 2 5 2 3" xfId="7216"/>
    <cellStyle name="Input cel new 4 3 2 5 2 3 2" xfId="11435"/>
    <cellStyle name="Input cel new 4 3 2 5 2 3 2 2" xfId="21658"/>
    <cellStyle name="Input cel new 4 3 2 5 2 3 3" xfId="12806"/>
    <cellStyle name="Input cel new 4 3 2 5 2 4" xfId="4573"/>
    <cellStyle name="Input cel new 4 3 2 5 2 4 2" xfId="8793"/>
    <cellStyle name="Input cel new 4 3 2 5 2 4 2 2" xfId="19075"/>
    <cellStyle name="Input cel new 4 3 2 5 2 5" xfId="2625"/>
    <cellStyle name="Input cel new 4 3 2 5 2 5 2" xfId="17509"/>
    <cellStyle name="Input cel new 4 3 2 5 2 6" xfId="14612"/>
    <cellStyle name="Input cel new 4 3 2 5 3" xfId="4292"/>
    <cellStyle name="Input cel new 4 3 2 5 3 2" xfId="8512"/>
    <cellStyle name="Input cel new 4 3 2 5 3 2 2" xfId="18794"/>
    <cellStyle name="Input cel new 4 3 2 5 3 3" xfId="14887"/>
    <cellStyle name="Input cel new 4 3 2 5 4" xfId="5492"/>
    <cellStyle name="Input cel new 4 3 2 5 4 2" xfId="9712"/>
    <cellStyle name="Input cel new 4 3 2 5 4 2 2" xfId="19994"/>
    <cellStyle name="Input cel new 4 3 2 5 4 3" xfId="12095"/>
    <cellStyle name="Input cel new 4 3 2 5 5" xfId="6906"/>
    <cellStyle name="Input cel new 4 3 2 5 5 2" xfId="11125"/>
    <cellStyle name="Input cel new 4 3 2 5 5 2 2" xfId="21367"/>
    <cellStyle name="Input cel new 4 3 2 5 5 3" xfId="14818"/>
    <cellStyle name="Input cel new 4 3 2 5 6" xfId="3454"/>
    <cellStyle name="Input cel new 4 3 2 5 6 2" xfId="7674"/>
    <cellStyle name="Input cel new 4 3 2 5 6 2 2" xfId="17956"/>
    <cellStyle name="Input cel new 4 3 2 5 7" xfId="2671"/>
    <cellStyle name="Input cel new 4 3 2 5 7 2" xfId="13845"/>
    <cellStyle name="Input cel new 4 3 2 5 8" xfId="16805"/>
    <cellStyle name="Input cel new 4 3 2 6" xfId="642"/>
    <cellStyle name="Input cel new 4 3 2 6 2" xfId="5108"/>
    <cellStyle name="Input cel new 4 3 2 6 2 2" xfId="9328"/>
    <cellStyle name="Input cel new 4 3 2 6 2 2 2" xfId="19610"/>
    <cellStyle name="Input cel new 4 3 2 6 2 3" xfId="12637"/>
    <cellStyle name="Input cel new 4 3 2 6 3" xfId="6532"/>
    <cellStyle name="Input cel new 4 3 2 6 3 2" xfId="10751"/>
    <cellStyle name="Input cel new 4 3 2 6 3 2 2" xfId="21022"/>
    <cellStyle name="Input cel new 4 3 2 6 3 3" xfId="16570"/>
    <cellStyle name="Input cel new 4 3 2 6 4" xfId="3950"/>
    <cellStyle name="Input cel new 4 3 2 6 4 2" xfId="8170"/>
    <cellStyle name="Input cel new 4 3 2 6 4 2 2" xfId="18452"/>
    <cellStyle name="Input cel new 4 3 2 6 5" xfId="3096"/>
    <cellStyle name="Input cel new 4 3 2 6 5 2" xfId="14757"/>
    <cellStyle name="Input cel new 4 3 2 6 6" xfId="11623"/>
    <cellStyle name="Input cel new 4 3 2 7" xfId="714"/>
    <cellStyle name="Input cel new 4 3 2 7 2" xfId="5179"/>
    <cellStyle name="Input cel new 4 3 2 7 2 2" xfId="9399"/>
    <cellStyle name="Input cel new 4 3 2 7 2 2 2" xfId="19681"/>
    <cellStyle name="Input cel new 4 3 2 7 2 3" xfId="14904"/>
    <cellStyle name="Input cel new 4 3 2 7 3" xfId="6600"/>
    <cellStyle name="Input cel new 4 3 2 7 3 2" xfId="10819"/>
    <cellStyle name="Input cel new 4 3 2 7 3 2 2" xfId="21083"/>
    <cellStyle name="Input cel new 4 3 2 7 3 3" xfId="13502"/>
    <cellStyle name="Input cel new 4 3 2 7 4" xfId="4014"/>
    <cellStyle name="Input cel new 4 3 2 7 4 2" xfId="8234"/>
    <cellStyle name="Input cel new 4 3 2 7 4 2 2" xfId="18516"/>
    <cellStyle name="Input cel new 4 3 2 7 5" xfId="3120"/>
    <cellStyle name="Input cel new 4 3 2 7 5 2" xfId="17059"/>
    <cellStyle name="Input cel new 4 3 2 7 6" xfId="11893"/>
    <cellStyle name="Input cel new 4 3 2 8" xfId="1644"/>
    <cellStyle name="Input cel new 4 3 2 8 2" xfId="6299"/>
    <cellStyle name="Input cel new 4 3 2 8 2 2" xfId="10518"/>
    <cellStyle name="Input cel new 4 3 2 8 2 2 2" xfId="20794"/>
    <cellStyle name="Input cel new 4 3 2 8 2 3" xfId="12823"/>
    <cellStyle name="Input cel new 4 3 2 8 3" xfId="3721"/>
    <cellStyle name="Input cel new 4 3 2 8 3 2" xfId="7941"/>
    <cellStyle name="Input cel new 4 3 2 8 3 2 2" xfId="18223"/>
    <cellStyle name="Input cel new 4 3 2 8 4" xfId="2886"/>
    <cellStyle name="Input cel new 4 3 2 8 4 2" xfId="16733"/>
    <cellStyle name="Input cel new 4 3 2 8 5" xfId="14388"/>
    <cellStyle name="Input cel new 4 3 2 9" xfId="4874"/>
    <cellStyle name="Input cel new 4 3 2 9 2" xfId="9094"/>
    <cellStyle name="Input cel new 4 3 2 9 2 2" xfId="19376"/>
    <cellStyle name="Input cel new 4 3 2 9 3" xfId="17063"/>
    <cellStyle name="Input cel new 4 3 3" xfId="333"/>
    <cellStyle name="Input cel new 4 3 3 2" xfId="1302"/>
    <cellStyle name="Input cel new 4 3 3 2 2" xfId="1728"/>
    <cellStyle name="Input cel new 4 3 3 2 2 2" xfId="7177"/>
    <cellStyle name="Input cel new 4 3 3 2 2 2 2" xfId="11396"/>
    <cellStyle name="Input cel new 4 3 3 2 2 2 2 2" xfId="21621"/>
    <cellStyle name="Input cel new 4 3 3 2 2 2 3" xfId="12010"/>
    <cellStyle name="Input cel new 4 3 3 2 2 3" xfId="5765"/>
    <cellStyle name="Input cel new 4 3 3 2 2 3 2" xfId="9985"/>
    <cellStyle name="Input cel new 4 3 3 2 2 3 2 2" xfId="20267"/>
    <cellStyle name="Input cel new 4 3 3 2 2 4" xfId="2198"/>
    <cellStyle name="Input cel new 4 3 3 2 2 4 2" xfId="17472"/>
    <cellStyle name="Input cel new 4 3 3 2 2 5" xfId="14963"/>
    <cellStyle name="Input cel new 4 3 3 2 3" xfId="6159"/>
    <cellStyle name="Input cel new 4 3 3 2 3 2" xfId="10378"/>
    <cellStyle name="Input cel new 4 3 3 2 3 2 2" xfId="20656"/>
    <cellStyle name="Input cel new 4 3 3 2 3 3" xfId="15275"/>
    <cellStyle name="Input cel new 4 3 3 2 4" xfId="1775"/>
    <cellStyle name="Input cel new 4 3 3 2 4 2" xfId="15103"/>
    <cellStyle name="Input cel new 4 3 3 2 5" xfId="13962"/>
    <cellStyle name="Input cel new 4 3 3 3" xfId="879"/>
    <cellStyle name="Input cel new 4 3 3 3 2" xfId="5344"/>
    <cellStyle name="Input cel new 4 3 3 3 2 2" xfId="9564"/>
    <cellStyle name="Input cel new 4 3 3 3 2 2 2" xfId="19846"/>
    <cellStyle name="Input cel new 4 3 3 3 2 3" xfId="12134"/>
    <cellStyle name="Input cel new 4 3 3 3 3" xfId="6764"/>
    <cellStyle name="Input cel new 4 3 3 3 3 2" xfId="10983"/>
    <cellStyle name="Input cel new 4 3 3 3 3 2 2" xfId="21235"/>
    <cellStyle name="Input cel new 4 3 3 3 3 3" xfId="12190"/>
    <cellStyle name="Input cel new 4 3 3 3 4" xfId="4165"/>
    <cellStyle name="Input cel new 4 3 3 3 4 2" xfId="8385"/>
    <cellStyle name="Input cel new 4 3 3 3 4 2 2" xfId="18667"/>
    <cellStyle name="Input cel new 4 3 3 3 5" xfId="2147"/>
    <cellStyle name="Input cel new 4 3 3 3 5 2" xfId="15482"/>
    <cellStyle name="Input cel new 4 3 3 3 6" xfId="12212"/>
    <cellStyle name="Input cel new 4 3 3 4" xfId="1577"/>
    <cellStyle name="Input cel new 4 3 3 4 2" xfId="6074"/>
    <cellStyle name="Input cel new 4 3 3 4 2 2" xfId="10293"/>
    <cellStyle name="Input cel new 4 3 3 4 2 2 2" xfId="20573"/>
    <cellStyle name="Input cel new 4 3 3 4 2 3" xfId="12586"/>
    <cellStyle name="Input cel new 4 3 3 4 3" xfId="3650"/>
    <cellStyle name="Input cel new 4 3 3 4 3 2" xfId="7870"/>
    <cellStyle name="Input cel new 4 3 3 4 3 2 2" xfId="18152"/>
    <cellStyle name="Input cel new 4 3 3 4 4" xfId="2186"/>
    <cellStyle name="Input cel new 4 3 3 4 4 2" xfId="16202"/>
    <cellStyle name="Input cel new 4 3 3 4 5" xfId="14190"/>
    <cellStyle name="Input cel new 4 3 3 5" xfId="4803"/>
    <cellStyle name="Input cel new 4 3 3 5 2" xfId="9023"/>
    <cellStyle name="Input cel new 4 3 3 5 2 2" xfId="19305"/>
    <cellStyle name="Input cel new 4 3 3 5 3" xfId="13146"/>
    <cellStyle name="Input cel new 4 3 3 6" xfId="6084"/>
    <cellStyle name="Input cel new 4 3 3 6 2" xfId="10303"/>
    <cellStyle name="Input cel new 4 3 3 6 2 2" xfId="20582"/>
    <cellStyle name="Input cel new 4 3 3 6 3" xfId="14210"/>
    <cellStyle name="Input cel new 4 3 3 7" xfId="2075"/>
    <cellStyle name="Input cel new 4 3 3 7 2" xfId="13703"/>
    <cellStyle name="Input cel new 4 3 3 8" xfId="16097"/>
    <cellStyle name="Input cel new 4 3 3 8 2" xfId="12585"/>
    <cellStyle name="Input cel new 4 3 3 9" xfId="15210"/>
    <cellStyle name="Input cel new 4 3 4" xfId="1288"/>
    <cellStyle name="Input cel new 4 3 4 2" xfId="1723"/>
    <cellStyle name="Input cel new 4 3 4 2 2" xfId="7163"/>
    <cellStyle name="Input cel new 4 3 4 2 2 2" xfId="11382"/>
    <cellStyle name="Input cel new 4 3 4 2 2 2 2" xfId="21609"/>
    <cellStyle name="Input cel new 4 3 4 2 2 3" xfId="15088"/>
    <cellStyle name="Input cel new 4 3 4 2 3" xfId="5751"/>
    <cellStyle name="Input cel new 4 3 4 2 3 2" xfId="9971"/>
    <cellStyle name="Input cel new 4 3 4 2 3 2 2" xfId="20253"/>
    <cellStyle name="Input cel new 4 3 4 2 4" xfId="2150"/>
    <cellStyle name="Input cel new 4 3 4 2 4 2" xfId="17460"/>
    <cellStyle name="Input cel new 4 3 4 2 5" xfId="15951"/>
    <cellStyle name="Input cel new 4 3 4 3" xfId="6053"/>
    <cellStyle name="Input cel new 4 3 4 3 2" xfId="10272"/>
    <cellStyle name="Input cel new 4 3 4 3 2 2" xfId="20552"/>
    <cellStyle name="Input cel new 4 3 4 3 3" xfId="12609"/>
    <cellStyle name="Input cel new 4 3 4 4" xfId="4531"/>
    <cellStyle name="Input cel new 4 3 4 4 2" xfId="8751"/>
    <cellStyle name="Input cel new 4 3 4 4 2 2" xfId="19033"/>
    <cellStyle name="Input cel new 4 3 4 5" xfId="2672"/>
    <cellStyle name="Input cel new 4 3 4 5 2" xfId="14633"/>
    <cellStyle name="Input cel new 4 3 4 6" xfId="14969"/>
    <cellStyle name="Input cel new 4 3 5" xfId="703"/>
    <cellStyle name="Input cel new 4 3 5 2" xfId="5168"/>
    <cellStyle name="Input cel new 4 3 5 2 2" xfId="9388"/>
    <cellStyle name="Input cel new 4 3 5 2 2 2" xfId="19670"/>
    <cellStyle name="Input cel new 4 3 5 2 3" xfId="15895"/>
    <cellStyle name="Input cel new 4 3 5 3" xfId="5987"/>
    <cellStyle name="Input cel new 4 3 5 3 2" xfId="10207"/>
    <cellStyle name="Input cel new 4 3 5 3 2 2" xfId="20489"/>
    <cellStyle name="Input cel new 4 3 5 3 3" xfId="15599"/>
    <cellStyle name="Input cel new 4 3 5 4" xfId="4004"/>
    <cellStyle name="Input cel new 4 3 5 4 2" xfId="8224"/>
    <cellStyle name="Input cel new 4 3 5 4 2 2" xfId="18506"/>
    <cellStyle name="Input cel new 4 3 5 5" xfId="2188"/>
    <cellStyle name="Input cel new 4 3 5 5 2" xfId="13524"/>
    <cellStyle name="Input cel new 4 3 5 6" xfId="15015"/>
    <cellStyle name="Input cel new 4 3 6" xfId="3631"/>
    <cellStyle name="Input cel new 4 3 6 2" xfId="7851"/>
    <cellStyle name="Input cel new 4 3 6 2 2" xfId="18133"/>
    <cellStyle name="Input cel new 4 3 6 3" xfId="15686"/>
    <cellStyle name="Input cel new 4 3 7" xfId="4785"/>
    <cellStyle name="Input cel new 4 3 7 2" xfId="9005"/>
    <cellStyle name="Input cel new 4 3 7 2 2" xfId="19287"/>
    <cellStyle name="Input cel new 4 3 7 3" xfId="13989"/>
    <cellStyle name="Input cel new 4 3 8" xfId="3222"/>
    <cellStyle name="Input cel new 4 3 8 2" xfId="16187"/>
    <cellStyle name="Input cel new 4 3 8 2 2" xfId="17727"/>
    <cellStyle name="Input cel new 4 3 8 3" xfId="12051"/>
    <cellStyle name="Input cel new 4 3 8 4" xfId="16588"/>
    <cellStyle name="Input cel new 4 3 9" xfId="3202"/>
    <cellStyle name="Input cel new 4 3 9 2" xfId="16171"/>
    <cellStyle name="Input cel new 4 3 9 3" xfId="17707"/>
    <cellStyle name="Input cel new 4 4" xfId="601"/>
    <cellStyle name="Input cel new 4 4 2" xfId="1693"/>
    <cellStyle name="Input cel new 4 4 2 2" xfId="9288"/>
    <cellStyle name="Input cel new 4 4 2 2 2" xfId="19570"/>
    <cellStyle name="Input cel new 4 4 2 3" xfId="15667"/>
    <cellStyle name="Input cel new 4 4 3" xfId="6493"/>
    <cellStyle name="Input cel new 4 4 3 2" xfId="10712"/>
    <cellStyle name="Input cel new 4 4 3 2 2" xfId="20985"/>
    <cellStyle name="Input cel new 4 4 3 3" xfId="16577"/>
    <cellStyle name="Input cel new 4 4 4" xfId="3912"/>
    <cellStyle name="Input cel new 4 4 4 2" xfId="8132"/>
    <cellStyle name="Input cel new 4 4 4 2 2" xfId="18414"/>
    <cellStyle name="Input cel new 4 4 5" xfId="2348"/>
    <cellStyle name="Input cel new 4 4 5 2" xfId="14585"/>
    <cellStyle name="Input cel new 4 4 6" xfId="11696"/>
    <cellStyle name="Input cel new 4 5" xfId="3224"/>
    <cellStyle name="Input cel new 4 5 2" xfId="16189"/>
    <cellStyle name="Input cel new 4 5 3" xfId="17729"/>
    <cellStyle name="Input cel new 4 6" xfId="3188"/>
    <cellStyle name="Input cel new 4 6 2" xfId="16158"/>
    <cellStyle name="Input cel new 4 6 3" xfId="17694"/>
    <cellStyle name="Input cel new 4 7" xfId="1834"/>
    <cellStyle name="Input cel new 4 7 2" xfId="11997"/>
    <cellStyle name="Input cel new 4 7 3" xfId="16070"/>
    <cellStyle name="Input cel new 5" xfId="255"/>
    <cellStyle name="Input cel new 5 10" xfId="3243"/>
    <cellStyle name="Input cel new 5 10 2" xfId="7466"/>
    <cellStyle name="Input cel new 5 10 2 2" xfId="17747"/>
    <cellStyle name="Input cel new 5 10 3" xfId="14088"/>
    <cellStyle name="Input cel new 5 11" xfId="2192"/>
    <cellStyle name="Input cel new 5 11 2" xfId="12242"/>
    <cellStyle name="Input cel new 5 12" xfId="11659"/>
    <cellStyle name="Input cel new 5 2" xfId="352"/>
    <cellStyle name="Input cel new 5 2 10" xfId="3317"/>
    <cellStyle name="Input cel new 5 2 10 2" xfId="7538"/>
    <cellStyle name="Input cel new 5 2 10 2 2" xfId="17821"/>
    <cellStyle name="Input cel new 5 2 10 3" xfId="12690"/>
    <cellStyle name="Input cel new 5 2 11" xfId="6087"/>
    <cellStyle name="Input cel new 5 2 11 2" xfId="10306"/>
    <cellStyle name="Input cel new 5 2 11 2 2" xfId="20585"/>
    <cellStyle name="Input cel new 5 2 12" xfId="2373"/>
    <cellStyle name="Input cel new 5 2 12 2" xfId="17098"/>
    <cellStyle name="Input cel new 5 2 13" xfId="15830"/>
    <cellStyle name="Input cel new 5 2 2" xfId="376"/>
    <cellStyle name="Input cel new 5 2 2 10" xfId="16316"/>
    <cellStyle name="Input cel new 5 2 2 2" xfId="999"/>
    <cellStyle name="Input cel new 5 2 2 2 2" xfId="4263"/>
    <cellStyle name="Input cel new 5 2 2 2 2 2" xfId="8483"/>
    <cellStyle name="Input cel new 5 2 2 2 2 2 2" xfId="18765"/>
    <cellStyle name="Input cel new 5 2 2 2 2 3" xfId="15348"/>
    <cellStyle name="Input cel new 5 2 2 2 3" xfId="5463"/>
    <cellStyle name="Input cel new 5 2 2 2 3 2" xfId="9683"/>
    <cellStyle name="Input cel new 5 2 2 2 3 2 2" xfId="19965"/>
    <cellStyle name="Input cel new 5 2 2 2 3 3" xfId="15167"/>
    <cellStyle name="Input cel new 5 2 2 2 4" xfId="6877"/>
    <cellStyle name="Input cel new 5 2 2 2 4 2" xfId="11096"/>
    <cellStyle name="Input cel new 5 2 2 2 4 2 2" xfId="21339"/>
    <cellStyle name="Input cel new 5 2 2 2 4 3" xfId="15239"/>
    <cellStyle name="Input cel new 5 2 2 2 5" xfId="3426"/>
    <cellStyle name="Input cel new 5 2 2 2 5 2" xfId="7646"/>
    <cellStyle name="Input cel new 5 2 2 2 5 2 2" xfId="17928"/>
    <cellStyle name="Input cel new 5 2 2 2 5 3" xfId="12963"/>
    <cellStyle name="Input cel new 5 2 2 2 6" xfId="3146"/>
    <cellStyle name="Input cel new 5 2 2 2 6 2" xfId="12173"/>
    <cellStyle name="Input cel new 5 2 2 2 7" xfId="12459"/>
    <cellStyle name="Input cel new 5 2 2 3" xfId="916"/>
    <cellStyle name="Input cel new 5 2 2 3 2" xfId="5380"/>
    <cellStyle name="Input cel new 5 2 2 3 2 2" xfId="9600"/>
    <cellStyle name="Input cel new 5 2 2 3 2 2 2" xfId="19882"/>
    <cellStyle name="Input cel new 5 2 2 3 2 3" xfId="15483"/>
    <cellStyle name="Input cel new 5 2 2 3 3" xfId="6796"/>
    <cellStyle name="Input cel new 5 2 2 3 3 2" xfId="11015"/>
    <cellStyle name="Input cel new 5 2 2 3 3 2 2" xfId="21264"/>
    <cellStyle name="Input cel new 5 2 2 3 3 3" xfId="17215"/>
    <cellStyle name="Input cel new 5 2 2 3 4" xfId="4195"/>
    <cellStyle name="Input cel new 5 2 2 3 4 2" xfId="8415"/>
    <cellStyle name="Input cel new 5 2 2 3 4 2 2" xfId="18697"/>
    <cellStyle name="Input cel new 5 2 2 3 5" xfId="3031"/>
    <cellStyle name="Input cel new 5 2 2 3 5 2" xfId="13392"/>
    <cellStyle name="Input cel new 5 2 2 3 6" xfId="15396"/>
    <cellStyle name="Input cel new 5 2 2 4" xfId="1220"/>
    <cellStyle name="Input cel new 5 2 2 4 2" xfId="5683"/>
    <cellStyle name="Input cel new 5 2 2 4 2 2" xfId="9903"/>
    <cellStyle name="Input cel new 5 2 2 4 2 2 2" xfId="20185"/>
    <cellStyle name="Input cel new 5 2 2 4 2 3" xfId="13918"/>
    <cellStyle name="Input cel new 5 2 2 4 3" xfId="7095"/>
    <cellStyle name="Input cel new 5 2 2 4 3 2" xfId="11314"/>
    <cellStyle name="Input cel new 5 2 2 4 3 2 2" xfId="21548"/>
    <cellStyle name="Input cel new 5 2 2 4 3 3" xfId="12314"/>
    <cellStyle name="Input cel new 5 2 2 4 4" xfId="4476"/>
    <cellStyle name="Input cel new 5 2 2 4 4 2" xfId="8696"/>
    <cellStyle name="Input cel new 5 2 2 4 4 2 2" xfId="18978"/>
    <cellStyle name="Input cel new 5 2 2 4 5" xfId="2731"/>
    <cellStyle name="Input cel new 5 2 2 4 5 2" xfId="17399"/>
    <cellStyle name="Input cel new 5 2 2 4 6" xfId="12858"/>
    <cellStyle name="Input cel new 5 2 2 5" xfId="738"/>
    <cellStyle name="Input cel new 5 2 2 5 2" xfId="5203"/>
    <cellStyle name="Input cel new 5 2 2 5 2 2" xfId="9423"/>
    <cellStyle name="Input cel new 5 2 2 5 2 2 2" xfId="19705"/>
    <cellStyle name="Input cel new 5 2 2 5 2 3" xfId="15141"/>
    <cellStyle name="Input cel new 5 2 2 5 3" xfId="6623"/>
    <cellStyle name="Input cel new 5 2 2 5 3 2" xfId="10842"/>
    <cellStyle name="Input cel new 5 2 2 5 3 2 2" xfId="21103"/>
    <cellStyle name="Input cel new 5 2 2 5 3 3" xfId="12425"/>
    <cellStyle name="Input cel new 5 2 2 5 4" xfId="4035"/>
    <cellStyle name="Input cel new 5 2 2 5 4 2" xfId="8255"/>
    <cellStyle name="Input cel new 5 2 2 5 4 2 2" xfId="18537"/>
    <cellStyle name="Input cel new 5 2 2 5 5" xfId="2637"/>
    <cellStyle name="Input cel new 5 2 2 5 5 2" xfId="16376"/>
    <cellStyle name="Input cel new 5 2 2 5 6" xfId="14028"/>
    <cellStyle name="Input cel new 5 2 2 6" xfId="1616"/>
    <cellStyle name="Input cel new 5 2 2 6 2" xfId="6270"/>
    <cellStyle name="Input cel new 5 2 2 6 2 2" xfId="10489"/>
    <cellStyle name="Input cel new 5 2 2 6 2 2 2" xfId="20765"/>
    <cellStyle name="Input cel new 5 2 2 6 2 3" xfId="13828"/>
    <cellStyle name="Input cel new 5 2 2 6 3" xfId="3692"/>
    <cellStyle name="Input cel new 5 2 2 6 3 2" xfId="7912"/>
    <cellStyle name="Input cel new 5 2 2 6 3 2 2" xfId="18194"/>
    <cellStyle name="Input cel new 5 2 2 6 4" xfId="3085"/>
    <cellStyle name="Input cel new 5 2 2 6 4 2" xfId="13155"/>
    <cellStyle name="Input cel new 5 2 2 6 5" xfId="13844"/>
    <cellStyle name="Input cel new 5 2 2 7" xfId="4845"/>
    <cellStyle name="Input cel new 5 2 2 7 2" xfId="9065"/>
    <cellStyle name="Input cel new 5 2 2 7 2 2" xfId="19347"/>
    <cellStyle name="Input cel new 5 2 2 7 3" xfId="15300"/>
    <cellStyle name="Input cel new 5 2 2 8" xfId="6166"/>
    <cellStyle name="Input cel new 5 2 2 8 2" xfId="10385"/>
    <cellStyle name="Input cel new 5 2 2 8 2 2" xfId="20663"/>
    <cellStyle name="Input cel new 5 2 2 8 3" xfId="15347"/>
    <cellStyle name="Input cel new 5 2 2 9" xfId="1923"/>
    <cellStyle name="Input cel new 5 2 2 9 2" xfId="13141"/>
    <cellStyle name="Input cel new 5 2 3" xfId="426"/>
    <cellStyle name="Input cel new 5 2 3 10" xfId="11709"/>
    <cellStyle name="Input cel new 5 2 3 2" xfId="1352"/>
    <cellStyle name="Input cel new 5 2 3 2 2" xfId="5815"/>
    <cellStyle name="Input cel new 5 2 3 2 2 2" xfId="10035"/>
    <cellStyle name="Input cel new 5 2 3 2 2 2 2" xfId="20317"/>
    <cellStyle name="Input cel new 5 2 3 2 2 3" xfId="13934"/>
    <cellStyle name="Input cel new 5 2 3 2 3" xfId="7227"/>
    <cellStyle name="Input cel new 5 2 3 2 3 2" xfId="11446"/>
    <cellStyle name="Input cel new 5 2 3 2 3 2 2" xfId="21669"/>
    <cellStyle name="Input cel new 5 2 3 2 3 3" xfId="13781"/>
    <cellStyle name="Input cel new 5 2 3 2 4" xfId="4584"/>
    <cellStyle name="Input cel new 5 2 3 2 4 2" xfId="8804"/>
    <cellStyle name="Input cel new 5 2 3 2 4 2 2" xfId="19086"/>
    <cellStyle name="Input cel new 5 2 3 2 5" xfId="2447"/>
    <cellStyle name="Input cel new 5 2 3 2 5 2" xfId="17520"/>
    <cellStyle name="Input cel new 5 2 3 2 6" xfId="12001"/>
    <cellStyle name="Input cel new 5 2 3 3" xfId="1235"/>
    <cellStyle name="Input cel new 5 2 3 3 2" xfId="5698"/>
    <cellStyle name="Input cel new 5 2 3 3 2 2" xfId="9918"/>
    <cellStyle name="Input cel new 5 2 3 3 2 2 2" xfId="20200"/>
    <cellStyle name="Input cel new 5 2 3 3 2 3" xfId="17020"/>
    <cellStyle name="Input cel new 5 2 3 3 3" xfId="7110"/>
    <cellStyle name="Input cel new 5 2 3 3 3 2" xfId="11329"/>
    <cellStyle name="Input cel new 5 2 3 3 3 2 2" xfId="21561"/>
    <cellStyle name="Input cel new 5 2 3 3 3 3" xfId="16389"/>
    <cellStyle name="Input cel new 5 2 3 3 4" xfId="4489"/>
    <cellStyle name="Input cel new 5 2 3 3 4 2" xfId="8709"/>
    <cellStyle name="Input cel new 5 2 3 3 4 2 2" xfId="18991"/>
    <cellStyle name="Input cel new 5 2 3 3 5" xfId="2419"/>
    <cellStyle name="Input cel new 5 2 3 3 5 2" xfId="17412"/>
    <cellStyle name="Input cel new 5 2 3 3 6" xfId="15457"/>
    <cellStyle name="Input cel new 5 2 3 4" xfId="800"/>
    <cellStyle name="Input cel new 5 2 3 4 2" xfId="5265"/>
    <cellStyle name="Input cel new 5 2 3 4 2 2" xfId="9485"/>
    <cellStyle name="Input cel new 5 2 3 4 2 2 2" xfId="19767"/>
    <cellStyle name="Input cel new 5 2 3 4 2 3" xfId="14051"/>
    <cellStyle name="Input cel new 5 2 3 4 3" xfId="6685"/>
    <cellStyle name="Input cel new 5 2 3 4 3 2" xfId="10904"/>
    <cellStyle name="Input cel new 5 2 3 4 3 2 2" xfId="21160"/>
    <cellStyle name="Input cel new 5 2 3 4 3 3" xfId="15876"/>
    <cellStyle name="Input cel new 5 2 3 4 4" xfId="4091"/>
    <cellStyle name="Input cel new 5 2 3 4 4 2" xfId="8311"/>
    <cellStyle name="Input cel new 5 2 3 4 4 2 2" xfId="18593"/>
    <cellStyle name="Input cel new 5 2 3 4 5" xfId="2391"/>
    <cellStyle name="Input cel new 5 2 3 4 5 2" xfId="11782"/>
    <cellStyle name="Input cel new 5 2 3 4 6" xfId="12224"/>
    <cellStyle name="Input cel new 5 2 3 5" xfId="3740"/>
    <cellStyle name="Input cel new 5 2 3 5 2" xfId="7960"/>
    <cellStyle name="Input cel new 5 2 3 5 2 2" xfId="18242"/>
    <cellStyle name="Input cel new 5 2 3 5 3" xfId="15499"/>
    <cellStyle name="Input cel new 5 2 3 6" xfId="4893"/>
    <cellStyle name="Input cel new 5 2 3 6 2" xfId="9113"/>
    <cellStyle name="Input cel new 5 2 3 6 2 2" xfId="19395"/>
    <cellStyle name="Input cel new 5 2 3 6 3" xfId="14736"/>
    <cellStyle name="Input cel new 5 2 3 7" xfId="6318"/>
    <cellStyle name="Input cel new 5 2 3 7 2" xfId="10537"/>
    <cellStyle name="Input cel new 5 2 3 7 2 2" xfId="20813"/>
    <cellStyle name="Input cel new 5 2 3 7 3" xfId="13511"/>
    <cellStyle name="Input cel new 5 2 3 8" xfId="3474"/>
    <cellStyle name="Input cel new 5 2 3 8 2" xfId="7694"/>
    <cellStyle name="Input cel new 5 2 3 8 2 2" xfId="17976"/>
    <cellStyle name="Input cel new 5 2 3 8 3" xfId="15902"/>
    <cellStyle name="Input cel new 5 2 3 9" xfId="2289"/>
    <cellStyle name="Input cel new 5 2 3 9 2" xfId="14985"/>
    <cellStyle name="Input cel new 5 2 4" xfId="490"/>
    <cellStyle name="Input cel new 5 2 4 2" xfId="1416"/>
    <cellStyle name="Input cel new 5 2 4 2 2" xfId="5879"/>
    <cellStyle name="Input cel new 5 2 4 2 2 2" xfId="10099"/>
    <cellStyle name="Input cel new 5 2 4 2 2 2 2" xfId="20381"/>
    <cellStyle name="Input cel new 5 2 4 2 2 3" xfId="16026"/>
    <cellStyle name="Input cel new 5 2 4 2 3" xfId="7291"/>
    <cellStyle name="Input cel new 5 2 4 2 3 2" xfId="11510"/>
    <cellStyle name="Input cel new 5 2 4 2 3 2 2" xfId="21729"/>
    <cellStyle name="Input cel new 5 2 4 2 3 3" xfId="15101"/>
    <cellStyle name="Input cel new 5 2 4 2 4" xfId="4644"/>
    <cellStyle name="Input cel new 5 2 4 2 4 2" xfId="8864"/>
    <cellStyle name="Input cel new 5 2 4 2 4 2 2" xfId="19146"/>
    <cellStyle name="Input cel new 5 2 4 2 5" xfId="1899"/>
    <cellStyle name="Input cel new 5 2 4 2 5 2" xfId="17580"/>
    <cellStyle name="Input cel new 5 2 4 2 6" xfId="12613"/>
    <cellStyle name="Input cel new 5 2 4 3" xfId="1098"/>
    <cellStyle name="Input cel new 5 2 4 3 2" xfId="5562"/>
    <cellStyle name="Input cel new 5 2 4 3 2 2" xfId="9782"/>
    <cellStyle name="Input cel new 5 2 4 3 2 2 2" xfId="20064"/>
    <cellStyle name="Input cel new 5 2 4 3 2 3" xfId="12770"/>
    <cellStyle name="Input cel new 5 2 4 3 3" xfId="6975"/>
    <cellStyle name="Input cel new 5 2 4 3 3 2" xfId="11194"/>
    <cellStyle name="Input cel new 5 2 4 3 3 2 2" xfId="21433"/>
    <cellStyle name="Input cel new 5 2 4 3 3 3" xfId="16015"/>
    <cellStyle name="Input cel new 5 2 4 3 4" xfId="4360"/>
    <cellStyle name="Input cel new 5 2 4 3 4 2" xfId="8580"/>
    <cellStyle name="Input cel new 5 2 4 3 4 2 2" xfId="18862"/>
    <cellStyle name="Input cel new 5 2 4 3 5" xfId="2657"/>
    <cellStyle name="Input cel new 5 2 4 3 5 2" xfId="17284"/>
    <cellStyle name="Input cel new 5 2 4 3 6" xfId="12144"/>
    <cellStyle name="Input cel new 5 2 4 4" xfId="3801"/>
    <cellStyle name="Input cel new 5 2 4 4 2" xfId="8021"/>
    <cellStyle name="Input cel new 5 2 4 4 2 2" xfId="18303"/>
    <cellStyle name="Input cel new 5 2 4 4 3" xfId="16284"/>
    <cellStyle name="Input cel new 5 2 4 5" xfId="4957"/>
    <cellStyle name="Input cel new 5 2 4 5 2" xfId="9177"/>
    <cellStyle name="Input cel new 5 2 4 5 2 2" xfId="19459"/>
    <cellStyle name="Input cel new 5 2 4 5 3" xfId="15048"/>
    <cellStyle name="Input cel new 5 2 4 6" xfId="6382"/>
    <cellStyle name="Input cel new 5 2 4 6 2" xfId="10601"/>
    <cellStyle name="Input cel new 5 2 4 6 2 2" xfId="20874"/>
    <cellStyle name="Input cel new 5 2 4 6 3" xfId="15671"/>
    <cellStyle name="Input cel new 5 2 4 7" xfId="3508"/>
    <cellStyle name="Input cel new 5 2 4 7 2" xfId="7728"/>
    <cellStyle name="Input cel new 5 2 4 7 2 2" xfId="18010"/>
    <cellStyle name="Input cel new 5 2 4 7 3" xfId="15832"/>
    <cellStyle name="Input cel new 5 2 4 8" xfId="2007"/>
    <cellStyle name="Input cel new 5 2 4 8 2" xfId="12791"/>
    <cellStyle name="Input cel new 5 2 4 9" xfId="12351"/>
    <cellStyle name="Input cel new 5 2 5" xfId="552"/>
    <cellStyle name="Input cel new 5 2 5 2" xfId="1478"/>
    <cellStyle name="Input cel new 5 2 5 2 2" xfId="5941"/>
    <cellStyle name="Input cel new 5 2 5 2 2 2" xfId="10161"/>
    <cellStyle name="Input cel new 5 2 5 2 2 2 2" xfId="20443"/>
    <cellStyle name="Input cel new 5 2 5 2 2 3" xfId="11766"/>
    <cellStyle name="Input cel new 5 2 5 2 3" xfId="7353"/>
    <cellStyle name="Input cel new 5 2 5 2 3 2" xfId="11572"/>
    <cellStyle name="Input cel new 5 2 5 2 3 2 2" xfId="21788"/>
    <cellStyle name="Input cel new 5 2 5 2 3 3" xfId="15729"/>
    <cellStyle name="Input cel new 5 2 5 2 4" xfId="4703"/>
    <cellStyle name="Input cel new 5 2 5 2 4 2" xfId="8923"/>
    <cellStyle name="Input cel new 5 2 5 2 4 2 2" xfId="19205"/>
    <cellStyle name="Input cel new 5 2 5 2 5" xfId="2995"/>
    <cellStyle name="Input cel new 5 2 5 2 5 2" xfId="17639"/>
    <cellStyle name="Input cel new 5 2 5 2 6" xfId="12992"/>
    <cellStyle name="Input cel new 5 2 5 3" xfId="1156"/>
    <cellStyle name="Input cel new 5 2 5 3 2" xfId="5619"/>
    <cellStyle name="Input cel new 5 2 5 3 2 2" xfId="9839"/>
    <cellStyle name="Input cel new 5 2 5 3 2 2 2" xfId="20121"/>
    <cellStyle name="Input cel new 5 2 5 3 2 3" xfId="12049"/>
    <cellStyle name="Input cel new 5 2 5 3 3" xfId="7031"/>
    <cellStyle name="Input cel new 5 2 5 3 3 2" xfId="11250"/>
    <cellStyle name="Input cel new 5 2 5 3 3 2 2" xfId="21486"/>
    <cellStyle name="Input cel new 5 2 5 3 3 3" xfId="11991"/>
    <cellStyle name="Input cel new 5 2 5 3 4" xfId="4414"/>
    <cellStyle name="Input cel new 5 2 5 3 4 2" xfId="8634"/>
    <cellStyle name="Input cel new 5 2 5 3 4 2 2" xfId="18916"/>
    <cellStyle name="Input cel new 5 2 5 3 5" xfId="3102"/>
    <cellStyle name="Input cel new 5 2 5 3 5 2" xfId="17337"/>
    <cellStyle name="Input cel new 5 2 5 3 6" xfId="16549"/>
    <cellStyle name="Input cel new 5 2 5 4" xfId="3863"/>
    <cellStyle name="Input cel new 5 2 5 4 2" xfId="8083"/>
    <cellStyle name="Input cel new 5 2 5 4 2 2" xfId="18365"/>
    <cellStyle name="Input cel new 5 2 5 4 3" xfId="12348"/>
    <cellStyle name="Input cel new 5 2 5 5" xfId="5019"/>
    <cellStyle name="Input cel new 5 2 5 5 2" xfId="9239"/>
    <cellStyle name="Input cel new 5 2 5 5 2 2" xfId="19521"/>
    <cellStyle name="Input cel new 5 2 5 5 3" xfId="15922"/>
    <cellStyle name="Input cel new 5 2 5 6" xfId="6444"/>
    <cellStyle name="Input cel new 5 2 5 6 2" xfId="10663"/>
    <cellStyle name="Input cel new 5 2 5 6 2 2" xfId="20936"/>
    <cellStyle name="Input cel new 5 2 5 6 3" xfId="14308"/>
    <cellStyle name="Input cel new 5 2 5 7" xfId="3567"/>
    <cellStyle name="Input cel new 5 2 5 7 2" xfId="7787"/>
    <cellStyle name="Input cel new 5 2 5 7 2 2" xfId="18069"/>
    <cellStyle name="Input cel new 5 2 5 7 3" xfId="13335"/>
    <cellStyle name="Input cel new 5 2 5 8" xfId="2361"/>
    <cellStyle name="Input cel new 5 2 5 8 2" xfId="14770"/>
    <cellStyle name="Input cel new 5 2 5 9" xfId="15545"/>
    <cellStyle name="Input cel new 5 2 6" xfId="980"/>
    <cellStyle name="Input cel new 5 2 6 2" xfId="4244"/>
    <cellStyle name="Input cel new 5 2 6 2 2" xfId="8464"/>
    <cellStyle name="Input cel new 5 2 6 2 2 2" xfId="18746"/>
    <cellStyle name="Input cel new 5 2 6 2 3" xfId="16610"/>
    <cellStyle name="Input cel new 5 2 6 3" xfId="5444"/>
    <cellStyle name="Input cel new 5 2 6 3 2" xfId="9664"/>
    <cellStyle name="Input cel new 5 2 6 3 2 2" xfId="19946"/>
    <cellStyle name="Input cel new 5 2 6 3 3" xfId="12975"/>
    <cellStyle name="Input cel new 5 2 6 4" xfId="6858"/>
    <cellStyle name="Input cel new 5 2 6 4 2" xfId="11077"/>
    <cellStyle name="Input cel new 5 2 6 4 2 2" xfId="21320"/>
    <cellStyle name="Input cel new 5 2 6 4 3" xfId="17171"/>
    <cellStyle name="Input cel new 5 2 6 5" xfId="3407"/>
    <cellStyle name="Input cel new 5 2 6 5 2" xfId="7627"/>
    <cellStyle name="Input cel new 5 2 6 5 2 2" xfId="17909"/>
    <cellStyle name="Input cel new 5 2 6 6" xfId="2386"/>
    <cellStyle name="Input cel new 5 2 6 6 2" xfId="14103"/>
    <cellStyle name="Input cel new 5 2 6 7" xfId="14085"/>
    <cellStyle name="Input cel new 5 2 7" xfId="696"/>
    <cellStyle name="Input cel new 5 2 7 2" xfId="5162"/>
    <cellStyle name="Input cel new 5 2 7 2 2" xfId="9382"/>
    <cellStyle name="Input cel new 5 2 7 2 2 2" xfId="19664"/>
    <cellStyle name="Input cel new 5 2 7 2 3" xfId="13522"/>
    <cellStyle name="Input cel new 5 2 7 3" xfId="6585"/>
    <cellStyle name="Input cel new 5 2 7 3 2" xfId="10804"/>
    <cellStyle name="Input cel new 5 2 7 3 2 2" xfId="21069"/>
    <cellStyle name="Input cel new 5 2 7 3 3" xfId="13635"/>
    <cellStyle name="Input cel new 5 2 7 4" xfId="3998"/>
    <cellStyle name="Input cel new 5 2 7 4 2" xfId="8218"/>
    <cellStyle name="Input cel new 5 2 7 4 2 2" xfId="18500"/>
    <cellStyle name="Input cel new 5 2 7 5" xfId="3078"/>
    <cellStyle name="Input cel new 5 2 7 5 2" xfId="13428"/>
    <cellStyle name="Input cel new 5 2 7 6" xfId="17158"/>
    <cellStyle name="Input cel new 5 2 8" xfId="1563"/>
    <cellStyle name="Input cel new 5 2 8 2" xfId="6057"/>
    <cellStyle name="Input cel new 5 2 8 2 2" xfId="10276"/>
    <cellStyle name="Input cel new 5 2 8 2 2 2" xfId="20556"/>
    <cellStyle name="Input cel new 5 2 8 2 3" xfId="16212"/>
    <cellStyle name="Input cel new 5 2 8 3" xfId="3669"/>
    <cellStyle name="Input cel new 5 2 8 3 2" xfId="7889"/>
    <cellStyle name="Input cel new 5 2 8 3 2 2" xfId="18171"/>
    <cellStyle name="Input cel new 5 2 8 4" xfId="3152"/>
    <cellStyle name="Input cel new 5 2 8 4 2" xfId="14753"/>
    <cellStyle name="Input cel new 5 2 8 5" xfId="16222"/>
    <cellStyle name="Input cel new 5 2 9" xfId="4822"/>
    <cellStyle name="Input cel new 5 2 9 2" xfId="9042"/>
    <cellStyle name="Input cel new 5 2 9 2 2" xfId="19324"/>
    <cellStyle name="Input cel new 5 2 9 3" xfId="16925"/>
    <cellStyle name="Input cel new 5 3" xfId="343"/>
    <cellStyle name="Input cel new 5 3 10" xfId="4813"/>
    <cellStyle name="Input cel new 5 3 10 2" xfId="9033"/>
    <cellStyle name="Input cel new 5 3 10 2 2" xfId="19315"/>
    <cellStyle name="Input cel new 5 3 10 3" xfId="12339"/>
    <cellStyle name="Input cel new 5 3 11" xfId="3308"/>
    <cellStyle name="Input cel new 5 3 11 2" xfId="7529"/>
    <cellStyle name="Input cel new 5 3 11 2 2" xfId="17812"/>
    <cellStyle name="Input cel new 5 3 11 3" xfId="12464"/>
    <cellStyle name="Input cel new 5 3 12" xfId="6131"/>
    <cellStyle name="Input cel new 5 3 12 2" xfId="10350"/>
    <cellStyle name="Input cel new 5 3 12 2 2" xfId="20628"/>
    <cellStyle name="Input cel new 5 3 13" xfId="1802"/>
    <cellStyle name="Input cel new 5 3 13 2" xfId="14378"/>
    <cellStyle name="Input cel new 5 3 14" xfId="12668"/>
    <cellStyle name="Input cel new 5 3 2" xfId="417"/>
    <cellStyle name="Input cel new 5 3 2 2" xfId="1039"/>
    <cellStyle name="Input cel new 5 3 2 2 2" xfId="1344"/>
    <cellStyle name="Input cel new 5 3 2 2 2 2" xfId="5807"/>
    <cellStyle name="Input cel new 5 3 2 2 2 2 2" xfId="10027"/>
    <cellStyle name="Input cel new 5 3 2 2 2 2 2 2" xfId="20309"/>
    <cellStyle name="Input cel new 5 3 2 2 2 2 3" xfId="13410"/>
    <cellStyle name="Input cel new 5 3 2 2 2 3" xfId="7219"/>
    <cellStyle name="Input cel new 5 3 2 2 2 3 2" xfId="11438"/>
    <cellStyle name="Input cel new 5 3 2 2 2 3 2 2" xfId="21661"/>
    <cellStyle name="Input cel new 5 3 2 2 2 3 3" xfId="14191"/>
    <cellStyle name="Input cel new 5 3 2 2 2 4" xfId="4576"/>
    <cellStyle name="Input cel new 5 3 2 2 2 4 2" xfId="8796"/>
    <cellStyle name="Input cel new 5 3 2 2 2 4 2 2" xfId="19078"/>
    <cellStyle name="Input cel new 5 3 2 2 2 5" xfId="2338"/>
    <cellStyle name="Input cel new 5 3 2 2 2 5 2" xfId="17512"/>
    <cellStyle name="Input cel new 5 3 2 2 2 6" xfId="15518"/>
    <cellStyle name="Input cel new 5 3 2 2 3" xfId="4303"/>
    <cellStyle name="Input cel new 5 3 2 2 3 2" xfId="8523"/>
    <cellStyle name="Input cel new 5 3 2 2 3 2 2" xfId="18805"/>
    <cellStyle name="Input cel new 5 3 2 2 3 3" xfId="16331"/>
    <cellStyle name="Input cel new 5 3 2 2 4" xfId="5503"/>
    <cellStyle name="Input cel new 5 3 2 2 4 2" xfId="9723"/>
    <cellStyle name="Input cel new 5 3 2 2 4 2 2" xfId="20005"/>
    <cellStyle name="Input cel new 5 3 2 2 4 3" xfId="15817"/>
    <cellStyle name="Input cel new 5 3 2 2 5" xfId="6917"/>
    <cellStyle name="Input cel new 5 3 2 2 5 2" xfId="11136"/>
    <cellStyle name="Input cel new 5 3 2 2 5 2 2" xfId="21378"/>
    <cellStyle name="Input cel new 5 3 2 2 5 3" xfId="16922"/>
    <cellStyle name="Input cel new 5 3 2 2 6" xfId="3466"/>
    <cellStyle name="Input cel new 5 3 2 2 6 2" xfId="7686"/>
    <cellStyle name="Input cel new 5 3 2 2 6 2 2" xfId="17968"/>
    <cellStyle name="Input cel new 5 3 2 2 7" xfId="2434"/>
    <cellStyle name="Input cel new 5 3 2 2 7 2" xfId="13006"/>
    <cellStyle name="Input cel new 5 3 2 2 8" xfId="12792"/>
    <cellStyle name="Input cel new 5 3 2 3" xfId="1259"/>
    <cellStyle name="Input cel new 5 3 2 3 2" xfId="5722"/>
    <cellStyle name="Input cel new 5 3 2 3 2 2" xfId="9942"/>
    <cellStyle name="Input cel new 5 3 2 3 2 2 2" xfId="20224"/>
    <cellStyle name="Input cel new 5 3 2 3 2 3" xfId="12593"/>
    <cellStyle name="Input cel new 5 3 2 3 3" xfId="7134"/>
    <cellStyle name="Input cel new 5 3 2 3 3 2" xfId="11353"/>
    <cellStyle name="Input cel new 5 3 2 3 3 2 2" xfId="21584"/>
    <cellStyle name="Input cel new 5 3 2 3 3 3" xfId="15206"/>
    <cellStyle name="Input cel new 5 3 2 3 4" xfId="4512"/>
    <cellStyle name="Input cel new 5 3 2 3 4 2" xfId="8732"/>
    <cellStyle name="Input cel new 5 3 2 3 4 2 2" xfId="19014"/>
    <cellStyle name="Input cel new 5 3 2 3 5" xfId="2524"/>
    <cellStyle name="Input cel new 5 3 2 3 5 2" xfId="17435"/>
    <cellStyle name="Input cel new 5 3 2 3 6" xfId="13520"/>
    <cellStyle name="Input cel new 5 3 2 4" xfId="792"/>
    <cellStyle name="Input cel new 5 3 2 4 2" xfId="5257"/>
    <cellStyle name="Input cel new 5 3 2 4 2 2" xfId="9477"/>
    <cellStyle name="Input cel new 5 3 2 4 2 2 2" xfId="19759"/>
    <cellStyle name="Input cel new 5 3 2 4 2 3" xfId="12308"/>
    <cellStyle name="Input cel new 5 3 2 4 3" xfId="6677"/>
    <cellStyle name="Input cel new 5 3 2 4 3 2" xfId="10896"/>
    <cellStyle name="Input cel new 5 3 2 4 3 2 2" xfId="21152"/>
    <cellStyle name="Input cel new 5 3 2 4 3 3" xfId="15515"/>
    <cellStyle name="Input cel new 5 3 2 4 4" xfId="4083"/>
    <cellStyle name="Input cel new 5 3 2 4 4 2" xfId="8303"/>
    <cellStyle name="Input cel new 5 3 2 4 4 2 2" xfId="18585"/>
    <cellStyle name="Input cel new 5 3 2 4 5" xfId="2100"/>
    <cellStyle name="Input cel new 5 3 2 4 5 2" xfId="11811"/>
    <cellStyle name="Input cel new 5 3 2 4 6" xfId="16201"/>
    <cellStyle name="Input cel new 5 3 2 5" xfId="1655"/>
    <cellStyle name="Input cel new 5 3 2 5 2" xfId="6310"/>
    <cellStyle name="Input cel new 5 3 2 5 2 2" xfId="10529"/>
    <cellStyle name="Input cel new 5 3 2 5 2 2 2" xfId="20805"/>
    <cellStyle name="Input cel new 5 3 2 5 2 3" xfId="12485"/>
    <cellStyle name="Input cel new 5 3 2 5 3" xfId="3732"/>
    <cellStyle name="Input cel new 5 3 2 5 3 2" xfId="7952"/>
    <cellStyle name="Input cel new 5 3 2 5 3 2 2" xfId="18234"/>
    <cellStyle name="Input cel new 5 3 2 5 4" xfId="2142"/>
    <cellStyle name="Input cel new 5 3 2 5 4 2" xfId="13843"/>
    <cellStyle name="Input cel new 5 3 2 5 5" xfId="15238"/>
    <cellStyle name="Input cel new 5 3 2 6" xfId="4885"/>
    <cellStyle name="Input cel new 5 3 2 6 2" xfId="9105"/>
    <cellStyle name="Input cel new 5 3 2 6 2 2" xfId="19387"/>
    <cellStyle name="Input cel new 5 3 2 6 3" xfId="14240"/>
    <cellStyle name="Input cel new 5 3 2 7" xfId="6223"/>
    <cellStyle name="Input cel new 5 3 2 7 2" xfId="10442"/>
    <cellStyle name="Input cel new 5 3 2 7 2 2" xfId="20719"/>
    <cellStyle name="Input cel new 5 3 2 7 3" xfId="13597"/>
    <cellStyle name="Input cel new 5 3 2 8" xfId="2137"/>
    <cellStyle name="Input cel new 5 3 2 8 2" xfId="14557"/>
    <cellStyle name="Input cel new 5 3 2 9" xfId="13915"/>
    <cellStyle name="Input cel new 5 3 3" xfId="467"/>
    <cellStyle name="Input cel new 5 3 3 10" xfId="12825"/>
    <cellStyle name="Input cel new 5 3 3 2" xfId="1078"/>
    <cellStyle name="Input cel new 5 3 3 2 2" xfId="5542"/>
    <cellStyle name="Input cel new 5 3 3 2 2 2" xfId="9762"/>
    <cellStyle name="Input cel new 5 3 3 2 2 2 2" xfId="20044"/>
    <cellStyle name="Input cel new 5 3 3 2 2 3" xfId="16023"/>
    <cellStyle name="Input cel new 5 3 3 2 3" xfId="6955"/>
    <cellStyle name="Input cel new 5 3 3 2 3 2" xfId="11174"/>
    <cellStyle name="Input cel new 5 3 3 2 3 2 2" xfId="21414"/>
    <cellStyle name="Input cel new 5 3 3 2 3 3" xfId="14905"/>
    <cellStyle name="Input cel new 5 3 3 2 4" xfId="4340"/>
    <cellStyle name="Input cel new 5 3 3 2 4 2" xfId="8560"/>
    <cellStyle name="Input cel new 5 3 3 2 4 2 2" xfId="18842"/>
    <cellStyle name="Input cel new 5 3 3 2 5" xfId="2549"/>
    <cellStyle name="Input cel new 5 3 3 2 5 2" xfId="17266"/>
    <cellStyle name="Input cel new 5 3 3 2 6" xfId="15749"/>
    <cellStyle name="Input cel new 5 3 3 3" xfId="1393"/>
    <cellStyle name="Input cel new 5 3 3 3 2" xfId="5856"/>
    <cellStyle name="Input cel new 5 3 3 3 2 2" xfId="10076"/>
    <cellStyle name="Input cel new 5 3 3 3 2 2 2" xfId="20358"/>
    <cellStyle name="Input cel new 5 3 3 3 2 3" xfId="11974"/>
    <cellStyle name="Input cel new 5 3 3 3 3" xfId="7268"/>
    <cellStyle name="Input cel new 5 3 3 3 3 2" xfId="11487"/>
    <cellStyle name="Input cel new 5 3 3 3 3 2 2" xfId="21708"/>
    <cellStyle name="Input cel new 5 3 3 3 3 3" xfId="12906"/>
    <cellStyle name="Input cel new 5 3 3 3 4" xfId="4623"/>
    <cellStyle name="Input cel new 5 3 3 3 4 2" xfId="8843"/>
    <cellStyle name="Input cel new 5 3 3 3 4 2 2" xfId="19125"/>
    <cellStyle name="Input cel new 5 3 3 3 5" xfId="3002"/>
    <cellStyle name="Input cel new 5 3 3 3 5 2" xfId="17559"/>
    <cellStyle name="Input cel new 5 3 3 3 6" xfId="12020"/>
    <cellStyle name="Input cel new 5 3 3 4" xfId="852"/>
    <cellStyle name="Input cel new 5 3 3 4 2" xfId="5317"/>
    <cellStyle name="Input cel new 5 3 3 4 2 2" xfId="9537"/>
    <cellStyle name="Input cel new 5 3 3 4 2 2 2" xfId="19819"/>
    <cellStyle name="Input cel new 5 3 3 4 2 3" xfId="13581"/>
    <cellStyle name="Input cel new 5 3 3 4 3" xfId="6737"/>
    <cellStyle name="Input cel new 5 3 3 4 3 2" xfId="10956"/>
    <cellStyle name="Input cel new 5 3 3 4 3 2 2" xfId="21210"/>
    <cellStyle name="Input cel new 5 3 3 4 3 3" xfId="14489"/>
    <cellStyle name="Input cel new 5 3 3 4 4" xfId="4141"/>
    <cellStyle name="Input cel new 5 3 3 4 4 2" xfId="8361"/>
    <cellStyle name="Input cel new 5 3 3 4 4 2 2" xfId="18643"/>
    <cellStyle name="Input cel new 5 3 3 4 5" xfId="3155"/>
    <cellStyle name="Input cel new 5 3 3 4 5 2" xfId="15311"/>
    <cellStyle name="Input cel new 5 3 3 4 6" xfId="14941"/>
    <cellStyle name="Input cel new 5 3 3 5" xfId="3780"/>
    <cellStyle name="Input cel new 5 3 3 5 2" xfId="8000"/>
    <cellStyle name="Input cel new 5 3 3 5 2 2" xfId="18282"/>
    <cellStyle name="Input cel new 5 3 3 5 3" xfId="12983"/>
    <cellStyle name="Input cel new 5 3 3 6" xfId="4934"/>
    <cellStyle name="Input cel new 5 3 3 6 2" xfId="9154"/>
    <cellStyle name="Input cel new 5 3 3 6 2 2" xfId="19436"/>
    <cellStyle name="Input cel new 5 3 3 6 3" xfId="16955"/>
    <cellStyle name="Input cel new 5 3 3 7" xfId="6359"/>
    <cellStyle name="Input cel new 5 3 3 7 2" xfId="10578"/>
    <cellStyle name="Input cel new 5 3 3 7 2 2" xfId="20853"/>
    <cellStyle name="Input cel new 5 3 3 7 3" xfId="16263"/>
    <cellStyle name="Input cel new 5 3 3 8" xfId="3500"/>
    <cellStyle name="Input cel new 5 3 3 8 2" xfId="7720"/>
    <cellStyle name="Input cel new 5 3 3 8 2 2" xfId="18002"/>
    <cellStyle name="Input cel new 5 3 3 8 3" xfId="14131"/>
    <cellStyle name="Input cel new 5 3 3 9" xfId="2570"/>
    <cellStyle name="Input cel new 5 3 3 9 2" xfId="16044"/>
    <cellStyle name="Input cel new 5 3 4" xfId="531"/>
    <cellStyle name="Input cel new 5 3 4 2" xfId="1457"/>
    <cellStyle name="Input cel new 5 3 4 2 2" xfId="5920"/>
    <cellStyle name="Input cel new 5 3 4 2 2 2" xfId="10140"/>
    <cellStyle name="Input cel new 5 3 4 2 2 2 2" xfId="20422"/>
    <cellStyle name="Input cel new 5 3 4 2 2 3" xfId="14186"/>
    <cellStyle name="Input cel new 5 3 4 2 3" xfId="7332"/>
    <cellStyle name="Input cel new 5 3 4 2 3 2" xfId="11551"/>
    <cellStyle name="Input cel new 5 3 4 2 3 2 2" xfId="21768"/>
    <cellStyle name="Input cel new 5 3 4 2 3 3" xfId="12282"/>
    <cellStyle name="Input cel new 5 3 4 2 4" xfId="4683"/>
    <cellStyle name="Input cel new 5 3 4 2 4 2" xfId="8903"/>
    <cellStyle name="Input cel new 5 3 4 2 4 2 2" xfId="19185"/>
    <cellStyle name="Input cel new 5 3 4 2 5" xfId="2539"/>
    <cellStyle name="Input cel new 5 3 4 2 5 2" xfId="17619"/>
    <cellStyle name="Input cel new 5 3 4 2 6" xfId="17010"/>
    <cellStyle name="Input cel new 5 3 4 3" xfId="1139"/>
    <cellStyle name="Input cel new 5 3 4 3 2" xfId="5603"/>
    <cellStyle name="Input cel new 5 3 4 3 2 2" xfId="9823"/>
    <cellStyle name="Input cel new 5 3 4 3 2 2 2" xfId="20105"/>
    <cellStyle name="Input cel new 5 3 4 3 2 3" xfId="11859"/>
    <cellStyle name="Input cel new 5 3 4 3 3" xfId="7016"/>
    <cellStyle name="Input cel new 5 3 4 3 3 2" xfId="11235"/>
    <cellStyle name="Input cel new 5 3 4 3 3 2 2" xfId="21472"/>
    <cellStyle name="Input cel new 5 3 4 3 3 3" xfId="14129"/>
    <cellStyle name="Input cel new 5 3 4 3 4" xfId="4399"/>
    <cellStyle name="Input cel new 5 3 4 3 4 2" xfId="8619"/>
    <cellStyle name="Input cel new 5 3 4 3 4 2 2" xfId="18901"/>
    <cellStyle name="Input cel new 5 3 4 3 5" xfId="1963"/>
    <cellStyle name="Input cel new 5 3 4 3 5 2" xfId="17323"/>
    <cellStyle name="Input cel new 5 3 4 3 6" xfId="12592"/>
    <cellStyle name="Input cel new 5 3 4 4" xfId="3842"/>
    <cellStyle name="Input cel new 5 3 4 4 2" xfId="8062"/>
    <cellStyle name="Input cel new 5 3 4 4 2 2" xfId="18344"/>
    <cellStyle name="Input cel new 5 3 4 4 3" xfId="15673"/>
    <cellStyle name="Input cel new 5 3 4 5" xfId="4998"/>
    <cellStyle name="Input cel new 5 3 4 5 2" xfId="9218"/>
    <cellStyle name="Input cel new 5 3 4 5 2 2" xfId="19500"/>
    <cellStyle name="Input cel new 5 3 4 5 3" xfId="15981"/>
    <cellStyle name="Input cel new 5 3 4 6" xfId="6423"/>
    <cellStyle name="Input cel new 5 3 4 6 2" xfId="10642"/>
    <cellStyle name="Input cel new 5 3 4 6 2 2" xfId="20915"/>
    <cellStyle name="Input cel new 5 3 4 6 3" xfId="13279"/>
    <cellStyle name="Input cel new 5 3 4 7" xfId="3547"/>
    <cellStyle name="Input cel new 5 3 4 7 2" xfId="7767"/>
    <cellStyle name="Input cel new 5 3 4 7 2 2" xfId="18049"/>
    <cellStyle name="Input cel new 5 3 4 7 3" xfId="15148"/>
    <cellStyle name="Input cel new 5 3 4 8" xfId="3174"/>
    <cellStyle name="Input cel new 5 3 4 8 2" xfId="16818"/>
    <cellStyle name="Input cel new 5 3 4 9" xfId="16220"/>
    <cellStyle name="Input cel new 5 3 5" xfId="592"/>
    <cellStyle name="Input cel new 5 3 5 2" xfId="1518"/>
    <cellStyle name="Input cel new 5 3 5 2 2" xfId="5981"/>
    <cellStyle name="Input cel new 5 3 5 2 2 2" xfId="10201"/>
    <cellStyle name="Input cel new 5 3 5 2 2 2 2" xfId="20483"/>
    <cellStyle name="Input cel new 5 3 5 2 2 3" xfId="13123"/>
    <cellStyle name="Input cel new 5 3 5 2 3" xfId="7393"/>
    <cellStyle name="Input cel new 5 3 5 2 3 2" xfId="11612"/>
    <cellStyle name="Input cel new 5 3 5 2 3 2 2" xfId="21827"/>
    <cellStyle name="Input cel new 5 3 5 2 3 3" xfId="15356"/>
    <cellStyle name="Input cel new 5 3 5 2 4" xfId="4742"/>
    <cellStyle name="Input cel new 5 3 5 2 4 2" xfId="8962"/>
    <cellStyle name="Input cel new 5 3 5 2 4 2 2" xfId="19244"/>
    <cellStyle name="Input cel new 5 3 5 2 5" xfId="7446"/>
    <cellStyle name="Input cel new 5 3 5 2 5 2" xfId="17678"/>
    <cellStyle name="Input cel new 5 3 5 2 6" xfId="14997"/>
    <cellStyle name="Input cel new 5 3 5 3" xfId="1196"/>
    <cellStyle name="Input cel new 5 3 5 3 2" xfId="5659"/>
    <cellStyle name="Input cel new 5 3 5 3 2 2" xfId="9879"/>
    <cellStyle name="Input cel new 5 3 5 3 2 2 2" xfId="20161"/>
    <cellStyle name="Input cel new 5 3 5 3 2 3" xfId="12901"/>
    <cellStyle name="Input cel new 5 3 5 3 3" xfId="7071"/>
    <cellStyle name="Input cel new 5 3 5 3 3 2" xfId="11290"/>
    <cellStyle name="Input cel new 5 3 5 3 3 2 2" xfId="21525"/>
    <cellStyle name="Input cel new 5 3 5 3 3 3" xfId="11637"/>
    <cellStyle name="Input cel new 5 3 5 3 4" xfId="4453"/>
    <cellStyle name="Input cel new 5 3 5 3 4 2" xfId="8673"/>
    <cellStyle name="Input cel new 5 3 5 3 4 2 2" xfId="18955"/>
    <cellStyle name="Input cel new 5 3 5 3 5" xfId="2268"/>
    <cellStyle name="Input cel new 5 3 5 3 5 2" xfId="17376"/>
    <cellStyle name="Input cel new 5 3 5 3 6" xfId="15272"/>
    <cellStyle name="Input cel new 5 3 5 4" xfId="3903"/>
    <cellStyle name="Input cel new 5 3 5 4 2" xfId="8123"/>
    <cellStyle name="Input cel new 5 3 5 4 2 2" xfId="18405"/>
    <cellStyle name="Input cel new 5 3 5 4 3" xfId="11705"/>
    <cellStyle name="Input cel new 5 3 5 5" xfId="5059"/>
    <cellStyle name="Input cel new 5 3 5 5 2" xfId="9279"/>
    <cellStyle name="Input cel new 5 3 5 5 2 2" xfId="19561"/>
    <cellStyle name="Input cel new 5 3 5 5 3" xfId="16551"/>
    <cellStyle name="Input cel new 5 3 5 6" xfId="6484"/>
    <cellStyle name="Input cel new 5 3 5 6 2" xfId="10703"/>
    <cellStyle name="Input cel new 5 3 5 6 2 2" xfId="20976"/>
    <cellStyle name="Input cel new 5 3 5 6 3" xfId="14426"/>
    <cellStyle name="Input cel new 5 3 5 7" xfId="3606"/>
    <cellStyle name="Input cel new 5 3 5 7 2" xfId="7826"/>
    <cellStyle name="Input cel new 5 3 5 7 2 2" xfId="18108"/>
    <cellStyle name="Input cel new 5 3 5 7 3" xfId="16004"/>
    <cellStyle name="Input cel new 5 3 5 8" xfId="3052"/>
    <cellStyle name="Input cel new 5 3 5 8 2" xfId="14377"/>
    <cellStyle name="Input cel new 5 3 5 9" xfId="15829"/>
    <cellStyle name="Input cel new 5 3 6" xfId="971"/>
    <cellStyle name="Input cel new 5 3 6 2" xfId="4236"/>
    <cellStyle name="Input cel new 5 3 6 2 2" xfId="8456"/>
    <cellStyle name="Input cel new 5 3 6 2 2 2" xfId="18738"/>
    <cellStyle name="Input cel new 5 3 6 2 3" xfId="17052"/>
    <cellStyle name="Input cel new 5 3 6 3" xfId="5435"/>
    <cellStyle name="Input cel new 5 3 6 3 2" xfId="9655"/>
    <cellStyle name="Input cel new 5 3 6 3 2 2" xfId="19937"/>
    <cellStyle name="Input cel new 5 3 6 3 3" xfId="14896"/>
    <cellStyle name="Input cel new 5 3 6 4" xfId="6849"/>
    <cellStyle name="Input cel new 5 3 6 4 2" xfId="11068"/>
    <cellStyle name="Input cel new 5 3 6 4 2 2" xfId="21311"/>
    <cellStyle name="Input cel new 5 3 6 4 3" xfId="16544"/>
    <cellStyle name="Input cel new 5 3 6 5" xfId="3398"/>
    <cellStyle name="Input cel new 5 3 6 5 2" xfId="7618"/>
    <cellStyle name="Input cel new 5 3 6 5 2 2" xfId="17900"/>
    <cellStyle name="Input cel new 5 3 6 6" xfId="2976"/>
    <cellStyle name="Input cel new 5 3 6 6 2" xfId="12250"/>
    <cellStyle name="Input cel new 5 3 6 7" xfId="13532"/>
    <cellStyle name="Input cel new 5 3 7" xfId="718"/>
    <cellStyle name="Input cel new 5 3 7 2" xfId="5183"/>
    <cellStyle name="Input cel new 5 3 7 2 2" xfId="9403"/>
    <cellStyle name="Input cel new 5 3 7 2 2 2" xfId="19685"/>
    <cellStyle name="Input cel new 5 3 7 2 3" xfId="14089"/>
    <cellStyle name="Input cel new 5 3 7 3" xfId="6604"/>
    <cellStyle name="Input cel new 5 3 7 3 2" xfId="10823"/>
    <cellStyle name="Input cel new 5 3 7 3 2 2" xfId="21086"/>
    <cellStyle name="Input cel new 5 3 7 3 3" xfId="13316"/>
    <cellStyle name="Input cel new 5 3 7 4" xfId="4017"/>
    <cellStyle name="Input cel new 5 3 7 4 2" xfId="8237"/>
    <cellStyle name="Input cel new 5 3 7 4 2 2" xfId="18519"/>
    <cellStyle name="Input cel new 5 3 7 5" xfId="2794"/>
    <cellStyle name="Input cel new 5 3 7 5 2" xfId="13663"/>
    <cellStyle name="Input cel new 5 3 7 6" xfId="12735"/>
    <cellStyle name="Input cel new 5 3 8" xfId="616"/>
    <cellStyle name="Input cel new 5 3 8 2" xfId="5083"/>
    <cellStyle name="Input cel new 5 3 8 2 2" xfId="9303"/>
    <cellStyle name="Input cel new 5 3 8 2 2 2" xfId="19585"/>
    <cellStyle name="Input cel new 5 3 8 2 3" xfId="14598"/>
    <cellStyle name="Input cel new 5 3 8 3" xfId="6508"/>
    <cellStyle name="Input cel new 5 3 8 3 2" xfId="10727"/>
    <cellStyle name="Input cel new 5 3 8 3 2 2" xfId="20999"/>
    <cellStyle name="Input cel new 5 3 8 3 3" xfId="15338"/>
    <cellStyle name="Input cel new 5 3 8 4" xfId="3926"/>
    <cellStyle name="Input cel new 5 3 8 4 2" xfId="8146"/>
    <cellStyle name="Input cel new 5 3 8 4 2 2" xfId="18428"/>
    <cellStyle name="Input cel new 5 3 8 5" xfId="2703"/>
    <cellStyle name="Input cel new 5 3 8 5 2" xfId="13401"/>
    <cellStyle name="Input cel new 5 3 8 6" xfId="11682"/>
    <cellStyle name="Input cel new 5 3 9" xfId="1569"/>
    <cellStyle name="Input cel new 5 3 9 2" xfId="6064"/>
    <cellStyle name="Input cel new 5 3 9 2 2" xfId="10283"/>
    <cellStyle name="Input cel new 5 3 9 2 2 2" xfId="20563"/>
    <cellStyle name="Input cel new 5 3 9 2 3" xfId="16229"/>
    <cellStyle name="Input cel new 5 3 9 3" xfId="3660"/>
    <cellStyle name="Input cel new 5 3 9 3 2" xfId="7880"/>
    <cellStyle name="Input cel new 5 3 9 3 2 2" xfId="18162"/>
    <cellStyle name="Input cel new 5 3 9 4" xfId="2521"/>
    <cellStyle name="Input cel new 5 3 9 4 2" xfId="11800"/>
    <cellStyle name="Input cel new 5 3 9 5" xfId="11925"/>
    <cellStyle name="Input cel new 5 4" xfId="322"/>
    <cellStyle name="Input cel new 5 4 2" xfId="958"/>
    <cellStyle name="Input cel new 5 4 2 2" xfId="1709"/>
    <cellStyle name="Input cel new 5 4 2 2 2" xfId="6836"/>
    <cellStyle name="Input cel new 5 4 2 2 2 2" xfId="11055"/>
    <cellStyle name="Input cel new 5 4 2 2 2 2 2" xfId="21299"/>
    <cellStyle name="Input cel new 5 4 2 2 2 3" xfId="15370"/>
    <cellStyle name="Input cel new 5 4 2 2 3" xfId="5422"/>
    <cellStyle name="Input cel new 5 4 2 2 3 2" xfId="9642"/>
    <cellStyle name="Input cel new 5 4 2 2 3 2 2" xfId="19924"/>
    <cellStyle name="Input cel new 5 4 2 2 4" xfId="2448"/>
    <cellStyle name="Input cel new 5 4 2 2 4 2" xfId="13075"/>
    <cellStyle name="Input cel new 5 4 2 2 5" xfId="14951"/>
    <cellStyle name="Input cel new 5 4 2 3" xfId="6163"/>
    <cellStyle name="Input cel new 5 4 2 3 2" xfId="10382"/>
    <cellStyle name="Input cel new 5 4 2 3 2 2" xfId="20660"/>
    <cellStyle name="Input cel new 5 4 2 3 3" xfId="15551"/>
    <cellStyle name="Input cel new 5 4 2 4" xfId="7399"/>
    <cellStyle name="Input cel new 5 4 2 4 2" xfId="16656"/>
    <cellStyle name="Input cel new 5 4 2 5" xfId="17110"/>
    <cellStyle name="Input cel new 5 4 3" xfId="770"/>
    <cellStyle name="Input cel new 5 4 3 2" xfId="5235"/>
    <cellStyle name="Input cel new 5 4 3 2 2" xfId="9455"/>
    <cellStyle name="Input cel new 5 4 3 2 2 2" xfId="19737"/>
    <cellStyle name="Input cel new 5 4 3 2 3" xfId="16383"/>
    <cellStyle name="Input cel new 5 4 3 3" xfId="6655"/>
    <cellStyle name="Input cel new 5 4 3 3 2" xfId="10874"/>
    <cellStyle name="Input cel new 5 4 3 3 2 2" xfId="21133"/>
    <cellStyle name="Input cel new 5 4 3 3 3" xfId="15413"/>
    <cellStyle name="Input cel new 5 4 3 4" xfId="4065"/>
    <cellStyle name="Input cel new 5 4 3 4 2" xfId="8285"/>
    <cellStyle name="Input cel new 5 4 3 4 2 2" xfId="18567"/>
    <cellStyle name="Input cel new 5 4 3 5" xfId="2263"/>
    <cellStyle name="Input cel new 5 4 3 5 2" xfId="11853"/>
    <cellStyle name="Input cel new 5 4 3 6" xfId="13126"/>
    <cellStyle name="Input cel new 5 4 4" xfId="1609"/>
    <cellStyle name="Input cel new 5 4 4 2" xfId="6261"/>
    <cellStyle name="Input cel new 5 4 4 2 2" xfId="10480"/>
    <cellStyle name="Input cel new 5 4 4 2 2 2" xfId="20756"/>
    <cellStyle name="Input cel new 5 4 4 2 3" xfId="15616"/>
    <cellStyle name="Input cel new 5 4 4 3" xfId="3641"/>
    <cellStyle name="Input cel new 5 4 4 3 2" xfId="7861"/>
    <cellStyle name="Input cel new 5 4 4 3 2 2" xfId="18143"/>
    <cellStyle name="Input cel new 5 4 4 4" xfId="2154"/>
    <cellStyle name="Input cel new 5 4 4 4 2" xfId="15028"/>
    <cellStyle name="Input cel new 5 4 4 5" xfId="16414"/>
    <cellStyle name="Input cel new 5 4 5" xfId="4795"/>
    <cellStyle name="Input cel new 5 4 5 2" xfId="9015"/>
    <cellStyle name="Input cel new 5 4 5 2 2" xfId="19297"/>
    <cellStyle name="Input cel new 5 4 5 3" xfId="12156"/>
    <cellStyle name="Input cel new 5 4 6" xfId="3382"/>
    <cellStyle name="Input cel new 5 4 6 2" xfId="7602"/>
    <cellStyle name="Input cel new 5 4 6 2 2" xfId="17884"/>
    <cellStyle name="Input cel new 5 4 6 3" xfId="16960"/>
    <cellStyle name="Input cel new 5 4 7" xfId="2647"/>
    <cellStyle name="Input cel new 5 4 7 2" xfId="16430"/>
    <cellStyle name="Input cel new 5 4 8" xfId="16101"/>
    <cellStyle name="Input cel new 5 4 8 2" xfId="15717"/>
    <cellStyle name="Input cel new 5 4 9" xfId="15979"/>
    <cellStyle name="Input cel new 5 5" xfId="481"/>
    <cellStyle name="Input cel new 5 5 10" xfId="16616"/>
    <cellStyle name="Input cel new 5 5 2" xfId="1089"/>
    <cellStyle name="Input cel new 5 5 2 2" xfId="1407"/>
    <cellStyle name="Input cel new 5 5 2 2 2" xfId="5870"/>
    <cellStyle name="Input cel new 5 5 2 2 2 2" xfId="10090"/>
    <cellStyle name="Input cel new 5 5 2 2 2 2 2" xfId="20372"/>
    <cellStyle name="Input cel new 5 5 2 2 2 3" xfId="15199"/>
    <cellStyle name="Input cel new 5 5 2 2 3" xfId="7282"/>
    <cellStyle name="Input cel new 5 5 2 2 3 2" xfId="11501"/>
    <cellStyle name="Input cel new 5 5 2 2 3 2 2" xfId="21721"/>
    <cellStyle name="Input cel new 5 5 2 2 3 3" xfId="16806"/>
    <cellStyle name="Input cel new 5 5 2 2 4" xfId="4636"/>
    <cellStyle name="Input cel new 5 5 2 2 4 2" xfId="8856"/>
    <cellStyle name="Input cel new 5 5 2 2 4 2 2" xfId="19138"/>
    <cellStyle name="Input cel new 5 5 2 2 5" xfId="1853"/>
    <cellStyle name="Input cel new 5 5 2 2 5 2" xfId="17572"/>
    <cellStyle name="Input cel new 5 5 2 2 6" xfId="15597"/>
    <cellStyle name="Input cel new 5 5 2 3" xfId="5553"/>
    <cellStyle name="Input cel new 5 5 2 3 2" xfId="9773"/>
    <cellStyle name="Input cel new 5 5 2 3 2 2" xfId="20055"/>
    <cellStyle name="Input cel new 5 5 2 3 3" xfId="13377"/>
    <cellStyle name="Input cel new 5 5 2 4" xfId="6966"/>
    <cellStyle name="Input cel new 5 5 2 4 2" xfId="11185"/>
    <cellStyle name="Input cel new 5 5 2 4 2 2" xfId="21425"/>
    <cellStyle name="Input cel new 5 5 2 4 3" xfId="15188"/>
    <cellStyle name="Input cel new 5 5 2 5" xfId="4351"/>
    <cellStyle name="Input cel new 5 5 2 5 2" xfId="8571"/>
    <cellStyle name="Input cel new 5 5 2 5 2 2" xfId="18853"/>
    <cellStyle name="Input cel new 5 5 2 6" xfId="2812"/>
    <cellStyle name="Input cel new 5 5 2 6 2" xfId="17276"/>
    <cellStyle name="Input cel new 5 5 2 7" xfId="12844"/>
    <cellStyle name="Input cel new 5 5 3" xfId="1217"/>
    <cellStyle name="Input cel new 5 5 3 2" xfId="5680"/>
    <cellStyle name="Input cel new 5 5 3 2 2" xfId="9900"/>
    <cellStyle name="Input cel new 5 5 3 2 2 2" xfId="20182"/>
    <cellStyle name="Input cel new 5 5 3 2 3" xfId="13682"/>
    <cellStyle name="Input cel new 5 5 3 3" xfId="7092"/>
    <cellStyle name="Input cel new 5 5 3 3 2" xfId="11311"/>
    <cellStyle name="Input cel new 5 5 3 3 2 2" xfId="21545"/>
    <cellStyle name="Input cel new 5 5 3 3 3" xfId="15841"/>
    <cellStyle name="Input cel new 5 5 3 4" xfId="4473"/>
    <cellStyle name="Input cel new 5 5 3 4 2" xfId="8693"/>
    <cellStyle name="Input cel new 5 5 3 4 2 2" xfId="18975"/>
    <cellStyle name="Input cel new 5 5 3 5" xfId="2801"/>
    <cellStyle name="Input cel new 5 5 3 5 2" xfId="17396"/>
    <cellStyle name="Input cel new 5 5 3 6" xfId="15169"/>
    <cellStyle name="Input cel new 5 5 4" xfId="727"/>
    <cellStyle name="Input cel new 5 5 4 2" xfId="5192"/>
    <cellStyle name="Input cel new 5 5 4 2 2" xfId="9412"/>
    <cellStyle name="Input cel new 5 5 4 2 2 2" xfId="19694"/>
    <cellStyle name="Input cel new 5 5 4 2 3" xfId="14020"/>
    <cellStyle name="Input cel new 5 5 4 3" xfId="6613"/>
    <cellStyle name="Input cel new 5 5 4 3 2" xfId="10832"/>
    <cellStyle name="Input cel new 5 5 4 3 2 2" xfId="21094"/>
    <cellStyle name="Input cel new 5 5 4 3 3" xfId="14888"/>
    <cellStyle name="Input cel new 5 5 4 4" xfId="4024"/>
    <cellStyle name="Input cel new 5 5 4 4 2" xfId="8244"/>
    <cellStyle name="Input cel new 5 5 4 4 2 2" xfId="18526"/>
    <cellStyle name="Input cel new 5 5 4 5" xfId="1987"/>
    <cellStyle name="Input cel new 5 5 4 5 2" xfId="14236"/>
    <cellStyle name="Input cel new 5 5 4 6" xfId="16283"/>
    <cellStyle name="Input cel new 5 5 5" xfId="1683"/>
    <cellStyle name="Input cel new 5 5 5 2" xfId="6373"/>
    <cellStyle name="Input cel new 5 5 5 2 2" xfId="10592"/>
    <cellStyle name="Input cel new 5 5 5 2 2 2" xfId="20866"/>
    <cellStyle name="Input cel new 5 5 5 2 3" xfId="16306"/>
    <cellStyle name="Input cel new 5 5 5 3" xfId="3793"/>
    <cellStyle name="Input cel new 5 5 5 3 2" xfId="8013"/>
    <cellStyle name="Input cel new 5 5 5 3 2 2" xfId="18295"/>
    <cellStyle name="Input cel new 5 5 5 4" xfId="4839"/>
    <cellStyle name="Input cel new 5 5 5 4 2" xfId="15986"/>
    <cellStyle name="Input cel new 5 5 5 5" xfId="12736"/>
    <cellStyle name="Input cel new 5 5 6" xfId="4948"/>
    <cellStyle name="Input cel new 5 5 6 2" xfId="9168"/>
    <cellStyle name="Input cel new 5 5 6 2 2" xfId="19450"/>
    <cellStyle name="Input cel new 5 5 6 3" xfId="13171"/>
    <cellStyle name="Input cel new 5 5 7" xfId="6145"/>
    <cellStyle name="Input cel new 5 5 7 2" xfId="10364"/>
    <cellStyle name="Input cel new 5 5 7 2 2" xfId="20642"/>
    <cellStyle name="Input cel new 5 5 7 3" xfId="16014"/>
    <cellStyle name="Input cel new 5 5 8" xfId="1787"/>
    <cellStyle name="Input cel new 5 5 8 2" xfId="15842"/>
    <cellStyle name="Input cel new 5 5 9" xfId="16127"/>
    <cellStyle name="Input cel new 5 5 9 2" xfId="12209"/>
    <cellStyle name="Input cel new 5 6" xfId="544"/>
    <cellStyle name="Input cel new 5 6 2" xfId="1470"/>
    <cellStyle name="Input cel new 5 6 2 2" xfId="5933"/>
    <cellStyle name="Input cel new 5 6 2 2 2" xfId="10153"/>
    <cellStyle name="Input cel new 5 6 2 2 2 2" xfId="20435"/>
    <cellStyle name="Input cel new 5 6 2 2 3" xfId="13291"/>
    <cellStyle name="Input cel new 5 6 2 3" xfId="7345"/>
    <cellStyle name="Input cel new 5 6 2 3 2" xfId="11564"/>
    <cellStyle name="Input cel new 5 6 2 3 2 2" xfId="21780"/>
    <cellStyle name="Input cel new 5 6 2 3 3" xfId="14399"/>
    <cellStyle name="Input cel new 5 6 2 4" xfId="4695"/>
    <cellStyle name="Input cel new 5 6 2 4 2" xfId="8915"/>
    <cellStyle name="Input cel new 5 6 2 4 2 2" xfId="19197"/>
    <cellStyle name="Input cel new 5 6 2 5" xfId="2293"/>
    <cellStyle name="Input cel new 5 6 2 5 2" xfId="17631"/>
    <cellStyle name="Input cel new 5 6 2 6" xfId="12252"/>
    <cellStyle name="Input cel new 5 6 3" xfId="764"/>
    <cellStyle name="Input cel new 5 6 3 2" xfId="5229"/>
    <cellStyle name="Input cel new 5 6 3 2 2" xfId="9449"/>
    <cellStyle name="Input cel new 5 6 3 2 2 2" xfId="19731"/>
    <cellStyle name="Input cel new 5 6 3 2 3" xfId="15911"/>
    <cellStyle name="Input cel new 5 6 3 3" xfId="6649"/>
    <cellStyle name="Input cel new 5 6 3 3 2" xfId="10868"/>
    <cellStyle name="Input cel new 5 6 3 3 2 2" xfId="21127"/>
    <cellStyle name="Input cel new 5 6 3 3 3" xfId="12125"/>
    <cellStyle name="Input cel new 5 6 3 4" xfId="4059"/>
    <cellStyle name="Input cel new 5 6 3 4 2" xfId="8279"/>
    <cellStyle name="Input cel new 5 6 3 4 2 2" xfId="18561"/>
    <cellStyle name="Input cel new 5 6 3 5" xfId="2885"/>
    <cellStyle name="Input cel new 5 6 3 5 2" xfId="11996"/>
    <cellStyle name="Input cel new 5 6 3 6" xfId="16420"/>
    <cellStyle name="Input cel new 5 6 4" xfId="3855"/>
    <cellStyle name="Input cel new 5 6 4 2" xfId="8075"/>
    <cellStyle name="Input cel new 5 6 4 2 2" xfId="18357"/>
    <cellStyle name="Input cel new 5 6 4 3" xfId="15407"/>
    <cellStyle name="Input cel new 5 6 5" xfId="5011"/>
    <cellStyle name="Input cel new 5 6 5 2" xfId="9231"/>
    <cellStyle name="Input cel new 5 6 5 2 2" xfId="19513"/>
    <cellStyle name="Input cel new 5 6 5 3" xfId="16874"/>
    <cellStyle name="Input cel new 5 6 6" xfId="6436"/>
    <cellStyle name="Input cel new 5 6 6 2" xfId="10655"/>
    <cellStyle name="Input cel new 5 6 6 2 2" xfId="20928"/>
    <cellStyle name="Input cel new 5 6 6 3" xfId="13761"/>
    <cellStyle name="Input cel new 5 6 7" xfId="3559"/>
    <cellStyle name="Input cel new 5 6 7 2" xfId="7779"/>
    <cellStyle name="Input cel new 5 6 7 2 2" xfId="18061"/>
    <cellStyle name="Input cel new 5 6 7 3" xfId="12502"/>
    <cellStyle name="Input cel new 5 6 8" xfId="2762"/>
    <cellStyle name="Input cel new 5 6 8 2" xfId="15115"/>
    <cellStyle name="Input cel new 5 6 9" xfId="14648"/>
    <cellStyle name="Input cel new 5 7" xfId="661"/>
    <cellStyle name="Input cel new 5 7 2" xfId="651"/>
    <cellStyle name="Input cel new 5 7 2 2" xfId="5117"/>
    <cellStyle name="Input cel new 5 7 2 2 2" xfId="9337"/>
    <cellStyle name="Input cel new 5 7 2 2 2 2" xfId="19619"/>
    <cellStyle name="Input cel new 5 7 2 2 3" xfId="14882"/>
    <cellStyle name="Input cel new 5 7 2 3" xfId="6541"/>
    <cellStyle name="Input cel new 5 7 2 3 2" xfId="10760"/>
    <cellStyle name="Input cel new 5 7 2 3 2 2" xfId="21031"/>
    <cellStyle name="Input cel new 5 7 2 3 3" xfId="15224"/>
    <cellStyle name="Input cel new 5 7 2 4" xfId="3959"/>
    <cellStyle name="Input cel new 5 7 2 4 2" xfId="8179"/>
    <cellStyle name="Input cel new 5 7 2 4 2 2" xfId="18461"/>
    <cellStyle name="Input cel new 5 7 2 5" xfId="2668"/>
    <cellStyle name="Input cel new 5 7 2 5 2" xfId="16597"/>
    <cellStyle name="Input cel new 5 7 2 6" xfId="11867"/>
    <cellStyle name="Input cel new 5 7 3" xfId="3968"/>
    <cellStyle name="Input cel new 5 7 3 2" xfId="8188"/>
    <cellStyle name="Input cel new 5 7 3 2 2" xfId="18470"/>
    <cellStyle name="Input cel new 5 7 3 3" xfId="11827"/>
    <cellStyle name="Input cel new 5 7 4" xfId="5127"/>
    <cellStyle name="Input cel new 5 7 4 2" xfId="9347"/>
    <cellStyle name="Input cel new 5 7 4 2 2" xfId="19629"/>
    <cellStyle name="Input cel new 5 7 4 3" xfId="13411"/>
    <cellStyle name="Input cel new 5 7 5" xfId="6551"/>
    <cellStyle name="Input cel new 5 7 5 2" xfId="10770"/>
    <cellStyle name="Input cel new 5 7 5 2 2" xfId="21040"/>
    <cellStyle name="Input cel new 5 7 5 3" xfId="14876"/>
    <cellStyle name="Input cel new 5 7 6" xfId="3255"/>
    <cellStyle name="Input cel new 5 7 6 2" xfId="7477"/>
    <cellStyle name="Input cel new 5 7 6 2 2" xfId="17759"/>
    <cellStyle name="Input cel new 5 7 7" xfId="2957"/>
    <cellStyle name="Input cel new 5 7 7 2" xfId="15614"/>
    <cellStyle name="Input cel new 5 7 8" xfId="15280"/>
    <cellStyle name="Input cel new 5 8" xfId="1584"/>
    <cellStyle name="Input cel new 5 8 2" xfId="6235"/>
    <cellStyle name="Input cel new 5 8 2 2" xfId="10454"/>
    <cellStyle name="Input cel new 5 8 2 2 2" xfId="20730"/>
    <cellStyle name="Input cel new 5 8 2 3" xfId="15813"/>
    <cellStyle name="Input cel new 5 8 3" xfId="3340"/>
    <cellStyle name="Input cel new 5 8 3 2" xfId="7560"/>
    <cellStyle name="Input cel new 5 8 3 2 2" xfId="17844"/>
    <cellStyle name="Input cel new 5 8 4" xfId="2803"/>
    <cellStyle name="Input cel new 5 8 4 2" xfId="12824"/>
    <cellStyle name="Input cel new 5 8 5" xfId="12818"/>
    <cellStyle name="Input cel new 5 9" xfId="3283"/>
    <cellStyle name="Input cel new 5 9 2" xfId="7505"/>
    <cellStyle name="Input cel new 5 9 2 2" xfId="17787"/>
    <cellStyle name="Input cel new 5 9 3" xfId="15097"/>
    <cellStyle name="Input cel new 6" xfId="300"/>
    <cellStyle name="Input cel new 6 10" xfId="1871"/>
    <cellStyle name="Input cel new 6 10 2" xfId="16466"/>
    <cellStyle name="Input cel new 6 10 3" xfId="16079"/>
    <cellStyle name="Input cel new 6 2" xfId="399"/>
    <cellStyle name="Input cel new 6 2 10" xfId="3361"/>
    <cellStyle name="Input cel new 6 2 10 2" xfId="7581"/>
    <cellStyle name="Input cel new 6 2 10 2 2" xfId="17863"/>
    <cellStyle name="Input cel new 6 2 10 3" xfId="16200"/>
    <cellStyle name="Input cel new 6 2 11" xfId="6114"/>
    <cellStyle name="Input cel new 6 2 11 2" xfId="10333"/>
    <cellStyle name="Input cel new 6 2 11 2 2" xfId="20611"/>
    <cellStyle name="Input cel new 6 2 12" xfId="1833"/>
    <cellStyle name="Input cel new 6 2 12 2" xfId="14374"/>
    <cellStyle name="Input cel new 6 2 13" xfId="11716"/>
    <cellStyle name="Input cel new 6 2 2" xfId="449"/>
    <cellStyle name="Input cel new 6 2 2 10" xfId="15940"/>
    <cellStyle name="Input cel new 6 2 2 2" xfId="1060"/>
    <cellStyle name="Input cel new 6 2 2 2 2" xfId="1375"/>
    <cellStyle name="Input cel new 6 2 2 2 2 2" xfId="5838"/>
    <cellStyle name="Input cel new 6 2 2 2 2 2 2" xfId="10058"/>
    <cellStyle name="Input cel new 6 2 2 2 2 2 2 2" xfId="20340"/>
    <cellStyle name="Input cel new 6 2 2 2 2 2 3" xfId="13092"/>
    <cellStyle name="Input cel new 6 2 2 2 2 3" xfId="7250"/>
    <cellStyle name="Input cel new 6 2 2 2 2 3 2" xfId="11469"/>
    <cellStyle name="Input cel new 6 2 2 2 2 3 2 2" xfId="21691"/>
    <cellStyle name="Input cel new 6 2 2 2 2 3 3" xfId="14919"/>
    <cellStyle name="Input cel new 6 2 2 2 2 4" xfId="4606"/>
    <cellStyle name="Input cel new 6 2 2 2 2 4 2" xfId="8826"/>
    <cellStyle name="Input cel new 6 2 2 2 2 4 2 2" xfId="19108"/>
    <cellStyle name="Input cel new 6 2 2 2 2 5" xfId="2149"/>
    <cellStyle name="Input cel new 6 2 2 2 2 5 2" xfId="17542"/>
    <cellStyle name="Input cel new 6 2 2 2 2 6" xfId="17183"/>
    <cellStyle name="Input cel new 6 2 2 2 3" xfId="5524"/>
    <cellStyle name="Input cel new 6 2 2 2 3 2" xfId="9744"/>
    <cellStyle name="Input cel new 6 2 2 2 3 2 2" xfId="20026"/>
    <cellStyle name="Input cel new 6 2 2 2 3 3" xfId="16470"/>
    <cellStyle name="Input cel new 6 2 2 2 4" xfId="6937"/>
    <cellStyle name="Input cel new 6 2 2 2 4 2" xfId="11156"/>
    <cellStyle name="Input cel new 6 2 2 2 4 2 2" xfId="21396"/>
    <cellStyle name="Input cel new 6 2 2 2 4 3" xfId="14219"/>
    <cellStyle name="Input cel new 6 2 2 2 5" xfId="4322"/>
    <cellStyle name="Input cel new 6 2 2 2 5 2" xfId="8542"/>
    <cellStyle name="Input cel new 6 2 2 2 5 2 2" xfId="18824"/>
    <cellStyle name="Input cel new 6 2 2 2 6" xfId="2102"/>
    <cellStyle name="Input cel new 6 2 2 2 6 2" xfId="12079"/>
    <cellStyle name="Input cel new 6 2 2 2 7" xfId="16479"/>
    <cellStyle name="Input cel new 6 2 2 3" xfId="1212"/>
    <cellStyle name="Input cel new 6 2 2 3 2" xfId="5675"/>
    <cellStyle name="Input cel new 6 2 2 3 2 2" xfId="9895"/>
    <cellStyle name="Input cel new 6 2 2 3 2 2 2" xfId="20177"/>
    <cellStyle name="Input cel new 6 2 2 3 2 3" xfId="14527"/>
    <cellStyle name="Input cel new 6 2 2 3 3" xfId="7087"/>
    <cellStyle name="Input cel new 6 2 2 3 3 2" xfId="11306"/>
    <cellStyle name="Input cel new 6 2 2 3 3 2 2" xfId="21540"/>
    <cellStyle name="Input cel new 6 2 2 3 3 3" xfId="14309"/>
    <cellStyle name="Input cel new 6 2 2 3 4" xfId="4468"/>
    <cellStyle name="Input cel new 6 2 2 3 4 2" xfId="8688"/>
    <cellStyle name="Input cel new 6 2 2 3 4 2 2" xfId="18970"/>
    <cellStyle name="Input cel new 6 2 2 3 5" xfId="2566"/>
    <cellStyle name="Input cel new 6 2 2 3 5 2" xfId="17391"/>
    <cellStyle name="Input cel new 6 2 2 3 6" xfId="17151"/>
    <cellStyle name="Input cel new 6 2 2 4" xfId="833"/>
    <cellStyle name="Input cel new 6 2 2 4 2" xfId="5298"/>
    <cellStyle name="Input cel new 6 2 2 4 2 2" xfId="9518"/>
    <cellStyle name="Input cel new 6 2 2 4 2 2 2" xfId="19800"/>
    <cellStyle name="Input cel new 6 2 2 4 2 3" xfId="13864"/>
    <cellStyle name="Input cel new 6 2 2 4 3" xfId="6718"/>
    <cellStyle name="Input cel new 6 2 2 4 3 2" xfId="10937"/>
    <cellStyle name="Input cel new 6 2 2 4 3 2 2" xfId="21191"/>
    <cellStyle name="Input cel new 6 2 2 4 3 3" xfId="16672"/>
    <cellStyle name="Input cel new 6 2 2 4 4" xfId="4122"/>
    <cellStyle name="Input cel new 6 2 2 4 4 2" xfId="8342"/>
    <cellStyle name="Input cel new 6 2 2 4 4 2 2" xfId="18624"/>
    <cellStyle name="Input cel new 6 2 2 4 5" xfId="2120"/>
    <cellStyle name="Input cel new 6 2 2 4 5 2" xfId="13765"/>
    <cellStyle name="Input cel new 6 2 2 4 6" xfId="13649"/>
    <cellStyle name="Input cel new 6 2 2 5" xfId="1668"/>
    <cellStyle name="Input cel new 6 2 2 5 2" xfId="6341"/>
    <cellStyle name="Input cel new 6 2 2 5 2 2" xfId="10560"/>
    <cellStyle name="Input cel new 6 2 2 5 2 2 2" xfId="20836"/>
    <cellStyle name="Input cel new 6 2 2 5 2 3" xfId="14414"/>
    <cellStyle name="Input cel new 6 2 2 5 3" xfId="3763"/>
    <cellStyle name="Input cel new 6 2 2 5 3 2" xfId="7983"/>
    <cellStyle name="Input cel new 6 2 2 5 3 2 2" xfId="18265"/>
    <cellStyle name="Input cel new 6 2 2 5 4" xfId="2796"/>
    <cellStyle name="Input cel new 6 2 2 5 4 2" xfId="15611"/>
    <cellStyle name="Input cel new 6 2 2 5 5" xfId="14523"/>
    <cellStyle name="Input cel new 6 2 2 6" xfId="4916"/>
    <cellStyle name="Input cel new 6 2 2 6 2" xfId="9136"/>
    <cellStyle name="Input cel new 6 2 2 6 2 2" xfId="19418"/>
    <cellStyle name="Input cel new 6 2 2 6 3" xfId="13289"/>
    <cellStyle name="Input cel new 6 2 2 7" xfId="6203"/>
    <cellStyle name="Input cel new 6 2 2 7 2" xfId="10422"/>
    <cellStyle name="Input cel new 6 2 2 7 2 2" xfId="20700"/>
    <cellStyle name="Input cel new 6 2 2 7 3" xfId="16293"/>
    <cellStyle name="Input cel new 6 2 2 8" xfId="2627"/>
    <cellStyle name="Input cel new 6 2 2 8 2" xfId="13403"/>
    <cellStyle name="Input cel new 6 2 2 9" xfId="16140"/>
    <cellStyle name="Input cel new 6 2 2 9 2" xfId="13829"/>
    <cellStyle name="Input cel new 6 2 3" xfId="513"/>
    <cellStyle name="Input cel new 6 2 3 2" xfId="1439"/>
    <cellStyle name="Input cel new 6 2 3 2 2" xfId="5902"/>
    <cellStyle name="Input cel new 6 2 3 2 2 2" xfId="10122"/>
    <cellStyle name="Input cel new 6 2 3 2 2 2 2" xfId="20404"/>
    <cellStyle name="Input cel new 6 2 3 2 2 3" xfId="14242"/>
    <cellStyle name="Input cel new 6 2 3 2 3" xfId="7314"/>
    <cellStyle name="Input cel new 6 2 3 2 3 2" xfId="11533"/>
    <cellStyle name="Input cel new 6 2 3 2 3 2 2" xfId="21751"/>
    <cellStyle name="Input cel new 6 2 3 2 3 3" xfId="16402"/>
    <cellStyle name="Input cel new 6 2 3 2 4" xfId="4666"/>
    <cellStyle name="Input cel new 6 2 3 2 4 2" xfId="8886"/>
    <cellStyle name="Input cel new 6 2 3 2 4 2 2" xfId="19168"/>
    <cellStyle name="Input cel new 6 2 3 2 5" xfId="2098"/>
    <cellStyle name="Input cel new 6 2 3 2 5 2" xfId="17602"/>
    <cellStyle name="Input cel new 6 2 3 2 6" xfId="13673"/>
    <cellStyle name="Input cel new 6 2 3 3" xfId="1121"/>
    <cellStyle name="Input cel new 6 2 3 3 2" xfId="5585"/>
    <cellStyle name="Input cel new 6 2 3 3 2 2" xfId="9805"/>
    <cellStyle name="Input cel new 6 2 3 3 2 2 2" xfId="20087"/>
    <cellStyle name="Input cel new 6 2 3 3 2 3" xfId="16889"/>
    <cellStyle name="Input cel new 6 2 3 3 3" xfId="6998"/>
    <cellStyle name="Input cel new 6 2 3 3 3 2" xfId="11217"/>
    <cellStyle name="Input cel new 6 2 3 3 3 2 2" xfId="21455"/>
    <cellStyle name="Input cel new 6 2 3 3 3 3" xfId="14231"/>
    <cellStyle name="Input cel new 6 2 3 3 4" xfId="4382"/>
    <cellStyle name="Input cel new 6 2 3 3 4 2" xfId="8602"/>
    <cellStyle name="Input cel new 6 2 3 3 4 2 2" xfId="18884"/>
    <cellStyle name="Input cel new 6 2 3 3 5" xfId="1885"/>
    <cellStyle name="Input cel new 6 2 3 3 5 2" xfId="17306"/>
    <cellStyle name="Input cel new 6 2 3 3 6" xfId="17227"/>
    <cellStyle name="Input cel new 6 2 3 4" xfId="3824"/>
    <cellStyle name="Input cel new 6 2 3 4 2" xfId="8044"/>
    <cellStyle name="Input cel new 6 2 3 4 2 2" xfId="18326"/>
    <cellStyle name="Input cel new 6 2 3 4 3" xfId="15189"/>
    <cellStyle name="Input cel new 6 2 3 5" xfId="4980"/>
    <cellStyle name="Input cel new 6 2 3 5 2" xfId="9200"/>
    <cellStyle name="Input cel new 6 2 3 5 2 2" xfId="19482"/>
    <cellStyle name="Input cel new 6 2 3 5 3" xfId="16852"/>
    <cellStyle name="Input cel new 6 2 3 6" xfId="6405"/>
    <cellStyle name="Input cel new 6 2 3 6 2" xfId="10624"/>
    <cellStyle name="Input cel new 6 2 3 6 2 2" xfId="20897"/>
    <cellStyle name="Input cel new 6 2 3 6 3" xfId="16371"/>
    <cellStyle name="Input cel new 6 2 3 7" xfId="3530"/>
    <cellStyle name="Input cel new 6 2 3 7 2" xfId="7750"/>
    <cellStyle name="Input cel new 6 2 3 7 2 2" xfId="18032"/>
    <cellStyle name="Input cel new 6 2 3 7 3" xfId="16979"/>
    <cellStyle name="Input cel new 6 2 3 8" xfId="3133"/>
    <cellStyle name="Input cel new 6 2 3 8 2" xfId="16766"/>
    <cellStyle name="Input cel new 6 2 3 9" xfId="14700"/>
    <cellStyle name="Input cel new 6 2 4" xfId="575"/>
    <cellStyle name="Input cel new 6 2 4 2" xfId="1501"/>
    <cellStyle name="Input cel new 6 2 4 2 2" xfId="5964"/>
    <cellStyle name="Input cel new 6 2 4 2 2 2" xfId="10184"/>
    <cellStyle name="Input cel new 6 2 4 2 2 2 2" xfId="20466"/>
    <cellStyle name="Input cel new 6 2 4 2 2 3" xfId="12666"/>
    <cellStyle name="Input cel new 6 2 4 2 3" xfId="7376"/>
    <cellStyle name="Input cel new 6 2 4 2 3 2" xfId="11595"/>
    <cellStyle name="Input cel new 6 2 4 2 3 2 2" xfId="21810"/>
    <cellStyle name="Input cel new 6 2 4 2 3 3" xfId="13900"/>
    <cellStyle name="Input cel new 6 2 4 2 4" xfId="4725"/>
    <cellStyle name="Input cel new 6 2 4 2 4 2" xfId="8945"/>
    <cellStyle name="Input cel new 6 2 4 2 4 2 2" xfId="19227"/>
    <cellStyle name="Input cel new 6 2 4 2 5" xfId="7429"/>
    <cellStyle name="Input cel new 6 2 4 2 5 2" xfId="17661"/>
    <cellStyle name="Input cel new 6 2 4 2 6" xfId="13033"/>
    <cellStyle name="Input cel new 6 2 4 3" xfId="1179"/>
    <cellStyle name="Input cel new 6 2 4 3 2" xfId="5642"/>
    <cellStyle name="Input cel new 6 2 4 3 2 2" xfId="9862"/>
    <cellStyle name="Input cel new 6 2 4 3 2 2 2" xfId="20144"/>
    <cellStyle name="Input cel new 6 2 4 3 2 3" xfId="12984"/>
    <cellStyle name="Input cel new 6 2 4 3 3" xfId="7054"/>
    <cellStyle name="Input cel new 6 2 4 3 3 2" xfId="11273"/>
    <cellStyle name="Input cel new 6 2 4 3 3 2 2" xfId="21508"/>
    <cellStyle name="Input cel new 6 2 4 3 3 3" xfId="11629"/>
    <cellStyle name="Input cel new 6 2 4 3 4" xfId="4436"/>
    <cellStyle name="Input cel new 6 2 4 3 4 2" xfId="8656"/>
    <cellStyle name="Input cel new 6 2 4 3 4 2 2" xfId="18938"/>
    <cellStyle name="Input cel new 6 2 4 3 5" xfId="2969"/>
    <cellStyle name="Input cel new 6 2 4 3 5 2" xfId="17359"/>
    <cellStyle name="Input cel new 6 2 4 3 6" xfId="15766"/>
    <cellStyle name="Input cel new 6 2 4 4" xfId="3886"/>
    <cellStyle name="Input cel new 6 2 4 4 2" xfId="8106"/>
    <cellStyle name="Input cel new 6 2 4 4 2 2" xfId="18388"/>
    <cellStyle name="Input cel new 6 2 4 4 3" xfId="14697"/>
    <cellStyle name="Input cel new 6 2 4 5" xfId="5042"/>
    <cellStyle name="Input cel new 6 2 4 5 2" xfId="9262"/>
    <cellStyle name="Input cel new 6 2 4 5 2 2" xfId="19544"/>
    <cellStyle name="Input cel new 6 2 4 5 3" xfId="12594"/>
    <cellStyle name="Input cel new 6 2 4 6" xfId="6467"/>
    <cellStyle name="Input cel new 6 2 4 6 2" xfId="10686"/>
    <cellStyle name="Input cel new 6 2 4 6 2 2" xfId="20959"/>
    <cellStyle name="Input cel new 6 2 4 6 3" xfId="16385"/>
    <cellStyle name="Input cel new 6 2 4 7" xfId="3589"/>
    <cellStyle name="Input cel new 6 2 4 7 2" xfId="7809"/>
    <cellStyle name="Input cel new 6 2 4 7 2 2" xfId="18091"/>
    <cellStyle name="Input cel new 6 2 4 7 3" xfId="15493"/>
    <cellStyle name="Input cel new 6 2 4 8" xfId="2984"/>
    <cellStyle name="Input cel new 6 2 4 8 2" xfId="14654"/>
    <cellStyle name="Input cel new 6 2 4 9" xfId="13767"/>
    <cellStyle name="Input cel new 6 2 5" xfId="1022"/>
    <cellStyle name="Input cel new 6 2 5 2" xfId="1338"/>
    <cellStyle name="Input cel new 6 2 5 2 2" xfId="5801"/>
    <cellStyle name="Input cel new 6 2 5 2 2 2" xfId="10021"/>
    <cellStyle name="Input cel new 6 2 5 2 2 2 2" xfId="20303"/>
    <cellStyle name="Input cel new 6 2 5 2 2 3" xfId="12580"/>
    <cellStyle name="Input cel new 6 2 5 2 3" xfId="7213"/>
    <cellStyle name="Input cel new 6 2 5 2 3 2" xfId="11432"/>
    <cellStyle name="Input cel new 6 2 5 2 3 2 2" xfId="21655"/>
    <cellStyle name="Input cel new 6 2 5 2 3 3" xfId="13938"/>
    <cellStyle name="Input cel new 6 2 5 2 4" xfId="4570"/>
    <cellStyle name="Input cel new 6 2 5 2 4 2" xfId="8790"/>
    <cellStyle name="Input cel new 6 2 5 2 4 2 2" xfId="19072"/>
    <cellStyle name="Input cel new 6 2 5 2 5" xfId="2176"/>
    <cellStyle name="Input cel new 6 2 5 2 5 2" xfId="17506"/>
    <cellStyle name="Input cel new 6 2 5 2 6" xfId="13053"/>
    <cellStyle name="Input cel new 6 2 5 3" xfId="4286"/>
    <cellStyle name="Input cel new 6 2 5 3 2" xfId="8506"/>
    <cellStyle name="Input cel new 6 2 5 3 2 2" xfId="18788"/>
    <cellStyle name="Input cel new 6 2 5 3 3" xfId="15234"/>
    <cellStyle name="Input cel new 6 2 5 4" xfId="5486"/>
    <cellStyle name="Input cel new 6 2 5 4 2" xfId="9706"/>
    <cellStyle name="Input cel new 6 2 5 4 2 2" xfId="19988"/>
    <cellStyle name="Input cel new 6 2 5 4 3" xfId="14763"/>
    <cellStyle name="Input cel new 6 2 5 5" xfId="6900"/>
    <cellStyle name="Input cel new 6 2 5 5 2" xfId="11119"/>
    <cellStyle name="Input cel new 6 2 5 5 2 2" xfId="21361"/>
    <cellStyle name="Input cel new 6 2 5 5 3" xfId="16810"/>
    <cellStyle name="Input cel new 6 2 5 6" xfId="3448"/>
    <cellStyle name="Input cel new 6 2 5 6 2" xfId="7668"/>
    <cellStyle name="Input cel new 6 2 5 6 2 2" xfId="17950"/>
    <cellStyle name="Input cel new 6 2 5 7" xfId="2968"/>
    <cellStyle name="Input cel new 6 2 5 7 2" xfId="16992"/>
    <cellStyle name="Input cel new 6 2 5 8" xfId="13746"/>
    <cellStyle name="Input cel new 6 2 6" xfId="842"/>
    <cellStyle name="Input cel new 6 2 6 2" xfId="5307"/>
    <cellStyle name="Input cel new 6 2 6 2 2" xfId="9527"/>
    <cellStyle name="Input cel new 6 2 6 2 2 2" xfId="19809"/>
    <cellStyle name="Input cel new 6 2 6 2 3" xfId="15500"/>
    <cellStyle name="Input cel new 6 2 6 3" xfId="6727"/>
    <cellStyle name="Input cel new 6 2 6 3 2" xfId="10946"/>
    <cellStyle name="Input cel new 6 2 6 3 2 2" xfId="21200"/>
    <cellStyle name="Input cel new 6 2 6 3 3" xfId="11917"/>
    <cellStyle name="Input cel new 6 2 6 4" xfId="4131"/>
    <cellStyle name="Input cel new 6 2 6 4 2" xfId="8351"/>
    <cellStyle name="Input cel new 6 2 6 4 2 2" xfId="18633"/>
    <cellStyle name="Input cel new 6 2 6 5" xfId="2977"/>
    <cellStyle name="Input cel new 6 2 6 5 2" xfId="15827"/>
    <cellStyle name="Input cel new 6 2 6 6" xfId="15378"/>
    <cellStyle name="Input cel new 6 2 7" xfId="692"/>
    <cellStyle name="Input cel new 6 2 7 2" xfId="5158"/>
    <cellStyle name="Input cel new 6 2 7 2 2" xfId="9378"/>
    <cellStyle name="Input cel new 6 2 7 2 2 2" xfId="19660"/>
    <cellStyle name="Input cel new 6 2 7 2 3" xfId="13093"/>
    <cellStyle name="Input cel new 6 2 7 3" xfId="6581"/>
    <cellStyle name="Input cel new 6 2 7 3 2" xfId="10800"/>
    <cellStyle name="Input cel new 6 2 7 3 2 2" xfId="21065"/>
    <cellStyle name="Input cel new 6 2 7 3 3" xfId="14483"/>
    <cellStyle name="Input cel new 6 2 7 4" xfId="3994"/>
    <cellStyle name="Input cel new 6 2 7 4 2" xfId="8214"/>
    <cellStyle name="Input cel new 6 2 7 4 2 2" xfId="18496"/>
    <cellStyle name="Input cel new 6 2 7 5" xfId="2344"/>
    <cellStyle name="Input cel new 6 2 7 5 2" xfId="12882"/>
    <cellStyle name="Input cel new 6 2 7 6" xfId="14128"/>
    <cellStyle name="Input cel new 6 2 8" xfId="1638"/>
    <cellStyle name="Input cel new 6 2 8 2" xfId="6293"/>
    <cellStyle name="Input cel new 6 2 8 2 2" xfId="10512"/>
    <cellStyle name="Input cel new 6 2 8 2 2 2" xfId="20788"/>
    <cellStyle name="Input cel new 6 2 8 2 3" xfId="14842"/>
    <cellStyle name="Input cel new 6 2 8 3" xfId="3715"/>
    <cellStyle name="Input cel new 6 2 8 3 2" xfId="7935"/>
    <cellStyle name="Input cel new 6 2 8 3 2 2" xfId="18217"/>
    <cellStyle name="Input cel new 6 2 8 4" xfId="2012"/>
    <cellStyle name="Input cel new 6 2 8 4 2" xfId="13794"/>
    <cellStyle name="Input cel new 6 2 8 5" xfId="15781"/>
    <cellStyle name="Input cel new 6 2 9" xfId="4868"/>
    <cellStyle name="Input cel new 6 2 9 2" xfId="9088"/>
    <cellStyle name="Input cel new 6 2 9 2 2" xfId="19370"/>
    <cellStyle name="Input cel new 6 2 9 3" xfId="13961"/>
    <cellStyle name="Input cel new 6 3" xfId="368"/>
    <cellStyle name="Input cel new 6 3 2" xfId="1312"/>
    <cellStyle name="Input cel new 6 3 2 2" xfId="1736"/>
    <cellStyle name="Input cel new 6 3 2 2 2" xfId="7187"/>
    <cellStyle name="Input cel new 6 3 2 2 2 2" xfId="11406"/>
    <cellStyle name="Input cel new 6 3 2 2 2 2 2" xfId="21631"/>
    <cellStyle name="Input cel new 6 3 2 2 2 3" xfId="15302"/>
    <cellStyle name="Input cel new 6 3 2 2 3" xfId="5775"/>
    <cellStyle name="Input cel new 6 3 2 2 3 2" xfId="9995"/>
    <cellStyle name="Input cel new 6 3 2 2 3 2 2" xfId="20277"/>
    <cellStyle name="Input cel new 6 3 2 2 4" xfId="1949"/>
    <cellStyle name="Input cel new 6 3 2 2 4 2" xfId="17482"/>
    <cellStyle name="Input cel new 6 3 2 2 5" xfId="15252"/>
    <cellStyle name="Input cel new 6 3 2 3" xfId="6156"/>
    <cellStyle name="Input cel new 6 3 2 3 2" xfId="10375"/>
    <cellStyle name="Input cel new 6 3 2 3 2 2" xfId="20653"/>
    <cellStyle name="Input cel new 6 3 2 3 3" xfId="14064"/>
    <cellStyle name="Input cel new 6 3 2 4" xfId="1771"/>
    <cellStyle name="Input cel new 6 3 2 4 2" xfId="14816"/>
    <cellStyle name="Input cel new 6 3 2 5" xfId="12128"/>
    <cellStyle name="Input cel new 6 3 3" xfId="876"/>
    <cellStyle name="Input cel new 6 3 3 2" xfId="5341"/>
    <cellStyle name="Input cel new 6 3 3 2 2" xfId="9561"/>
    <cellStyle name="Input cel new 6 3 3 2 2 2" xfId="19843"/>
    <cellStyle name="Input cel new 6 3 3 2 3" xfId="15973"/>
    <cellStyle name="Input cel new 6 3 3 3" xfId="6761"/>
    <cellStyle name="Input cel new 6 3 3 3 2" xfId="10980"/>
    <cellStyle name="Input cel new 6 3 3 3 2 2" xfId="21232"/>
    <cellStyle name="Input cel new 6 3 3 3 3" xfId="16028"/>
    <cellStyle name="Input cel new 6 3 3 4" xfId="4163"/>
    <cellStyle name="Input cel new 6 3 3 4 2" xfId="8383"/>
    <cellStyle name="Input cel new 6 3 3 4 2 2" xfId="18665"/>
    <cellStyle name="Input cel new 6 3 3 5" xfId="2926"/>
    <cellStyle name="Input cel new 6 3 3 5 2" xfId="14056"/>
    <cellStyle name="Input cel new 6 3 3 6" xfId="16050"/>
    <cellStyle name="Input cel new 6 3 4" xfId="1610"/>
    <cellStyle name="Input cel new 6 3 4 2" xfId="6262"/>
    <cellStyle name="Input cel new 6 3 4 2 2" xfId="10481"/>
    <cellStyle name="Input cel new 6 3 4 2 2 2" xfId="20757"/>
    <cellStyle name="Input cel new 6 3 4 2 3" xfId="14446"/>
    <cellStyle name="Input cel new 6 3 4 3" xfId="3684"/>
    <cellStyle name="Input cel new 6 3 4 3 2" xfId="7904"/>
    <cellStyle name="Input cel new 6 3 4 3 2 2" xfId="18186"/>
    <cellStyle name="Input cel new 6 3 4 4" xfId="2068"/>
    <cellStyle name="Input cel new 6 3 4 4 2" xfId="12718"/>
    <cellStyle name="Input cel new 6 3 4 5" xfId="14406"/>
    <cellStyle name="Input cel new 6 3 5" xfId="4837"/>
    <cellStyle name="Input cel new 6 3 5 2" xfId="9057"/>
    <cellStyle name="Input cel new 6 3 5 2 2" xfId="19339"/>
    <cellStyle name="Input cel new 6 3 5 3" xfId="12289"/>
    <cellStyle name="Input cel new 6 3 6" xfId="6080"/>
    <cellStyle name="Input cel new 6 3 6 2" xfId="10299"/>
    <cellStyle name="Input cel new 6 3 6 2 2" xfId="20579"/>
    <cellStyle name="Input cel new 6 3 6 3" xfId="15051"/>
    <cellStyle name="Input cel new 6 3 7" xfId="2916"/>
    <cellStyle name="Input cel new 6 3 7 2" xfId="13415"/>
    <cellStyle name="Input cel new 6 3 8" xfId="16094"/>
    <cellStyle name="Input cel new 6 3 8 2" xfId="13152"/>
    <cellStyle name="Input cel new 6 3 9" xfId="11726"/>
    <cellStyle name="Input cel new 6 4" xfId="784"/>
    <cellStyle name="Input cel new 6 4 2" xfId="1700"/>
    <cellStyle name="Input cel new 6 4 2 2" xfId="6669"/>
    <cellStyle name="Input cel new 6 4 2 2 2" xfId="10888"/>
    <cellStyle name="Input cel new 6 4 2 2 2 2" xfId="21144"/>
    <cellStyle name="Input cel new 6 4 2 2 3" xfId="15357"/>
    <cellStyle name="Input cel new 6 4 2 3" xfId="5249"/>
    <cellStyle name="Input cel new 6 4 2 3 2" xfId="9469"/>
    <cellStyle name="Input cel new 6 4 2 3 2 2" xfId="19751"/>
    <cellStyle name="Input cel new 6 4 2 4" xfId="2499"/>
    <cellStyle name="Input cel new 6 4 2 4 2" xfId="11789"/>
    <cellStyle name="Input cel new 6 4 2 5" xfId="13215"/>
    <cellStyle name="Input cel new 6 4 3" xfId="6037"/>
    <cellStyle name="Input cel new 6 4 3 2" xfId="10256"/>
    <cellStyle name="Input cel new 6 4 3 2 2" xfId="20536"/>
    <cellStyle name="Input cel new 6 4 3 3" xfId="17221"/>
    <cellStyle name="Input cel new 6 4 4" xfId="4075"/>
    <cellStyle name="Input cel new 6 4 4 2" xfId="8295"/>
    <cellStyle name="Input cel new 6 4 4 2 2" xfId="18577"/>
    <cellStyle name="Input cel new 6 4 5" xfId="2725"/>
    <cellStyle name="Input cel new 6 4 5 2" xfId="17081"/>
    <cellStyle name="Input cel new 6 4 6" xfId="11730"/>
    <cellStyle name="Input cel new 6 5" xfId="686"/>
    <cellStyle name="Input cel new 6 5 2" xfId="5152"/>
    <cellStyle name="Input cel new 6 5 2 2" xfId="9372"/>
    <cellStyle name="Input cel new 6 5 2 2 2" xfId="19654"/>
    <cellStyle name="Input cel new 6 5 2 3" xfId="16412"/>
    <cellStyle name="Input cel new 6 5 3" xfId="3221"/>
    <cellStyle name="Input cel new 6 5 3 2" xfId="7455"/>
    <cellStyle name="Input cel new 6 5 3 2 2" xfId="17726"/>
    <cellStyle name="Input cel new 6 5 3 3" xfId="14354"/>
    <cellStyle name="Input cel new 6 5 4" xfId="3989"/>
    <cellStyle name="Input cel new 6 5 4 2" xfId="8209"/>
    <cellStyle name="Input cel new 6 5 4 2 2" xfId="18491"/>
    <cellStyle name="Input cel new 6 5 5" xfId="2616"/>
    <cellStyle name="Input cel new 6 5 5 2" xfId="17173"/>
    <cellStyle name="Input cel new 6 5 6" xfId="13768"/>
    <cellStyle name="Input cel new 6 6" xfId="3621"/>
    <cellStyle name="Input cel new 6 6 2" xfId="7841"/>
    <cellStyle name="Input cel new 6 6 2 2" xfId="18123"/>
    <cellStyle name="Input cel new 6 6 3" xfId="17126"/>
    <cellStyle name="Input cel new 6 7" xfId="4775"/>
    <cellStyle name="Input cel new 6 7 2" xfId="8995"/>
    <cellStyle name="Input cel new 6 7 2 2" xfId="19277"/>
    <cellStyle name="Input cel new 6 7 3" xfId="15762"/>
    <cellStyle name="Input cel new 6 8" xfId="3213"/>
    <cellStyle name="Input cel new 6 8 2" xfId="16182"/>
    <cellStyle name="Input cel new 6 8 2 2" xfId="17718"/>
    <cellStyle name="Input cel new 6 8 3" xfId="12269"/>
    <cellStyle name="Input cel new 6 8 4" xfId="13626"/>
    <cellStyle name="Input cel new 6 9" xfId="3198"/>
    <cellStyle name="Input cel new 6 9 2" xfId="16167"/>
    <cellStyle name="Input cel new 6 9 3" xfId="17703"/>
    <cellStyle name="Input cel new 7" xfId="285"/>
    <cellStyle name="Input cel new 7 2" xfId="1544"/>
    <cellStyle name="Input cel new 7 2 2" xfId="8982"/>
    <cellStyle name="Input cel new 7 2 2 2" xfId="19264"/>
    <cellStyle name="Input cel new 7 2 3" xfId="15299"/>
    <cellStyle name="Input cel new 7 3" xfId="6013"/>
    <cellStyle name="Input cel new 7 3 2" xfId="10233"/>
    <cellStyle name="Input cel new 7 3 2 2" xfId="20514"/>
    <cellStyle name="Input cel new 7 3 3" xfId="15689"/>
    <cellStyle name="Input cel new 7 4" xfId="3268"/>
    <cellStyle name="Input cel new 7 4 2" xfId="7490"/>
    <cellStyle name="Input cel new 7 4 2 2" xfId="17772"/>
    <cellStyle name="Input cel new 7 5" xfId="2267"/>
    <cellStyle name="Input cel new 7 5 2" xfId="13588"/>
    <cellStyle name="Input cel new 7 6" xfId="14580"/>
    <cellStyle name="Input cel new 8" xfId="598"/>
    <cellStyle name="Input cel new 8 2" xfId="1690"/>
    <cellStyle name="Input cel new 8 2 2" xfId="9285"/>
    <cellStyle name="Input cel new 8 2 2 2" xfId="19567"/>
    <cellStyle name="Input cel new 8 2 3" xfId="14606"/>
    <cellStyle name="Input cel new 8 3" xfId="6490"/>
    <cellStyle name="Input cel new 8 3 2" xfId="10709"/>
    <cellStyle name="Input cel new 8 3 2 2" xfId="20982"/>
    <cellStyle name="Input cel new 8 3 3" xfId="16432"/>
    <cellStyle name="Input cel new 8 4" xfId="3909"/>
    <cellStyle name="Input cel new 8 4 2" xfId="8129"/>
    <cellStyle name="Input cel new 8 4 2 2" xfId="18411"/>
    <cellStyle name="Input cel new 8 5" xfId="2669"/>
    <cellStyle name="Input cel new 8 5 2" xfId="12907"/>
    <cellStyle name="Input cel new 8 6" xfId="11699"/>
    <cellStyle name="Input cel new 9" xfId="3205"/>
    <cellStyle name="Input cel new 9 2" xfId="16174"/>
    <cellStyle name="Input cel new 9 3" xfId="1771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2 2" xfId="7410"/>
    <cellStyle name="Normal 2 3" xfId="230"/>
    <cellStyle name="Normal 2 4" xfId="7400"/>
    <cellStyle name="Normal 2 4 2" xfId="17246"/>
    <cellStyle name="Normal 2 4 3" xfId="12359"/>
    <cellStyle name="Normal 2 5" xfId="2489"/>
    <cellStyle name="Normal 2 5 2" xfId="16147"/>
    <cellStyle name="Normal 20" xfId="264"/>
    <cellStyle name="Normal 21" xfId="263"/>
    <cellStyle name="Normal 22" xfId="268"/>
    <cellStyle name="Normal 23" xfId="231"/>
    <cellStyle name="Normal 24" xfId="1739"/>
    <cellStyle name="Normal 25" xfId="7412"/>
    <cellStyle name="Normal 26" xfId="7413"/>
    <cellStyle name="Normal 27" xfId="7417"/>
    <cellStyle name="Normal 28" xfId="2350"/>
    <cellStyle name="Normal 3" xfId="4"/>
    <cellStyle name="Normal 3 2" xfId="33"/>
    <cellStyle name="Normal 3 2 2" xfId="53"/>
    <cellStyle name="Normal 3 2 3" xfId="7409"/>
    <cellStyle name="Normal 3 3" xfId="54"/>
    <cellStyle name="Normal 3 4" xfId="7405"/>
    <cellStyle name="Normal 3 4 2" xfId="17248"/>
    <cellStyle name="Normal 3 4 3" xfId="1238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10" xfId="3373"/>
    <cellStyle name="Normal GHG Numbers (0.00) 2 10 2" xfId="7593"/>
    <cellStyle name="Normal GHG Numbers (0.00) 2 10 2 2" xfId="17875"/>
    <cellStyle name="Normal GHG Numbers (0.00) 2 10 3" xfId="13016"/>
    <cellStyle name="Normal GHG Numbers (0.00) 2 11" xfId="3217"/>
    <cellStyle name="Normal GHG Numbers (0.00) 2 11 2" xfId="7452"/>
    <cellStyle name="Normal GHG Numbers (0.00) 2 11 2 2" xfId="17722"/>
    <cellStyle name="Normal GHG Numbers (0.00) 2 11 3" xfId="12324"/>
    <cellStyle name="Normal GHG Numbers (0.00) 2 12" xfId="2595"/>
    <cellStyle name="Normal GHG Numbers (0.00) 2 12 2" xfId="16954"/>
    <cellStyle name="Normal GHG Numbers (0.00) 2 13" xfId="12160"/>
    <cellStyle name="Normal GHG Numbers (0.00) 2 2" xfId="355"/>
    <cellStyle name="Normal GHG Numbers (0.00) 2 2 10" xfId="3320"/>
    <cellStyle name="Normal GHG Numbers (0.00) 2 2 10 2" xfId="7541"/>
    <cellStyle name="Normal GHG Numbers (0.00) 2 2 10 2 2" xfId="17824"/>
    <cellStyle name="Normal GHG Numbers (0.00) 2 2 10 3" xfId="14098"/>
    <cellStyle name="Normal GHG Numbers (0.00) 2 2 11" xfId="6090"/>
    <cellStyle name="Normal GHG Numbers (0.00) 2 2 11 2" xfId="10309"/>
    <cellStyle name="Normal GHG Numbers (0.00) 2 2 11 2 2" xfId="20588"/>
    <cellStyle name="Normal GHG Numbers (0.00) 2 2 12" xfId="2317"/>
    <cellStyle name="Normal GHG Numbers (0.00) 2 2 12 2" xfId="13702"/>
    <cellStyle name="Normal GHG Numbers (0.00) 2 2 13" xfId="13168"/>
    <cellStyle name="Normal GHG Numbers (0.00) 2 2 2" xfId="379"/>
    <cellStyle name="Normal GHG Numbers (0.00) 2 2 2 10" xfId="16449"/>
    <cellStyle name="Normal GHG Numbers (0.00) 2 2 2 2" xfId="1002"/>
    <cellStyle name="Normal GHG Numbers (0.00) 2 2 2 2 2" xfId="1321"/>
    <cellStyle name="Normal GHG Numbers (0.00) 2 2 2 2 2 2" xfId="5784"/>
    <cellStyle name="Normal GHG Numbers (0.00) 2 2 2 2 2 2 2" xfId="10004"/>
    <cellStyle name="Normal GHG Numbers (0.00) 2 2 2 2 2 2 2 2" xfId="20286"/>
    <cellStyle name="Normal GHG Numbers (0.00) 2 2 2 2 2 2 3" xfId="14386"/>
    <cellStyle name="Normal GHG Numbers (0.00) 2 2 2 2 2 3" xfId="7196"/>
    <cellStyle name="Normal GHG Numbers (0.00) 2 2 2 2 2 3 2" xfId="11415"/>
    <cellStyle name="Normal GHG Numbers (0.00) 2 2 2 2 2 3 2 2" xfId="21640"/>
    <cellStyle name="Normal GHG Numbers (0.00) 2 2 2 2 2 3 3" xfId="14327"/>
    <cellStyle name="Normal GHG Numbers (0.00) 2 2 2 2 2 4" xfId="4555"/>
    <cellStyle name="Normal GHG Numbers (0.00) 2 2 2 2 2 4 2" xfId="8775"/>
    <cellStyle name="Normal GHG Numbers (0.00) 2 2 2 2 2 4 2 2" xfId="19057"/>
    <cellStyle name="Normal GHG Numbers (0.00) 2 2 2 2 2 5" xfId="2599"/>
    <cellStyle name="Normal GHG Numbers (0.00) 2 2 2 2 2 5 2" xfId="17491"/>
    <cellStyle name="Normal GHG Numbers (0.00) 2 2 2 2 2 6" xfId="16489"/>
    <cellStyle name="Normal GHG Numbers (0.00) 2 2 2 2 3" xfId="4266"/>
    <cellStyle name="Normal GHG Numbers (0.00) 2 2 2 2 3 2" xfId="8486"/>
    <cellStyle name="Normal GHG Numbers (0.00) 2 2 2 2 3 2 2" xfId="18768"/>
    <cellStyle name="Normal GHG Numbers (0.00) 2 2 2 2 3 3" xfId="16888"/>
    <cellStyle name="Normal GHG Numbers (0.00) 2 2 2 2 4" xfId="5466"/>
    <cellStyle name="Normal GHG Numbers (0.00) 2 2 2 2 4 2" xfId="9686"/>
    <cellStyle name="Normal GHG Numbers (0.00) 2 2 2 2 4 2 2" xfId="19968"/>
    <cellStyle name="Normal GHG Numbers (0.00) 2 2 2 2 4 3" xfId="12856"/>
    <cellStyle name="Normal GHG Numbers (0.00) 2 2 2 2 5" xfId="6880"/>
    <cellStyle name="Normal GHG Numbers (0.00) 2 2 2 2 5 2" xfId="11099"/>
    <cellStyle name="Normal GHG Numbers (0.00) 2 2 2 2 5 2 2" xfId="21342"/>
    <cellStyle name="Normal GHG Numbers (0.00) 2 2 2 2 5 3" xfId="16696"/>
    <cellStyle name="Normal GHG Numbers (0.00) 2 2 2 2 6" xfId="3429"/>
    <cellStyle name="Normal GHG Numbers (0.00) 2 2 2 2 6 2" xfId="7649"/>
    <cellStyle name="Normal GHG Numbers (0.00) 2 2 2 2 6 2 2" xfId="17931"/>
    <cellStyle name="Normal GHG Numbers (0.00) 2 2 2 2 6 3" xfId="14380"/>
    <cellStyle name="Normal GHG Numbers (0.00) 2 2 2 2 7" xfId="3091"/>
    <cellStyle name="Normal GHG Numbers (0.00) 2 2 2 2 7 2" xfId="13949"/>
    <cellStyle name="Normal GHG Numbers (0.00) 2 2 2 2 8" xfId="12248"/>
    <cellStyle name="Normal GHG Numbers (0.00) 2 2 2 3" xfId="919"/>
    <cellStyle name="Normal GHG Numbers (0.00) 2 2 2 3 2" xfId="5383"/>
    <cellStyle name="Normal GHG Numbers (0.00) 2 2 2 3 2 2" xfId="9603"/>
    <cellStyle name="Normal GHG Numbers (0.00) 2 2 2 3 2 2 2" xfId="19885"/>
    <cellStyle name="Normal GHG Numbers (0.00) 2 2 2 3 2 3" xfId="12378"/>
    <cellStyle name="Normal GHG Numbers (0.00) 2 2 2 3 3" xfId="6799"/>
    <cellStyle name="Normal GHG Numbers (0.00) 2 2 2 3 3 2" xfId="11018"/>
    <cellStyle name="Normal GHG Numbers (0.00) 2 2 2 3 3 2 2" xfId="21267"/>
    <cellStyle name="Normal GHG Numbers (0.00) 2 2 2 3 3 3" xfId="11902"/>
    <cellStyle name="Normal GHG Numbers (0.00) 2 2 2 3 4" xfId="4198"/>
    <cellStyle name="Normal GHG Numbers (0.00) 2 2 2 3 4 2" xfId="8418"/>
    <cellStyle name="Normal GHG Numbers (0.00) 2 2 2 3 4 2 2" xfId="18700"/>
    <cellStyle name="Normal GHG Numbers (0.00) 2 2 2 3 5" xfId="2509"/>
    <cellStyle name="Normal GHG Numbers (0.00) 2 2 2 3 5 2" xfId="14807"/>
    <cellStyle name="Normal GHG Numbers (0.00) 2 2 2 3 6" xfId="16923"/>
    <cellStyle name="Normal GHG Numbers (0.00) 2 2 2 4" xfId="904"/>
    <cellStyle name="Normal GHG Numbers (0.00) 2 2 2 4 2" xfId="5369"/>
    <cellStyle name="Normal GHG Numbers (0.00) 2 2 2 4 2 2" xfId="9589"/>
    <cellStyle name="Normal GHG Numbers (0.00) 2 2 2 4 2 2 2" xfId="19871"/>
    <cellStyle name="Normal GHG Numbers (0.00) 2 2 2 4 2 3" xfId="11903"/>
    <cellStyle name="Normal GHG Numbers (0.00) 2 2 2 4 3" xfId="6786"/>
    <cellStyle name="Normal GHG Numbers (0.00) 2 2 2 4 3 2" xfId="11005"/>
    <cellStyle name="Normal GHG Numbers (0.00) 2 2 2 4 3 2 2" xfId="21255"/>
    <cellStyle name="Normal GHG Numbers (0.00) 2 2 2 4 3 3" xfId="13329"/>
    <cellStyle name="Normal GHG Numbers (0.00) 2 2 2 4 4" xfId="4185"/>
    <cellStyle name="Normal GHG Numbers (0.00) 2 2 2 4 4 2" xfId="8405"/>
    <cellStyle name="Normal GHG Numbers (0.00) 2 2 2 4 4 2 2" xfId="18687"/>
    <cellStyle name="Normal GHG Numbers (0.00) 2 2 2 4 5" xfId="2065"/>
    <cellStyle name="Normal GHG Numbers (0.00) 2 2 2 4 5 2" xfId="13739"/>
    <cellStyle name="Normal GHG Numbers (0.00) 2 2 2 4 6" xfId="13636"/>
    <cellStyle name="Normal GHG Numbers (0.00) 2 2 2 5" xfId="741"/>
    <cellStyle name="Normal GHG Numbers (0.00) 2 2 2 5 2" xfId="5206"/>
    <cellStyle name="Normal GHG Numbers (0.00) 2 2 2 5 2 2" xfId="9426"/>
    <cellStyle name="Normal GHG Numbers (0.00) 2 2 2 5 2 2 2" xfId="19708"/>
    <cellStyle name="Normal GHG Numbers (0.00) 2 2 2 5 2 3" xfId="12832"/>
    <cellStyle name="Normal GHG Numbers (0.00) 2 2 2 5 3" xfId="6626"/>
    <cellStyle name="Normal GHG Numbers (0.00) 2 2 2 5 3 2" xfId="10845"/>
    <cellStyle name="Normal GHG Numbers (0.00) 2 2 2 5 3 2 2" xfId="21106"/>
    <cellStyle name="Normal GHG Numbers (0.00) 2 2 2 5 3 3" xfId="14015"/>
    <cellStyle name="Normal GHG Numbers (0.00) 2 2 2 5 4" xfId="4038"/>
    <cellStyle name="Normal GHG Numbers (0.00) 2 2 2 5 4 2" xfId="8258"/>
    <cellStyle name="Normal GHG Numbers (0.00) 2 2 2 5 4 2 2" xfId="18540"/>
    <cellStyle name="Normal GHG Numbers (0.00) 2 2 2 5 5" xfId="2202"/>
    <cellStyle name="Normal GHG Numbers (0.00) 2 2 2 5 5 2" xfId="16562"/>
    <cellStyle name="Normal GHG Numbers (0.00) 2 2 2 5 6" xfId="15743"/>
    <cellStyle name="Normal GHG Numbers (0.00) 2 2 2 6" xfId="1619"/>
    <cellStyle name="Normal GHG Numbers (0.00) 2 2 2 6 2" xfId="6273"/>
    <cellStyle name="Normal GHG Numbers (0.00) 2 2 2 6 2 2" xfId="10492"/>
    <cellStyle name="Normal GHG Numbers (0.00) 2 2 2 6 2 2 2" xfId="20768"/>
    <cellStyle name="Normal GHG Numbers (0.00) 2 2 2 6 2 3" xfId="12695"/>
    <cellStyle name="Normal GHG Numbers (0.00) 2 2 2 6 3" xfId="3695"/>
    <cellStyle name="Normal GHG Numbers (0.00) 2 2 2 6 3 2" xfId="7915"/>
    <cellStyle name="Normal GHG Numbers (0.00) 2 2 2 6 3 2 2" xfId="18197"/>
    <cellStyle name="Normal GHG Numbers (0.00) 2 2 2 6 4" xfId="2927"/>
    <cellStyle name="Normal GHG Numbers (0.00) 2 2 2 6 4 2" xfId="14338"/>
    <cellStyle name="Normal GHG Numbers (0.00) 2 2 2 6 5" xfId="12710"/>
    <cellStyle name="Normal GHG Numbers (0.00) 2 2 2 7" xfId="4848"/>
    <cellStyle name="Normal GHG Numbers (0.00) 2 2 2 7 2" xfId="9068"/>
    <cellStyle name="Normal GHG Numbers (0.00) 2 2 2 7 2 2" xfId="19350"/>
    <cellStyle name="Normal GHG Numbers (0.00) 2 2 2 7 3" xfId="16273"/>
    <cellStyle name="Normal GHG Numbers (0.00) 2 2 2 8" xfId="6169"/>
    <cellStyle name="Normal GHG Numbers (0.00) 2 2 2 8 2" xfId="10388"/>
    <cellStyle name="Normal GHG Numbers (0.00) 2 2 2 8 2 2" xfId="20666"/>
    <cellStyle name="Normal GHG Numbers (0.00) 2 2 2 8 3" xfId="16630"/>
    <cellStyle name="Normal GHG Numbers (0.00) 2 2 2 9" xfId="1768"/>
    <cellStyle name="Normal GHG Numbers (0.00) 2 2 2 9 2" xfId="14638"/>
    <cellStyle name="Normal GHG Numbers (0.00) 2 2 3" xfId="429"/>
    <cellStyle name="Normal GHG Numbers (0.00) 2 2 3 2" xfId="1355"/>
    <cellStyle name="Normal GHG Numbers (0.00) 2 2 3 2 2" xfId="5818"/>
    <cellStyle name="Normal GHG Numbers (0.00) 2 2 3 2 2 2" xfId="10038"/>
    <cellStyle name="Normal GHG Numbers (0.00) 2 2 3 2 2 2 2" xfId="20320"/>
    <cellStyle name="Normal GHG Numbers (0.00) 2 2 3 2 2 3" xfId="15458"/>
    <cellStyle name="Normal GHG Numbers (0.00) 2 2 3 2 3" xfId="7230"/>
    <cellStyle name="Normal GHG Numbers (0.00) 2 2 3 2 3 2" xfId="11449"/>
    <cellStyle name="Normal GHG Numbers (0.00) 2 2 3 2 3 2 2" xfId="21672"/>
    <cellStyle name="Normal GHG Numbers (0.00) 2 2 3 2 3 3" xfId="12648"/>
    <cellStyle name="Normal GHG Numbers (0.00) 2 2 3 2 4" xfId="4587"/>
    <cellStyle name="Normal GHG Numbers (0.00) 2 2 3 2 4 2" xfId="8807"/>
    <cellStyle name="Normal GHG Numbers (0.00) 2 2 3 2 4 2 2" xfId="19089"/>
    <cellStyle name="Normal GHG Numbers (0.00) 2 2 3 2 5" xfId="2041"/>
    <cellStyle name="Normal GHG Numbers (0.00) 2 2 3 2 5 2" xfId="17523"/>
    <cellStyle name="Normal GHG Numbers (0.00) 2 2 3 2 6" xfId="11951"/>
    <cellStyle name="Normal GHG Numbers (0.00) 2 2 3 3" xfId="803"/>
    <cellStyle name="Normal GHG Numbers (0.00) 2 2 3 3 2" xfId="5268"/>
    <cellStyle name="Normal GHG Numbers (0.00) 2 2 3 3 2 2" xfId="9488"/>
    <cellStyle name="Normal GHG Numbers (0.00) 2 2 3 3 2 2 2" xfId="19770"/>
    <cellStyle name="Normal GHG Numbers (0.00) 2 2 3 3 2 3" xfId="14967"/>
    <cellStyle name="Normal GHG Numbers (0.00) 2 2 3 3 3" xfId="6688"/>
    <cellStyle name="Normal GHG Numbers (0.00) 2 2 3 3 3 2" xfId="10907"/>
    <cellStyle name="Normal GHG Numbers (0.00) 2 2 3 3 3 2 2" xfId="21163"/>
    <cellStyle name="Normal GHG Numbers (0.00) 2 2 3 3 3 3" xfId="12071"/>
    <cellStyle name="Normal GHG Numbers (0.00) 2 2 3 3 4" xfId="4094"/>
    <cellStyle name="Normal GHG Numbers (0.00) 2 2 3 3 4 2" xfId="8314"/>
    <cellStyle name="Normal GHG Numbers (0.00) 2 2 3 3 4 2 2" xfId="18596"/>
    <cellStyle name="Normal GHG Numbers (0.00) 2 2 3 3 5" xfId="2335"/>
    <cellStyle name="Normal GHG Numbers (0.00) 2 2 3 3 5 2" xfId="12362"/>
    <cellStyle name="Normal GHG Numbers (0.00) 2 2 3 3 6" xfId="13999"/>
    <cellStyle name="Normal GHG Numbers (0.00) 2 2 3 4" xfId="3743"/>
    <cellStyle name="Normal GHG Numbers (0.00) 2 2 3 4 2" xfId="7963"/>
    <cellStyle name="Normal GHG Numbers (0.00) 2 2 3 4 2 2" xfId="18245"/>
    <cellStyle name="Normal GHG Numbers (0.00) 2 2 3 4 3" xfId="12326"/>
    <cellStyle name="Normal GHG Numbers (0.00) 2 2 3 5" xfId="4896"/>
    <cellStyle name="Normal GHG Numbers (0.00) 2 2 3 5 2" xfId="9116"/>
    <cellStyle name="Normal GHG Numbers (0.00) 2 2 3 5 2 2" xfId="19398"/>
    <cellStyle name="Normal GHG Numbers (0.00) 2 2 3 5 3" xfId="12356"/>
    <cellStyle name="Normal GHG Numbers (0.00) 2 2 3 6" xfId="6321"/>
    <cellStyle name="Normal GHG Numbers (0.00) 2 2 3 6 2" xfId="10540"/>
    <cellStyle name="Normal GHG Numbers (0.00) 2 2 3 6 2 2" xfId="20816"/>
    <cellStyle name="Normal GHG Numbers (0.00) 2 2 3 6 3" xfId="14477"/>
    <cellStyle name="Normal GHG Numbers (0.00) 2 2 3 7" xfId="3477"/>
    <cellStyle name="Normal GHG Numbers (0.00) 2 2 3 7 2" xfId="7697"/>
    <cellStyle name="Normal GHG Numbers (0.00) 2 2 3 7 2 2" xfId="17979"/>
    <cellStyle name="Normal GHG Numbers (0.00) 2 2 3 7 3" xfId="11929"/>
    <cellStyle name="Normal GHG Numbers (0.00) 2 2 3 8" xfId="3080"/>
    <cellStyle name="Normal GHG Numbers (0.00) 2 2 3 8 2" xfId="14691"/>
    <cellStyle name="Normal GHG Numbers (0.00) 2 2 3 9" xfId="11769"/>
    <cellStyle name="Normal GHG Numbers (0.00) 2 2 4" xfId="493"/>
    <cellStyle name="Normal GHG Numbers (0.00) 2 2 4 2" xfId="1419"/>
    <cellStyle name="Normal GHG Numbers (0.00) 2 2 4 2 2" xfId="5882"/>
    <cellStyle name="Normal GHG Numbers (0.00) 2 2 4 2 2 2" xfId="10102"/>
    <cellStyle name="Normal GHG Numbers (0.00) 2 2 4 2 2 2 2" xfId="20384"/>
    <cellStyle name="Normal GHG Numbers (0.00) 2 2 4 2 2 3" xfId="12188"/>
    <cellStyle name="Normal GHG Numbers (0.00) 2 2 4 2 3" xfId="7294"/>
    <cellStyle name="Normal GHG Numbers (0.00) 2 2 4 2 3 2" xfId="11513"/>
    <cellStyle name="Normal GHG Numbers (0.00) 2 2 4 2 3 2 2" xfId="21732"/>
    <cellStyle name="Normal GHG Numbers (0.00) 2 2 4 2 3 3" xfId="12793"/>
    <cellStyle name="Normal GHG Numbers (0.00) 2 2 4 2 4" xfId="4647"/>
    <cellStyle name="Normal GHG Numbers (0.00) 2 2 4 2 4 2" xfId="8867"/>
    <cellStyle name="Normal GHG Numbers (0.00) 2 2 4 2 4 2 2" xfId="19149"/>
    <cellStyle name="Normal GHG Numbers (0.00) 2 2 4 2 5" xfId="1858"/>
    <cellStyle name="Normal GHG Numbers (0.00) 2 2 4 2 5 2" xfId="17583"/>
    <cellStyle name="Normal GHG Numbers (0.00) 2 2 4 2 6" xfId="16843"/>
    <cellStyle name="Normal GHG Numbers (0.00) 2 2 4 3" xfId="1101"/>
    <cellStyle name="Normal GHG Numbers (0.00) 2 2 4 3 2" xfId="5565"/>
    <cellStyle name="Normal GHG Numbers (0.00) 2 2 4 3 2 2" xfId="9785"/>
    <cellStyle name="Normal GHG Numbers (0.00) 2 2 4 3 2 2 2" xfId="20067"/>
    <cellStyle name="Normal GHG Numbers (0.00) 2 2 4 3 2 3" xfId="14239"/>
    <cellStyle name="Normal GHG Numbers (0.00) 2 2 4 3 3" xfId="6978"/>
    <cellStyle name="Normal GHG Numbers (0.00) 2 2 4 3 3 2" xfId="11197"/>
    <cellStyle name="Normal GHG Numbers (0.00) 2 2 4 3 3 2 2" xfId="21436"/>
    <cellStyle name="Normal GHG Numbers (0.00) 2 2 4 3 3 3" xfId="12177"/>
    <cellStyle name="Normal GHG Numbers (0.00) 2 2 4 3 4" xfId="4363"/>
    <cellStyle name="Normal GHG Numbers (0.00) 2 2 4 3 4 2" xfId="8583"/>
    <cellStyle name="Normal GHG Numbers (0.00) 2 2 4 3 4 2 2" xfId="18865"/>
    <cellStyle name="Normal GHG Numbers (0.00) 2 2 4 3 5" xfId="2105"/>
    <cellStyle name="Normal GHG Numbers (0.00) 2 2 4 3 5 2" xfId="17287"/>
    <cellStyle name="Normal GHG Numbers (0.00) 2 2 4 3 6" xfId="16423"/>
    <cellStyle name="Normal GHG Numbers (0.00) 2 2 4 4" xfId="3804"/>
    <cellStyle name="Normal GHG Numbers (0.00) 2 2 4 4 2" xfId="8024"/>
    <cellStyle name="Normal GHG Numbers (0.00) 2 2 4 4 2 2" xfId="18306"/>
    <cellStyle name="Normal GHG Numbers (0.00) 2 2 4 4 3" xfId="13301"/>
    <cellStyle name="Normal GHG Numbers (0.00) 2 2 4 5" xfId="4960"/>
    <cellStyle name="Normal GHG Numbers (0.00) 2 2 4 5 2" xfId="9180"/>
    <cellStyle name="Normal GHG Numbers (0.00) 2 2 4 5 2 2" xfId="19462"/>
    <cellStyle name="Normal GHG Numbers (0.00) 2 2 4 5 3" xfId="15296"/>
    <cellStyle name="Normal GHG Numbers (0.00) 2 2 4 6" xfId="6385"/>
    <cellStyle name="Normal GHG Numbers (0.00) 2 2 4 6 2" xfId="10604"/>
    <cellStyle name="Normal GHG Numbers (0.00) 2 2 4 6 2 2" xfId="20877"/>
    <cellStyle name="Normal GHG Numbers (0.00) 2 2 4 6 3" xfId="17053"/>
    <cellStyle name="Normal GHG Numbers (0.00) 2 2 4 7" xfId="3511"/>
    <cellStyle name="Normal GHG Numbers (0.00) 2 2 4 7 2" xfId="7731"/>
    <cellStyle name="Normal GHG Numbers (0.00) 2 2 4 7 2 2" xfId="18013"/>
    <cellStyle name="Normal GHG Numbers (0.00) 2 2 4 7 3" xfId="11920"/>
    <cellStyle name="Normal GHG Numbers (0.00) 2 2 4 8" xfId="2459"/>
    <cellStyle name="Normal GHG Numbers (0.00) 2 2 4 8 2" xfId="14476"/>
    <cellStyle name="Normal GHG Numbers (0.00) 2 2 4 9" xfId="15029"/>
    <cellStyle name="Normal GHG Numbers (0.00) 2 2 5" xfId="555"/>
    <cellStyle name="Normal GHG Numbers (0.00) 2 2 5 2" xfId="1481"/>
    <cellStyle name="Normal GHG Numbers (0.00) 2 2 5 2 2" xfId="5944"/>
    <cellStyle name="Normal GHG Numbers (0.00) 2 2 5 2 2 2" xfId="10164"/>
    <cellStyle name="Normal GHG Numbers (0.00) 2 2 5 2 2 2 2" xfId="20446"/>
    <cellStyle name="Normal GHG Numbers (0.00) 2 2 5 2 2 3" xfId="13774"/>
    <cellStyle name="Normal GHG Numbers (0.00) 2 2 5 2 3" xfId="7356"/>
    <cellStyle name="Normal GHG Numbers (0.00) 2 2 5 2 3 2" xfId="11575"/>
    <cellStyle name="Normal GHG Numbers (0.00) 2 2 5 2 3 2 2" xfId="21791"/>
    <cellStyle name="Normal GHG Numbers (0.00) 2 2 5 2 3 3" xfId="17118"/>
    <cellStyle name="Normal GHG Numbers (0.00) 2 2 5 2 4" xfId="4706"/>
    <cellStyle name="Normal GHG Numbers (0.00) 2 2 5 2 4 2" xfId="8926"/>
    <cellStyle name="Normal GHG Numbers (0.00) 2 2 5 2 4 2 2" xfId="19208"/>
    <cellStyle name="Normal GHG Numbers (0.00) 2 2 5 2 5" xfId="2006"/>
    <cellStyle name="Normal GHG Numbers (0.00) 2 2 5 2 5 2" xfId="17642"/>
    <cellStyle name="Normal GHG Numbers (0.00) 2 2 5 2 6" xfId="12591"/>
    <cellStyle name="Normal GHG Numbers (0.00) 2 2 5 3" xfId="1159"/>
    <cellStyle name="Normal GHG Numbers (0.00) 2 2 5 3 2" xfId="5622"/>
    <cellStyle name="Normal GHG Numbers (0.00) 2 2 5 3 2 2" xfId="9842"/>
    <cellStyle name="Normal GHG Numbers (0.00) 2 2 5 3 2 2 2" xfId="20124"/>
    <cellStyle name="Normal GHG Numbers (0.00) 2 2 5 3 2 3" xfId="16333"/>
    <cellStyle name="Normal GHG Numbers (0.00) 2 2 5 3 3" xfId="7034"/>
    <cellStyle name="Normal GHG Numbers (0.00) 2 2 5 3 3 2" xfId="11253"/>
    <cellStyle name="Normal GHG Numbers (0.00) 2 2 5 3 3 2 2" xfId="21489"/>
    <cellStyle name="Normal GHG Numbers (0.00) 2 2 5 3 3 3" xfId="11946"/>
    <cellStyle name="Normal GHG Numbers (0.00) 2 2 5 3 4" xfId="4417"/>
    <cellStyle name="Normal GHG Numbers (0.00) 2 2 5 3 4 2" xfId="8637"/>
    <cellStyle name="Normal GHG Numbers (0.00) 2 2 5 3 4 2 2" xfId="18919"/>
    <cellStyle name="Normal GHG Numbers (0.00) 2 2 5 3 5" xfId="2776"/>
    <cellStyle name="Normal GHG Numbers (0.00) 2 2 5 3 5 2" xfId="17340"/>
    <cellStyle name="Normal GHG Numbers (0.00) 2 2 5 3 6" xfId="13034"/>
    <cellStyle name="Normal GHG Numbers (0.00) 2 2 5 4" xfId="3866"/>
    <cellStyle name="Normal GHG Numbers (0.00) 2 2 5 4 2" xfId="8086"/>
    <cellStyle name="Normal GHG Numbers (0.00) 2 2 5 4 2 2" xfId="18368"/>
    <cellStyle name="Normal GHG Numbers (0.00) 2 2 5 4 3" xfId="15026"/>
    <cellStyle name="Normal GHG Numbers (0.00) 2 2 5 5" xfId="5022"/>
    <cellStyle name="Normal GHG Numbers (0.00) 2 2 5 5 2" xfId="9242"/>
    <cellStyle name="Normal GHG Numbers (0.00) 2 2 5 5 2 2" xfId="19524"/>
    <cellStyle name="Normal GHG Numbers (0.00) 2 2 5 5 3" xfId="13340"/>
    <cellStyle name="Normal GHG Numbers (0.00) 2 2 5 6" xfId="6447"/>
    <cellStyle name="Normal GHG Numbers (0.00) 2 2 5 6 2" xfId="10666"/>
    <cellStyle name="Normal GHG Numbers (0.00) 2 2 5 6 2 2" xfId="20939"/>
    <cellStyle name="Normal GHG Numbers (0.00) 2 2 5 6 3" xfId="13557"/>
    <cellStyle name="Normal GHG Numbers (0.00) 2 2 5 7" xfId="3570"/>
    <cellStyle name="Normal GHG Numbers (0.00) 2 2 5 7 2" xfId="7790"/>
    <cellStyle name="Normal GHG Numbers (0.00) 2 2 5 7 2 2" xfId="18072"/>
    <cellStyle name="Normal GHG Numbers (0.00) 2 2 5 7 3" xfId="14605"/>
    <cellStyle name="Normal GHG Numbers (0.00) 2 2 5 8" xfId="2305"/>
    <cellStyle name="Normal GHG Numbers (0.00) 2 2 5 8 2" xfId="12240"/>
    <cellStyle name="Normal GHG Numbers (0.00) 2 2 5 9" xfId="16950"/>
    <cellStyle name="Normal GHG Numbers (0.00) 2 2 6" xfId="983"/>
    <cellStyle name="Normal GHG Numbers (0.00) 2 2 6 2" xfId="4247"/>
    <cellStyle name="Normal GHG Numbers (0.00) 2 2 6 2 2" xfId="8467"/>
    <cellStyle name="Normal GHG Numbers (0.00) 2 2 6 2 2 2" xfId="18749"/>
    <cellStyle name="Normal GHG Numbers (0.00) 2 2 6 2 3" xfId="13096"/>
    <cellStyle name="Normal GHG Numbers (0.00) 2 2 6 3" xfId="5447"/>
    <cellStyle name="Normal GHG Numbers (0.00) 2 2 6 3 2" xfId="9667"/>
    <cellStyle name="Normal GHG Numbers (0.00) 2 2 6 3 2 2" xfId="19949"/>
    <cellStyle name="Normal GHG Numbers (0.00) 2 2 6 3 3" xfId="14383"/>
    <cellStyle name="Normal GHG Numbers (0.00) 2 2 6 4" xfId="6861"/>
    <cellStyle name="Normal GHG Numbers (0.00) 2 2 6 4 2" xfId="11080"/>
    <cellStyle name="Normal GHG Numbers (0.00) 2 2 6 4 2 2" xfId="21323"/>
    <cellStyle name="Normal GHG Numbers (0.00) 2 2 6 4 3" xfId="16952"/>
    <cellStyle name="Normal GHG Numbers (0.00) 2 2 6 5" xfId="3410"/>
    <cellStyle name="Normal GHG Numbers (0.00) 2 2 6 5 2" xfId="7630"/>
    <cellStyle name="Normal GHG Numbers (0.00) 2 2 6 5 2 2" xfId="17912"/>
    <cellStyle name="Normal GHG Numbers (0.00) 2 2 6 6" xfId="2330"/>
    <cellStyle name="Normal GHG Numbers (0.00) 2 2 6 6 2" xfId="15561"/>
    <cellStyle name="Normal GHG Numbers (0.00) 2 2 6 7" xfId="15770"/>
    <cellStyle name="Normal GHG Numbers (0.00) 2 2 7" xfId="782"/>
    <cellStyle name="Normal GHG Numbers (0.00) 2 2 7 2" xfId="5247"/>
    <cellStyle name="Normal GHG Numbers (0.00) 2 2 7 2 2" xfId="9467"/>
    <cellStyle name="Normal GHG Numbers (0.00) 2 2 7 2 2 2" xfId="19749"/>
    <cellStyle name="Normal GHG Numbers (0.00) 2 2 7 2 3" xfId="15520"/>
    <cellStyle name="Normal GHG Numbers (0.00) 2 2 7 3" xfId="6667"/>
    <cellStyle name="Normal GHG Numbers (0.00) 2 2 7 3 2" xfId="10886"/>
    <cellStyle name="Normal GHG Numbers (0.00) 2 2 7 3 2 2" xfId="21142"/>
    <cellStyle name="Normal GHG Numbers (0.00) 2 2 7 3 3" xfId="12722"/>
    <cellStyle name="Normal GHG Numbers (0.00) 2 2 7 4" xfId="4073"/>
    <cellStyle name="Normal GHG Numbers (0.00) 2 2 7 4 2" xfId="8293"/>
    <cellStyle name="Normal GHG Numbers (0.00) 2 2 7 4 2 2" xfId="18575"/>
    <cellStyle name="Normal GHG Numbers (0.00) 2 2 7 5" xfId="2347"/>
    <cellStyle name="Normal GHG Numbers (0.00) 2 2 7 5 2" xfId="11795"/>
    <cellStyle name="Normal GHG Numbers (0.00) 2 2 7 6" xfId="13336"/>
    <cellStyle name="Normal GHG Numbers (0.00) 2 2 8" xfId="1575"/>
    <cellStyle name="Normal GHG Numbers (0.00) 2 2 8 2" xfId="6071"/>
    <cellStyle name="Normal GHG Numbers (0.00) 2 2 8 2 2" xfId="10290"/>
    <cellStyle name="Normal GHG Numbers (0.00) 2 2 8 2 2 2" xfId="20570"/>
    <cellStyle name="Normal GHG Numbers (0.00) 2 2 8 2 3" xfId="12981"/>
    <cellStyle name="Normal GHG Numbers (0.00) 2 2 8 3" xfId="3672"/>
    <cellStyle name="Normal GHG Numbers (0.00) 2 2 8 3 2" xfId="7892"/>
    <cellStyle name="Normal GHG Numbers (0.00) 2 2 8 3 2 2" xfId="18174"/>
    <cellStyle name="Normal GHG Numbers (0.00) 2 2 8 4" xfId="2617"/>
    <cellStyle name="Normal GHG Numbers (0.00) 2 2 8 4 2" xfId="14329"/>
    <cellStyle name="Normal GHG Numbers (0.00) 2 2 8 5" xfId="13154"/>
    <cellStyle name="Normal GHG Numbers (0.00) 2 2 9" xfId="4825"/>
    <cellStyle name="Normal GHG Numbers (0.00) 2 2 9 2" xfId="9045"/>
    <cellStyle name="Normal GHG Numbers (0.00) 2 2 9 2 2" xfId="19327"/>
    <cellStyle name="Normal GHG Numbers (0.00) 2 2 9 3" xfId="13519"/>
    <cellStyle name="Normal GHG Numbers (0.00) 2 3" xfId="301"/>
    <cellStyle name="Normal GHG Numbers (0.00) 2 3 10" xfId="4776"/>
    <cellStyle name="Normal GHG Numbers (0.00) 2 3 10 2" xfId="8996"/>
    <cellStyle name="Normal GHG Numbers (0.00) 2 3 10 2 2" xfId="19278"/>
    <cellStyle name="Normal GHG Numbers (0.00) 2 3 10 3" xfId="14592"/>
    <cellStyle name="Normal GHG Numbers (0.00) 2 3 11" xfId="3277"/>
    <cellStyle name="Normal GHG Numbers (0.00) 2 3 11 2" xfId="7499"/>
    <cellStyle name="Normal GHG Numbers (0.00) 2 3 11 2 2" xfId="17781"/>
    <cellStyle name="Normal GHG Numbers (0.00) 2 3 11 3" xfId="16802"/>
    <cellStyle name="Normal GHG Numbers (0.00) 2 3 12" xfId="6115"/>
    <cellStyle name="Normal GHG Numbers (0.00) 2 3 12 2" xfId="10334"/>
    <cellStyle name="Normal GHG Numbers (0.00) 2 3 12 2 2" xfId="20612"/>
    <cellStyle name="Normal GHG Numbers (0.00) 2 3 13" xfId="1819"/>
    <cellStyle name="Normal GHG Numbers (0.00) 2 3 13 2" xfId="16951"/>
    <cellStyle name="Normal GHG Numbers (0.00) 2 3 14" xfId="12309"/>
    <cellStyle name="Normal GHG Numbers (0.00) 2 3 2" xfId="400"/>
    <cellStyle name="Normal GHG Numbers (0.00) 2 3 2 2" xfId="1023"/>
    <cellStyle name="Normal GHG Numbers (0.00) 2 3 2 2 2" xfId="4287"/>
    <cellStyle name="Normal GHG Numbers (0.00) 2 3 2 2 2 2" xfId="8507"/>
    <cellStyle name="Normal GHG Numbers (0.00) 2 3 2 2 2 2 2" xfId="18789"/>
    <cellStyle name="Normal GHG Numbers (0.00) 2 3 2 2 2 3" xfId="14053"/>
    <cellStyle name="Normal GHG Numbers (0.00) 2 3 2 2 3" xfId="5487"/>
    <cellStyle name="Normal GHG Numbers (0.00) 2 3 2 2 3 2" xfId="9707"/>
    <cellStyle name="Normal GHG Numbers (0.00) 2 3 2 2 3 2 2" xfId="19989"/>
    <cellStyle name="Normal GHG Numbers (0.00) 2 3 2 2 3 3" xfId="13637"/>
    <cellStyle name="Normal GHG Numbers (0.00) 2 3 2 2 4" xfId="6901"/>
    <cellStyle name="Normal GHG Numbers (0.00) 2 3 2 2 4 2" xfId="11120"/>
    <cellStyle name="Normal GHG Numbers (0.00) 2 3 2 2 4 2 2" xfId="21362"/>
    <cellStyle name="Normal GHG Numbers (0.00) 2 3 2 2 4 3" xfId="15707"/>
    <cellStyle name="Normal GHG Numbers (0.00) 2 3 2 2 5" xfId="3449"/>
    <cellStyle name="Normal GHG Numbers (0.00) 2 3 2 2 5 2" xfId="7669"/>
    <cellStyle name="Normal GHG Numbers (0.00) 2 3 2 2 5 2 2" xfId="17951"/>
    <cellStyle name="Normal GHG Numbers (0.00) 2 3 2 2 6" xfId="2160"/>
    <cellStyle name="Normal GHG Numbers (0.00) 2 3 2 2 6 2" xfId="15896"/>
    <cellStyle name="Normal GHG Numbers (0.00) 2 3 2 2 7" xfId="12206"/>
    <cellStyle name="Normal GHG Numbers (0.00) 2 3 2 3" xfId="1227"/>
    <cellStyle name="Normal GHG Numbers (0.00) 2 3 2 3 2" xfId="5690"/>
    <cellStyle name="Normal GHG Numbers (0.00) 2 3 2 3 2 2" xfId="9910"/>
    <cellStyle name="Normal GHG Numbers (0.00) 2 3 2 3 2 2 2" xfId="20192"/>
    <cellStyle name="Normal GHG Numbers (0.00) 2 3 2 3 2 3" xfId="13131"/>
    <cellStyle name="Normal GHG Numbers (0.00) 2 3 2 3 3" xfId="7102"/>
    <cellStyle name="Normal GHG Numbers (0.00) 2 3 2 3 3 2" xfId="11321"/>
    <cellStyle name="Normal GHG Numbers (0.00) 2 3 2 3 3 2 2" xfId="21554"/>
    <cellStyle name="Normal GHG Numbers (0.00) 2 3 2 3 3 3" xfId="14318"/>
    <cellStyle name="Normal GHG Numbers (0.00) 2 3 2 3 4" xfId="4482"/>
    <cellStyle name="Normal GHG Numbers (0.00) 2 3 2 3 4 2" xfId="8702"/>
    <cellStyle name="Normal GHG Numbers (0.00) 2 3 2 3 4 2 2" xfId="18984"/>
    <cellStyle name="Normal GHG Numbers (0.00) 2 3 2 3 5" xfId="1965"/>
    <cellStyle name="Normal GHG Numbers (0.00) 2 3 2 3 5 2" xfId="17405"/>
    <cellStyle name="Normal GHG Numbers (0.00) 2 3 2 3 6" xfId="14823"/>
    <cellStyle name="Normal GHG Numbers (0.00) 2 3 2 4" xfId="776"/>
    <cellStyle name="Normal GHG Numbers (0.00) 2 3 2 4 2" xfId="5241"/>
    <cellStyle name="Normal GHG Numbers (0.00) 2 3 2 4 2 2" xfId="9461"/>
    <cellStyle name="Normal GHG Numbers (0.00) 2 3 2 4 2 2 2" xfId="19743"/>
    <cellStyle name="Normal GHG Numbers (0.00) 2 3 2 4 2 3" xfId="13055"/>
    <cellStyle name="Normal GHG Numbers (0.00) 2 3 2 4 3" xfId="6661"/>
    <cellStyle name="Normal GHG Numbers (0.00) 2 3 2 4 3 2" xfId="10880"/>
    <cellStyle name="Normal GHG Numbers (0.00) 2 3 2 4 3 2 2" xfId="21137"/>
    <cellStyle name="Normal GHG Numbers (0.00) 2 3 2 4 3 3" xfId="13607"/>
    <cellStyle name="Normal GHG Numbers (0.00) 2 3 2 4 4" xfId="4068"/>
    <cellStyle name="Normal GHG Numbers (0.00) 2 3 2 4 4 2" xfId="8288"/>
    <cellStyle name="Normal GHG Numbers (0.00) 2 3 2 4 4 2 2" xfId="18570"/>
    <cellStyle name="Normal GHG Numbers (0.00) 2 3 2 4 5" xfId="2054"/>
    <cellStyle name="Normal GHG Numbers (0.00) 2 3 2 4 5 2" xfId="11833"/>
    <cellStyle name="Normal GHG Numbers (0.00) 2 3 2 4 6" xfId="15636"/>
    <cellStyle name="Normal GHG Numbers (0.00) 2 3 2 5" xfId="1639"/>
    <cellStyle name="Normal GHG Numbers (0.00) 2 3 2 5 2" xfId="6294"/>
    <cellStyle name="Normal GHG Numbers (0.00) 2 3 2 5 2 2" xfId="10513"/>
    <cellStyle name="Normal GHG Numbers (0.00) 2 3 2 5 2 2 2" xfId="20789"/>
    <cellStyle name="Normal GHG Numbers (0.00) 2 3 2 5 2 3" xfId="13718"/>
    <cellStyle name="Normal GHG Numbers (0.00) 2 3 2 5 3" xfId="3716"/>
    <cellStyle name="Normal GHG Numbers (0.00) 2 3 2 5 3 2" xfId="7936"/>
    <cellStyle name="Normal GHG Numbers (0.00) 2 3 2 5 3 2 2" xfId="18218"/>
    <cellStyle name="Normal GHG Numbers (0.00) 2 3 2 5 4" xfId="2219"/>
    <cellStyle name="Normal GHG Numbers (0.00) 2 3 2 5 4 2" xfId="12661"/>
    <cellStyle name="Normal GHG Numbers (0.00) 2 3 2 5 5" xfId="14607"/>
    <cellStyle name="Normal GHG Numbers (0.00) 2 3 2 6" xfId="4869"/>
    <cellStyle name="Normal GHG Numbers (0.00) 2 3 2 6 2" xfId="9089"/>
    <cellStyle name="Normal GHG Numbers (0.00) 2 3 2 6 2 2" xfId="19371"/>
    <cellStyle name="Normal GHG Numbers (0.00) 2 3 2 6 3" xfId="12829"/>
    <cellStyle name="Normal GHG Numbers (0.00) 2 3 2 7" xfId="6204"/>
    <cellStyle name="Normal GHG Numbers (0.00) 2 3 2 7 2" xfId="10423"/>
    <cellStyle name="Normal GHG Numbers (0.00) 2 3 2 7 2 2" xfId="20701"/>
    <cellStyle name="Normal GHG Numbers (0.00) 2 3 2 7 3" xfId="17051"/>
    <cellStyle name="Normal GHG Numbers (0.00) 2 3 2 8" xfId="2990"/>
    <cellStyle name="Normal GHG Numbers (0.00) 2 3 2 8 2" xfId="16355"/>
    <cellStyle name="Normal GHG Numbers (0.00) 2 3 2 9" xfId="17169"/>
    <cellStyle name="Normal GHG Numbers (0.00) 2 3 3" xfId="450"/>
    <cellStyle name="Normal GHG Numbers (0.00) 2 3 3 10" xfId="12881"/>
    <cellStyle name="Normal GHG Numbers (0.00) 2 3 3 2" xfId="1061"/>
    <cellStyle name="Normal GHG Numbers (0.00) 2 3 3 2 2" xfId="1376"/>
    <cellStyle name="Normal GHG Numbers (0.00) 2 3 3 2 2 2" xfId="5839"/>
    <cellStyle name="Normal GHG Numbers (0.00) 2 3 3 2 2 2 2" xfId="10059"/>
    <cellStyle name="Normal GHG Numbers (0.00) 2 3 3 2 2 2 2 2" xfId="20341"/>
    <cellStyle name="Normal GHG Numbers (0.00) 2 3 3 2 2 2 3" xfId="16927"/>
    <cellStyle name="Normal GHG Numbers (0.00) 2 3 3 2 2 3" xfId="7251"/>
    <cellStyle name="Normal GHG Numbers (0.00) 2 3 3 2 2 3 2" xfId="11470"/>
    <cellStyle name="Normal GHG Numbers (0.00) 2 3 3 2 2 3 2 2" xfId="21692"/>
    <cellStyle name="Normal GHG Numbers (0.00) 2 3 3 2 2 3 3" xfId="12677"/>
    <cellStyle name="Normal GHG Numbers (0.00) 2 3 3 2 2 4" xfId="4607"/>
    <cellStyle name="Normal GHG Numbers (0.00) 2 3 3 2 2 4 2" xfId="8827"/>
    <cellStyle name="Normal GHG Numbers (0.00) 2 3 3 2 2 4 2 2" xfId="19109"/>
    <cellStyle name="Normal GHG Numbers (0.00) 2 3 3 2 2 5" xfId="2063"/>
    <cellStyle name="Normal GHG Numbers (0.00) 2 3 3 2 2 5 2" xfId="17543"/>
    <cellStyle name="Normal GHG Numbers (0.00) 2 3 3 2 2 6" xfId="15843"/>
    <cellStyle name="Normal GHG Numbers (0.00) 2 3 3 2 3" xfId="5525"/>
    <cellStyle name="Normal GHG Numbers (0.00) 2 3 3 2 3 2" xfId="9745"/>
    <cellStyle name="Normal GHG Numbers (0.00) 2 3 3 2 3 2 2" xfId="20027"/>
    <cellStyle name="Normal GHG Numbers (0.00) 2 3 3 2 3 3" xfId="15261"/>
    <cellStyle name="Normal GHG Numbers (0.00) 2 3 3 2 4" xfId="6938"/>
    <cellStyle name="Normal GHG Numbers (0.00) 2 3 3 2 4 2" xfId="11157"/>
    <cellStyle name="Normal GHG Numbers (0.00) 2 3 3 2 4 2 2" xfId="21397"/>
    <cellStyle name="Normal GHG Numbers (0.00) 2 3 3 2 4 3" xfId="13086"/>
    <cellStyle name="Normal GHG Numbers (0.00) 2 3 3 2 5" xfId="4323"/>
    <cellStyle name="Normal GHG Numbers (0.00) 2 3 3 2 5 2" xfId="8543"/>
    <cellStyle name="Normal GHG Numbers (0.00) 2 3 3 2 5 2 2" xfId="18825"/>
    <cellStyle name="Normal GHG Numbers (0.00) 2 3 3 2 6" xfId="2017"/>
    <cellStyle name="Normal GHG Numbers (0.00) 2 3 3 2 6 2" xfId="12466"/>
    <cellStyle name="Normal GHG Numbers (0.00) 2 3 3 2 7" xfId="15270"/>
    <cellStyle name="Normal GHG Numbers (0.00) 2 3 3 3" xfId="670"/>
    <cellStyle name="Normal GHG Numbers (0.00) 2 3 3 3 2" xfId="5136"/>
    <cellStyle name="Normal GHG Numbers (0.00) 2 3 3 3 2 2" xfId="9356"/>
    <cellStyle name="Normal GHG Numbers (0.00) 2 3 3 3 2 2 2" xfId="19638"/>
    <cellStyle name="Normal GHG Numbers (0.00) 2 3 3 3 2 3" xfId="12804"/>
    <cellStyle name="Normal GHG Numbers (0.00) 2 3 3 3 3" xfId="6560"/>
    <cellStyle name="Normal GHG Numbers (0.00) 2 3 3 3 3 2" xfId="10779"/>
    <cellStyle name="Normal GHG Numbers (0.00) 2 3 3 3 3 2 2" xfId="21047"/>
    <cellStyle name="Normal GHG Numbers (0.00) 2 3 3 3 3 3" xfId="14538"/>
    <cellStyle name="Normal GHG Numbers (0.00) 2 3 3 3 4" xfId="3974"/>
    <cellStyle name="Normal GHG Numbers (0.00) 2 3 3 3 4 2" xfId="8194"/>
    <cellStyle name="Normal GHG Numbers (0.00) 2 3 3 3 4 2 2" xfId="18476"/>
    <cellStyle name="Normal GHG Numbers (0.00) 2 3 3 3 5" xfId="2648"/>
    <cellStyle name="Normal GHG Numbers (0.00) 2 3 3 3 5 2" xfId="13810"/>
    <cellStyle name="Normal GHG Numbers (0.00) 2 3 3 3 6" xfId="11755"/>
    <cellStyle name="Normal GHG Numbers (0.00) 2 3 3 4" xfId="834"/>
    <cellStyle name="Normal GHG Numbers (0.00) 2 3 3 4 2" xfId="5299"/>
    <cellStyle name="Normal GHG Numbers (0.00) 2 3 3 4 2 2" xfId="9519"/>
    <cellStyle name="Normal GHG Numbers (0.00) 2 3 3 4 2 2 2" xfId="19801"/>
    <cellStyle name="Normal GHG Numbers (0.00) 2 3 3 4 2 3" xfId="16387"/>
    <cellStyle name="Normal GHG Numbers (0.00) 2 3 3 4 3" xfId="6719"/>
    <cellStyle name="Normal GHG Numbers (0.00) 2 3 3 4 3 2" xfId="10938"/>
    <cellStyle name="Normal GHG Numbers (0.00) 2 3 3 4 3 2 2" xfId="21192"/>
    <cellStyle name="Normal GHG Numbers (0.00) 2 3 3 4 3 3" xfId="15470"/>
    <cellStyle name="Normal GHG Numbers (0.00) 2 3 3 4 4" xfId="4123"/>
    <cellStyle name="Normal GHG Numbers (0.00) 2 3 3 4 4 2" xfId="8343"/>
    <cellStyle name="Normal GHG Numbers (0.00) 2 3 3 4 4 2 2" xfId="18625"/>
    <cellStyle name="Normal GHG Numbers (0.00) 2 3 3 4 5" xfId="2034"/>
    <cellStyle name="Normal GHG Numbers (0.00) 2 3 3 4 5 2" xfId="16225"/>
    <cellStyle name="Normal GHG Numbers (0.00) 2 3 3 4 6" xfId="13361"/>
    <cellStyle name="Normal GHG Numbers (0.00) 2 3 3 5" xfId="3764"/>
    <cellStyle name="Normal GHG Numbers (0.00) 2 3 3 5 2" xfId="7984"/>
    <cellStyle name="Normal GHG Numbers (0.00) 2 3 3 5 2 2" xfId="18266"/>
    <cellStyle name="Normal GHG Numbers (0.00) 2 3 3 5 3" xfId="13390"/>
    <cellStyle name="Normal GHG Numbers (0.00) 2 3 3 6" xfId="4917"/>
    <cellStyle name="Normal GHG Numbers (0.00) 2 3 3 6 2" xfId="9137"/>
    <cellStyle name="Normal GHG Numbers (0.00) 2 3 3 6 2 2" xfId="19419"/>
    <cellStyle name="Normal GHG Numbers (0.00) 2 3 3 6 3" xfId="12073"/>
    <cellStyle name="Normal GHG Numbers (0.00) 2 3 3 7" xfId="6342"/>
    <cellStyle name="Normal GHG Numbers (0.00) 2 3 3 7 2" xfId="10561"/>
    <cellStyle name="Normal GHG Numbers (0.00) 2 3 3 7 2 2" xfId="20837"/>
    <cellStyle name="Normal GHG Numbers (0.00) 2 3 3 7 3" xfId="15612"/>
    <cellStyle name="Normal GHG Numbers (0.00) 2 3 3 8" xfId="3489"/>
    <cellStyle name="Normal GHG Numbers (0.00) 2 3 3 8 2" xfId="7709"/>
    <cellStyle name="Normal GHG Numbers (0.00) 2 3 3 8 2 2" xfId="17991"/>
    <cellStyle name="Normal GHG Numbers (0.00) 2 3 3 8 3" xfId="13282"/>
    <cellStyle name="Normal GHG Numbers (0.00) 2 3 3 9" xfId="2277"/>
    <cellStyle name="Normal GHG Numbers (0.00) 2 3 3 9 2" xfId="14441"/>
    <cellStyle name="Normal GHG Numbers (0.00) 2 3 4" xfId="514"/>
    <cellStyle name="Normal GHG Numbers (0.00) 2 3 4 2" xfId="1440"/>
    <cellStyle name="Normal GHG Numbers (0.00) 2 3 4 2 2" xfId="5903"/>
    <cellStyle name="Normal GHG Numbers (0.00) 2 3 4 2 2 2" xfId="10123"/>
    <cellStyle name="Normal GHG Numbers (0.00) 2 3 4 2 2 2 2" xfId="20405"/>
    <cellStyle name="Normal GHG Numbers (0.00) 2 3 4 2 2 3" xfId="13109"/>
    <cellStyle name="Normal GHG Numbers (0.00) 2 3 4 2 3" xfId="7315"/>
    <cellStyle name="Normal GHG Numbers (0.00) 2 3 4 2 3 2" xfId="11534"/>
    <cellStyle name="Normal GHG Numbers (0.00) 2 3 4 2 3 2 2" xfId="21752"/>
    <cellStyle name="Normal GHG Numbers (0.00) 2 3 4 2 3 3" xfId="15055"/>
    <cellStyle name="Normal GHG Numbers (0.00) 2 3 4 2 4" xfId="4667"/>
    <cellStyle name="Normal GHG Numbers (0.00) 2 3 4 2 4 2" xfId="8887"/>
    <cellStyle name="Normal GHG Numbers (0.00) 2 3 4 2 4 2 2" xfId="19169"/>
    <cellStyle name="Normal GHG Numbers (0.00) 2 3 4 2 5" xfId="2013"/>
    <cellStyle name="Normal GHG Numbers (0.00) 2 3 4 2 5 2" xfId="17603"/>
    <cellStyle name="Normal GHG Numbers (0.00) 2 3 4 2 6" xfId="12133"/>
    <cellStyle name="Normal GHG Numbers (0.00) 2 3 4 3" xfId="1122"/>
    <cellStyle name="Normal GHG Numbers (0.00) 2 3 4 3 2" xfId="5586"/>
    <cellStyle name="Normal GHG Numbers (0.00) 2 3 4 3 2 2" xfId="9806"/>
    <cellStyle name="Normal GHG Numbers (0.00) 2 3 4 3 2 2 2" xfId="20088"/>
    <cellStyle name="Normal GHG Numbers (0.00) 2 3 4 3 2 3" xfId="15784"/>
    <cellStyle name="Normal GHG Numbers (0.00) 2 3 4 3 3" xfId="6999"/>
    <cellStyle name="Normal GHG Numbers (0.00) 2 3 4 3 3 2" xfId="11218"/>
    <cellStyle name="Normal GHG Numbers (0.00) 2 3 4 3 3 2 2" xfId="21456"/>
    <cellStyle name="Normal GHG Numbers (0.00) 2 3 4 3 3 3" xfId="13098"/>
    <cellStyle name="Normal GHG Numbers (0.00) 2 3 4 3 4" xfId="4383"/>
    <cellStyle name="Normal GHG Numbers (0.00) 2 3 4 3 4 2" xfId="8603"/>
    <cellStyle name="Normal GHG Numbers (0.00) 2 3 4 3 4 2 2" xfId="18885"/>
    <cellStyle name="Normal GHG Numbers (0.00) 2 3 4 3 5" xfId="1822"/>
    <cellStyle name="Normal GHG Numbers (0.00) 2 3 4 3 5 2" xfId="17307"/>
    <cellStyle name="Normal GHG Numbers (0.00) 2 3 4 3 6" xfId="12373"/>
    <cellStyle name="Normal GHG Numbers (0.00) 2 3 4 4" xfId="3825"/>
    <cellStyle name="Normal GHG Numbers (0.00) 2 3 4 4 2" xfId="8045"/>
    <cellStyle name="Normal GHG Numbers (0.00) 2 3 4 4 2 2" xfId="18327"/>
    <cellStyle name="Normal GHG Numbers (0.00) 2 3 4 4 3" xfId="12600"/>
    <cellStyle name="Normal GHG Numbers (0.00) 2 3 4 5" xfId="4981"/>
    <cellStyle name="Normal GHG Numbers (0.00) 2 3 4 5 2" xfId="9201"/>
    <cellStyle name="Normal GHG Numbers (0.00) 2 3 4 5 2 2" xfId="19483"/>
    <cellStyle name="Normal GHG Numbers (0.00) 2 3 4 5 3" xfId="15747"/>
    <cellStyle name="Normal GHG Numbers (0.00) 2 3 4 6" xfId="6406"/>
    <cellStyle name="Normal GHG Numbers (0.00) 2 3 4 6 2" xfId="10625"/>
    <cellStyle name="Normal GHG Numbers (0.00) 2 3 4 6 2 2" xfId="20898"/>
    <cellStyle name="Normal GHG Numbers (0.00) 2 3 4 6 3" xfId="15024"/>
    <cellStyle name="Normal GHG Numbers (0.00) 2 3 4 7" xfId="3531"/>
    <cellStyle name="Normal GHG Numbers (0.00) 2 3 4 7 2" xfId="7751"/>
    <cellStyle name="Normal GHG Numbers (0.00) 2 3 4 7 2 2" xfId="18033"/>
    <cellStyle name="Normal GHG Numbers (0.00) 2 3 4 7 3" xfId="15884"/>
    <cellStyle name="Normal GHG Numbers (0.00) 2 3 4 8" xfId="2345"/>
    <cellStyle name="Normal GHG Numbers (0.00) 2 3 4 8 2" xfId="15661"/>
    <cellStyle name="Normal GHG Numbers (0.00) 2 3 4 9" xfId="13575"/>
    <cellStyle name="Normal GHG Numbers (0.00) 2 3 5" xfId="576"/>
    <cellStyle name="Normal GHG Numbers (0.00) 2 3 5 2" xfId="1502"/>
    <cellStyle name="Normal GHG Numbers (0.00) 2 3 5 2 2" xfId="5965"/>
    <cellStyle name="Normal GHG Numbers (0.00) 2 3 5 2 2 2" xfId="10185"/>
    <cellStyle name="Normal GHG Numbers (0.00) 2 3 5 2 2 2 2" xfId="20467"/>
    <cellStyle name="Normal GHG Numbers (0.00) 2 3 5 2 2 3" xfId="16492"/>
    <cellStyle name="Normal GHG Numbers (0.00) 2 3 5 2 3" xfId="7377"/>
    <cellStyle name="Normal GHG Numbers (0.00) 2 3 5 2 3 2" xfId="11596"/>
    <cellStyle name="Normal GHG Numbers (0.00) 2 3 5 2 3 2 2" xfId="21811"/>
    <cellStyle name="Normal GHG Numbers (0.00) 2 3 5 2 3 3" xfId="12768"/>
    <cellStyle name="Normal GHG Numbers (0.00) 2 3 5 2 4" xfId="4726"/>
    <cellStyle name="Normal GHG Numbers (0.00) 2 3 5 2 4 2" xfId="8946"/>
    <cellStyle name="Normal GHG Numbers (0.00) 2 3 5 2 4 2 2" xfId="19228"/>
    <cellStyle name="Normal GHG Numbers (0.00) 2 3 5 2 5" xfId="7430"/>
    <cellStyle name="Normal GHG Numbers (0.00) 2 3 5 2 5 2" xfId="17662"/>
    <cellStyle name="Normal GHG Numbers (0.00) 2 3 5 2 6" xfId="16487"/>
    <cellStyle name="Normal GHG Numbers (0.00) 2 3 5 3" xfId="1180"/>
    <cellStyle name="Normal GHG Numbers (0.00) 2 3 5 3 2" xfId="5643"/>
    <cellStyle name="Normal GHG Numbers (0.00) 2 3 5 3 2 2" xfId="9863"/>
    <cellStyle name="Normal GHG Numbers (0.00) 2 3 5 3 2 2 2" xfId="20145"/>
    <cellStyle name="Normal GHG Numbers (0.00) 2 3 5 3 2 3" xfId="16731"/>
    <cellStyle name="Normal GHG Numbers (0.00) 2 3 5 3 3" xfId="7055"/>
    <cellStyle name="Normal GHG Numbers (0.00) 2 3 5 3 3 2" xfId="11274"/>
    <cellStyle name="Normal GHG Numbers (0.00) 2 3 5 3 3 2 2" xfId="21509"/>
    <cellStyle name="Normal GHG Numbers (0.00) 2 3 5 3 3 3" xfId="11829"/>
    <cellStyle name="Normal GHG Numbers (0.00) 2 3 5 3 4" xfId="4437"/>
    <cellStyle name="Normal GHG Numbers (0.00) 2 3 5 3 4 2" xfId="8657"/>
    <cellStyle name="Normal GHG Numbers (0.00) 2 3 5 3 4 2 2" xfId="18939"/>
    <cellStyle name="Normal GHG Numbers (0.00) 2 3 5 3 5" xfId="2116"/>
    <cellStyle name="Normal GHG Numbers (0.00) 2 3 5 3 5 2" xfId="17360"/>
    <cellStyle name="Normal GHG Numbers (0.00) 2 3 5 3 6" xfId="14596"/>
    <cellStyle name="Normal GHG Numbers (0.00) 2 3 5 4" xfId="3887"/>
    <cellStyle name="Normal GHG Numbers (0.00) 2 3 5 4 2" xfId="8107"/>
    <cellStyle name="Normal GHG Numbers (0.00) 2 3 5 4 2 2" xfId="18389"/>
    <cellStyle name="Normal GHG Numbers (0.00) 2 3 5 4 3" xfId="13572"/>
    <cellStyle name="Normal GHG Numbers (0.00) 2 3 5 5" xfId="5043"/>
    <cellStyle name="Normal GHG Numbers (0.00) 2 3 5 5 2" xfId="9263"/>
    <cellStyle name="Normal GHG Numbers (0.00) 2 3 5 5 2 2" xfId="19545"/>
    <cellStyle name="Normal GHG Numbers (0.00) 2 3 5 5 3" xfId="14004"/>
    <cellStyle name="Normal GHG Numbers (0.00) 2 3 5 6" xfId="6468"/>
    <cellStyle name="Normal GHG Numbers (0.00) 2 3 5 6 2" xfId="10687"/>
    <cellStyle name="Normal GHG Numbers (0.00) 2 3 5 6 2 2" xfId="20960"/>
    <cellStyle name="Normal GHG Numbers (0.00) 2 3 5 6 3" xfId="15039"/>
    <cellStyle name="Normal GHG Numbers (0.00) 2 3 5 7" xfId="3590"/>
    <cellStyle name="Normal GHG Numbers (0.00) 2 3 5 7 2" xfId="7810"/>
    <cellStyle name="Normal GHG Numbers (0.00) 2 3 5 7 2 2" xfId="18092"/>
    <cellStyle name="Normal GHG Numbers (0.00) 2 3 5 7 3" xfId="14319"/>
    <cellStyle name="Normal GHG Numbers (0.00) 2 3 5 8" xfId="2115"/>
    <cellStyle name="Normal GHG Numbers (0.00) 2 3 5 8 2" xfId="13529"/>
    <cellStyle name="Normal GHG Numbers (0.00) 2 3 5 9" xfId="16219"/>
    <cellStyle name="Normal GHG Numbers (0.00) 2 3 6" xfId="906"/>
    <cellStyle name="Normal GHG Numbers (0.00) 2 3 6 2" xfId="4187"/>
    <cellStyle name="Normal GHG Numbers (0.00) 2 3 6 2 2" xfId="8407"/>
    <cellStyle name="Normal GHG Numbers (0.00) 2 3 6 2 2 2" xfId="18689"/>
    <cellStyle name="Normal GHG Numbers (0.00) 2 3 6 2 3" xfId="15652"/>
    <cellStyle name="Normal GHG Numbers (0.00) 2 3 6 3" xfId="5371"/>
    <cellStyle name="Normal GHG Numbers (0.00) 2 3 6 3 2" xfId="9591"/>
    <cellStyle name="Normal GHG Numbers (0.00) 2 3 6 3 2 2" xfId="19873"/>
    <cellStyle name="Normal GHG Numbers (0.00) 2 3 6 3 3" xfId="12267"/>
    <cellStyle name="Normal GHG Numbers (0.00) 2 3 6 4" xfId="6788"/>
    <cellStyle name="Normal GHG Numbers (0.00) 2 3 6 4 2" xfId="11007"/>
    <cellStyle name="Normal GHG Numbers (0.00) 2 3 6 4 2 2" xfId="21257"/>
    <cellStyle name="Normal GHG Numbers (0.00) 2 3 6 4 3" xfId="15274"/>
    <cellStyle name="Normal GHG Numbers (0.00) 2 3 6 5" xfId="3346"/>
    <cellStyle name="Normal GHG Numbers (0.00) 2 3 6 5 2" xfId="7566"/>
    <cellStyle name="Normal GHG Numbers (0.00) 2 3 6 5 2 2" xfId="17850"/>
    <cellStyle name="Normal GHG Numbers (0.00) 2 3 6 6" xfId="2622"/>
    <cellStyle name="Normal GHG Numbers (0.00) 2 3 6 6 2" xfId="15152"/>
    <cellStyle name="Normal GHG Numbers (0.00) 2 3 6 7" xfId="12115"/>
    <cellStyle name="Normal GHG Numbers (0.00) 2 3 7" xfId="1047"/>
    <cellStyle name="Normal GHG Numbers (0.00) 2 3 7 2" xfId="5511"/>
    <cellStyle name="Normal GHG Numbers (0.00) 2 3 7 2 2" xfId="9731"/>
    <cellStyle name="Normal GHG Numbers (0.00) 2 3 7 2 2 2" xfId="20013"/>
    <cellStyle name="Normal GHG Numbers (0.00) 2 3 7 2 3" xfId="15892"/>
    <cellStyle name="Normal GHG Numbers (0.00) 2 3 7 3" xfId="6925"/>
    <cellStyle name="Normal GHG Numbers (0.00) 2 3 7 3 2" xfId="11144"/>
    <cellStyle name="Normal GHG Numbers (0.00) 2 3 7 3 2 2" xfId="21386"/>
    <cellStyle name="Normal GHG Numbers (0.00) 2 3 7 3 3" xfId="15933"/>
    <cellStyle name="Normal GHG Numbers (0.00) 2 3 7 4" xfId="4311"/>
    <cellStyle name="Normal GHG Numbers (0.00) 2 3 7 4 2" xfId="8531"/>
    <cellStyle name="Normal GHG Numbers (0.00) 2 3 7 4 2 2" xfId="18813"/>
    <cellStyle name="Normal GHG Numbers (0.00) 2 3 7 5" xfId="2856"/>
    <cellStyle name="Normal GHG Numbers (0.00) 2 3 7 5 2" xfId="13276"/>
    <cellStyle name="Normal GHG Numbers (0.00) 2 3 7 6" xfId="17186"/>
    <cellStyle name="Normal GHG Numbers (0.00) 2 3 8" xfId="606"/>
    <cellStyle name="Normal GHG Numbers (0.00) 2 3 8 2" xfId="5073"/>
    <cellStyle name="Normal GHG Numbers (0.00) 2 3 8 2 2" xfId="9293"/>
    <cellStyle name="Normal GHG Numbers (0.00) 2 3 8 2 2 2" xfId="19575"/>
    <cellStyle name="Normal GHG Numbers (0.00) 2 3 8 2 3" xfId="13654"/>
    <cellStyle name="Normal GHG Numbers (0.00) 2 3 8 3" xfId="6498"/>
    <cellStyle name="Normal GHG Numbers (0.00) 2 3 8 3 2" xfId="10717"/>
    <cellStyle name="Normal GHG Numbers (0.00) 2 3 8 3 2 2" xfId="20989"/>
    <cellStyle name="Normal GHG Numbers (0.00) 2 3 8 3 3" xfId="15946"/>
    <cellStyle name="Normal GHG Numbers (0.00) 2 3 8 4" xfId="3916"/>
    <cellStyle name="Normal GHG Numbers (0.00) 2 3 8 4 2" xfId="8136"/>
    <cellStyle name="Normal GHG Numbers (0.00) 2 3 8 4 2 2" xfId="18418"/>
    <cellStyle name="Normal GHG Numbers (0.00) 2 3 8 5" xfId="2807"/>
    <cellStyle name="Normal GHG Numbers (0.00) 2 3 8 5 2" xfId="14872"/>
    <cellStyle name="Normal GHG Numbers (0.00) 2 3 8 6" xfId="11692"/>
    <cellStyle name="Normal GHG Numbers (0.00) 2 3 9" xfId="1553"/>
    <cellStyle name="Normal GHG Numbers (0.00) 2 3 9 2" xfId="6041"/>
    <cellStyle name="Normal GHG Numbers (0.00) 2 3 9 2 2" xfId="10260"/>
    <cellStyle name="Normal GHG Numbers (0.00) 2 3 9 2 2 2" xfId="20540"/>
    <cellStyle name="Normal GHG Numbers (0.00) 2 3 9 2 3" xfId="15659"/>
    <cellStyle name="Normal GHG Numbers (0.00) 2 3 9 3" xfId="3622"/>
    <cellStyle name="Normal GHG Numbers (0.00) 2 3 9 3 2" xfId="7842"/>
    <cellStyle name="Normal GHG Numbers (0.00) 2 3 9 3 2 2" xfId="18124"/>
    <cellStyle name="Normal GHG Numbers (0.00) 2 3 9 4" xfId="2453"/>
    <cellStyle name="Normal GHG Numbers (0.00) 2 3 9 4 2" xfId="12146"/>
    <cellStyle name="Normal GHG Numbers (0.00) 2 3 9 5" xfId="16029"/>
    <cellStyle name="Normal GHG Numbers (0.00) 2 4" xfId="349"/>
    <cellStyle name="Normal GHG Numbers (0.00) 2 4 10" xfId="11844"/>
    <cellStyle name="Normal GHG Numbers (0.00) 2 4 2" xfId="977"/>
    <cellStyle name="Normal GHG Numbers (0.00) 2 4 2 2" xfId="1309"/>
    <cellStyle name="Normal GHG Numbers (0.00) 2 4 2 2 2" xfId="5772"/>
    <cellStyle name="Normal GHG Numbers (0.00) 2 4 2 2 2 2" xfId="9992"/>
    <cellStyle name="Normal GHG Numbers (0.00) 2 4 2 2 2 2 2" xfId="20274"/>
    <cellStyle name="Normal GHG Numbers (0.00) 2 4 2 2 2 3" xfId="14940"/>
    <cellStyle name="Normal GHG Numbers (0.00) 2 4 2 2 3" xfId="7184"/>
    <cellStyle name="Normal GHG Numbers (0.00) 2 4 2 2 3 2" xfId="11403"/>
    <cellStyle name="Normal GHG Numbers (0.00) 2 4 2 2 3 2 2" xfId="21628"/>
    <cellStyle name="Normal GHG Numbers (0.00) 2 4 2 2 3 3" xfId="14992"/>
    <cellStyle name="Normal GHG Numbers (0.00) 2 4 2 2 4" xfId="4545"/>
    <cellStyle name="Normal GHG Numbers (0.00) 2 4 2 2 4 2" xfId="8765"/>
    <cellStyle name="Normal GHG Numbers (0.00) 2 4 2 2 4 2 2" xfId="19047"/>
    <cellStyle name="Normal GHG Numbers (0.00) 2 4 2 2 5" xfId="2023"/>
    <cellStyle name="Normal GHG Numbers (0.00) 2 4 2 2 5 2" xfId="17479"/>
    <cellStyle name="Normal GHG Numbers (0.00) 2 4 2 2 6" xfId="15967"/>
    <cellStyle name="Normal GHG Numbers (0.00) 2 4 2 3" xfId="1714"/>
    <cellStyle name="Normal GHG Numbers (0.00) 2 4 2 3 2" xfId="6855"/>
    <cellStyle name="Normal GHG Numbers (0.00) 2 4 2 3 2 2" xfId="11074"/>
    <cellStyle name="Normal GHG Numbers (0.00) 2 4 2 3 2 2 2" xfId="21317"/>
    <cellStyle name="Normal GHG Numbers (0.00) 2 4 2 3 2 3" xfId="14630"/>
    <cellStyle name="Normal GHG Numbers (0.00) 2 4 2 3 3" xfId="5441"/>
    <cellStyle name="Normal GHG Numbers (0.00) 2 4 2 3 3 2" xfId="9661"/>
    <cellStyle name="Normal GHG Numbers (0.00) 2 4 2 3 3 2 2" xfId="19943"/>
    <cellStyle name="Normal GHG Numbers (0.00) 2 4 2 3 4" xfId="2697"/>
    <cellStyle name="Normal GHG Numbers (0.00) 2 4 2 3 4 2" xfId="12689"/>
    <cellStyle name="Normal GHG Numbers (0.00) 2 4 2 3 5" xfId="16493"/>
    <cellStyle name="Normal GHG Numbers (0.00) 2 4 2 4" xfId="6230"/>
    <cellStyle name="Normal GHG Numbers (0.00) 2 4 2 4 2" xfId="10449"/>
    <cellStyle name="Normal GHG Numbers (0.00) 2 4 2 4 2 2" xfId="20726"/>
    <cellStyle name="Normal GHG Numbers (0.00) 2 4 2 4 3" xfId="16657"/>
    <cellStyle name="Normal GHG Numbers (0.00) 2 4 2 5" xfId="2343"/>
    <cellStyle name="Normal GHG Numbers (0.00) 2 4 2 5 2" xfId="15133"/>
    <cellStyle name="Normal GHG Numbers (0.00) 2 4 2 6" xfId="12481"/>
    <cellStyle name="Normal GHG Numbers (0.00) 2 4 3" xfId="1218"/>
    <cellStyle name="Normal GHG Numbers (0.00) 2 4 3 2" xfId="5681"/>
    <cellStyle name="Normal GHG Numbers (0.00) 2 4 3 2 2" xfId="9901"/>
    <cellStyle name="Normal GHG Numbers (0.00) 2 4 3 2 2 2" xfId="20183"/>
    <cellStyle name="Normal GHG Numbers (0.00) 2 4 3 2 3" xfId="12143"/>
    <cellStyle name="Normal GHG Numbers (0.00) 2 4 3 3" xfId="7093"/>
    <cellStyle name="Normal GHG Numbers (0.00) 2 4 3 3 2" xfId="11312"/>
    <cellStyle name="Normal GHG Numbers (0.00) 2 4 3 3 2 2" xfId="21546"/>
    <cellStyle name="Normal GHG Numbers (0.00) 2 4 3 3 3" xfId="14668"/>
    <cellStyle name="Normal GHG Numbers (0.00) 2 4 3 4" xfId="4474"/>
    <cellStyle name="Normal GHG Numbers (0.00) 2 4 3 4 2" xfId="8694"/>
    <cellStyle name="Normal GHG Numbers (0.00) 2 4 3 4 2 2" xfId="18976"/>
    <cellStyle name="Normal GHG Numbers (0.00) 2 4 3 5" xfId="2662"/>
    <cellStyle name="Normal GHG Numbers (0.00) 2 4 3 5 2" xfId="17397"/>
    <cellStyle name="Normal GHG Numbers (0.00) 2 4 3 6" xfId="12579"/>
    <cellStyle name="Normal GHG Numbers (0.00) 2 4 4" xfId="700"/>
    <cellStyle name="Normal GHG Numbers (0.00) 2 4 4 2" xfId="5165"/>
    <cellStyle name="Normal GHG Numbers (0.00) 2 4 4 2 2" xfId="9385"/>
    <cellStyle name="Normal GHG Numbers (0.00) 2 4 4 2 2 2" xfId="19667"/>
    <cellStyle name="Normal GHG Numbers (0.00) 2 4 4 2 3" xfId="14453"/>
    <cellStyle name="Normal GHG Numbers (0.00) 2 4 4 3" xfId="6588"/>
    <cellStyle name="Normal GHG Numbers (0.00) 2 4 4 3 2" xfId="10807"/>
    <cellStyle name="Normal GHG Numbers (0.00) 2 4 4 3 2 2" xfId="21072"/>
    <cellStyle name="Normal GHG Numbers (0.00) 2 4 4 3 3" xfId="12336"/>
    <cellStyle name="Normal GHG Numbers (0.00) 2 4 4 4" xfId="4001"/>
    <cellStyle name="Normal GHG Numbers (0.00) 2 4 4 4 2" xfId="8221"/>
    <cellStyle name="Normal GHG Numbers (0.00) 2 4 4 4 2 2" xfId="18503"/>
    <cellStyle name="Normal GHG Numbers (0.00) 2 4 4 5" xfId="2580"/>
    <cellStyle name="Normal GHG Numbers (0.00) 2 4 4 5 2" xfId="14845"/>
    <cellStyle name="Normal GHG Numbers (0.00) 2 4 4 6" xfId="12275"/>
    <cellStyle name="Normal GHG Numbers (0.00) 2 4 5" xfId="1528"/>
    <cellStyle name="Normal GHG Numbers (0.00) 2 4 5 2" xfId="5992"/>
    <cellStyle name="Normal GHG Numbers (0.00) 2 4 5 2 2" xfId="10212"/>
    <cellStyle name="Normal GHG Numbers (0.00) 2 4 5 2 2 2" xfId="20494"/>
    <cellStyle name="Normal GHG Numbers (0.00) 2 4 5 2 3" xfId="14709"/>
    <cellStyle name="Normal GHG Numbers (0.00) 2 4 5 3" xfId="3666"/>
    <cellStyle name="Normal GHG Numbers (0.00) 2 4 5 3 2" xfId="7886"/>
    <cellStyle name="Normal GHG Numbers (0.00) 2 4 5 3 2 2" xfId="18168"/>
    <cellStyle name="Normal GHG Numbers (0.00) 2 4 5 4" xfId="1930"/>
    <cellStyle name="Normal GHG Numbers (0.00) 2 4 5 4 2" xfId="16649"/>
    <cellStyle name="Normal GHG Numbers (0.00) 2 4 5 5" xfId="15257"/>
    <cellStyle name="Normal GHG Numbers (0.00) 2 4 6" xfId="4819"/>
    <cellStyle name="Normal GHG Numbers (0.00) 2 4 6 2" xfId="9039"/>
    <cellStyle name="Normal GHG Numbers (0.00) 2 4 6 2 2" xfId="19321"/>
    <cellStyle name="Normal GHG Numbers (0.00) 2 4 6 3" xfId="15398"/>
    <cellStyle name="Normal GHG Numbers (0.00) 2 4 7" xfId="3404"/>
    <cellStyle name="Normal GHG Numbers (0.00) 2 4 7 2" xfId="7624"/>
    <cellStyle name="Normal GHG Numbers (0.00) 2 4 7 2 2" xfId="17906"/>
    <cellStyle name="Normal GHG Numbers (0.00) 2 4 7 3" xfId="12667"/>
    <cellStyle name="Normal GHG Numbers (0.00) 2 4 8" xfId="1795"/>
    <cellStyle name="Normal GHG Numbers (0.00) 2 4 8 2" xfId="16898"/>
    <cellStyle name="Normal GHG Numbers (0.00) 2 4 9" xfId="16119"/>
    <cellStyle name="Normal GHG Numbers (0.00) 2 4 9 2" xfId="16861"/>
    <cellStyle name="Normal GHG Numbers (0.00) 2 5" xfId="373"/>
    <cellStyle name="Normal GHG Numbers (0.00) 2 5 2" xfId="1316"/>
    <cellStyle name="Normal GHG Numbers (0.00) 2 5 2 2" xfId="5779"/>
    <cellStyle name="Normal GHG Numbers (0.00) 2 5 2 2 2" xfId="9999"/>
    <cellStyle name="Normal GHG Numbers (0.00) 2 5 2 2 2 2" xfId="20281"/>
    <cellStyle name="Normal GHG Numbers (0.00) 2 5 2 2 3" xfId="15419"/>
    <cellStyle name="Normal GHG Numbers (0.00) 2 5 2 3" xfId="7191"/>
    <cellStyle name="Normal GHG Numbers (0.00) 2 5 2 3 2" xfId="11410"/>
    <cellStyle name="Normal GHG Numbers (0.00) 2 5 2 3 2 2" xfId="21635"/>
    <cellStyle name="Normal GHG Numbers (0.00) 2 5 2 3 3" xfId="15530"/>
    <cellStyle name="Normal GHG Numbers (0.00) 2 5 2 4" xfId="4550"/>
    <cellStyle name="Normal GHG Numbers (0.00) 2 5 2 4 2" xfId="8770"/>
    <cellStyle name="Normal GHG Numbers (0.00) 2 5 2 4 2 2" xfId="19052"/>
    <cellStyle name="Normal GHG Numbers (0.00) 2 5 2 5" xfId="2542"/>
    <cellStyle name="Normal GHG Numbers (0.00) 2 5 2 5 2" xfId="17486"/>
    <cellStyle name="Normal GHG Numbers (0.00) 2 5 2 6" xfId="12772"/>
    <cellStyle name="Normal GHG Numbers (0.00) 2 5 3" xfId="705"/>
    <cellStyle name="Normal GHG Numbers (0.00) 2 5 3 2" xfId="5170"/>
    <cellStyle name="Normal GHG Numbers (0.00) 2 5 3 2 2" xfId="9390"/>
    <cellStyle name="Normal GHG Numbers (0.00) 2 5 3 2 2 2" xfId="19672"/>
    <cellStyle name="Normal GHG Numbers (0.00) 2 5 3 2 3" xfId="13595"/>
    <cellStyle name="Normal GHG Numbers (0.00) 2 5 3 3" xfId="6591"/>
    <cellStyle name="Normal GHG Numbers (0.00) 2 5 3 3 2" xfId="10810"/>
    <cellStyle name="Normal GHG Numbers (0.00) 2 5 3 3 2 2" xfId="21075"/>
    <cellStyle name="Normal GHG Numbers (0.00) 2 5 3 3 3" xfId="15060"/>
    <cellStyle name="Normal GHG Numbers (0.00) 2 5 3 4" xfId="4006"/>
    <cellStyle name="Normal GHG Numbers (0.00) 2 5 3 4 2" xfId="8226"/>
    <cellStyle name="Normal GHG Numbers (0.00) 2 5 3 4 2 2" xfId="18508"/>
    <cellStyle name="Normal GHG Numbers (0.00) 2 5 3 5" xfId="2048"/>
    <cellStyle name="Normal GHG Numbers (0.00) 2 5 3 5 2" xfId="15135"/>
    <cellStyle name="Normal GHG Numbers (0.00) 2 5 3 6" xfId="16677"/>
    <cellStyle name="Normal GHG Numbers (0.00) 2 5 4" xfId="1613"/>
    <cellStyle name="Normal GHG Numbers (0.00) 2 5 4 2" xfId="6267"/>
    <cellStyle name="Normal GHG Numbers (0.00) 2 5 4 2 2" xfId="10486"/>
    <cellStyle name="Normal GHG Numbers (0.00) 2 5 4 2 2 2" xfId="20762"/>
    <cellStyle name="Normal GHG Numbers (0.00) 2 5 4 2 3" xfId="12285"/>
    <cellStyle name="Normal GHG Numbers (0.00) 2 5 4 3" xfId="3689"/>
    <cellStyle name="Normal GHG Numbers (0.00) 2 5 4 3 2" xfId="7909"/>
    <cellStyle name="Normal GHG Numbers (0.00) 2 5 4 3 2 2" xfId="18191"/>
    <cellStyle name="Normal GHG Numbers (0.00) 2 5 4 4" xfId="3138"/>
    <cellStyle name="Normal GHG Numbers (0.00) 2 5 4 4 2" xfId="16668"/>
    <cellStyle name="Normal GHG Numbers (0.00) 2 5 4 5" xfId="13564"/>
    <cellStyle name="Normal GHG Numbers (0.00) 2 5 5" xfId="4842"/>
    <cellStyle name="Normal GHG Numbers (0.00) 2 5 5 2" xfId="9062"/>
    <cellStyle name="Normal GHG Numbers (0.00) 2 5 5 2 2" xfId="19344"/>
    <cellStyle name="Normal GHG Numbers (0.00) 2 5 5 3" xfId="14925"/>
    <cellStyle name="Normal GHG Numbers (0.00) 2 5 6" xfId="6027"/>
    <cellStyle name="Normal GHG Numbers (0.00) 2 5 6 2" xfId="10246"/>
    <cellStyle name="Normal GHG Numbers (0.00) 2 5 6 2 2" xfId="20526"/>
    <cellStyle name="Normal GHG Numbers (0.00) 2 5 6 3" xfId="14995"/>
    <cellStyle name="Normal GHG Numbers (0.00) 2 5 7" xfId="3086"/>
    <cellStyle name="Normal GHG Numbers (0.00) 2 5 7 2" xfId="15633"/>
    <cellStyle name="Normal GHG Numbers (0.00) 2 5 8" xfId="16088"/>
    <cellStyle name="Normal GHG Numbers (0.00) 2 5 8 2" xfId="13744"/>
    <cellStyle name="Normal GHG Numbers (0.00) 2 5 9" xfId="15604"/>
    <cellStyle name="Normal GHG Numbers (0.00) 2 6" xfId="369"/>
    <cellStyle name="Normal GHG Numbers (0.00) 2 6 2" xfId="1313"/>
    <cellStyle name="Normal GHG Numbers (0.00) 2 6 2 2" xfId="5776"/>
    <cellStyle name="Normal GHG Numbers (0.00) 2 6 2 2 2" xfId="9996"/>
    <cellStyle name="Normal GHG Numbers (0.00) 2 6 2 2 2 2" xfId="20278"/>
    <cellStyle name="Normal GHG Numbers (0.00) 2 6 2 2 3" xfId="14071"/>
    <cellStyle name="Normal GHG Numbers (0.00) 2 6 2 3" xfId="7188"/>
    <cellStyle name="Normal GHG Numbers (0.00) 2 6 2 3 2" xfId="11407"/>
    <cellStyle name="Normal GHG Numbers (0.00) 2 6 2 3 2 2" xfId="21632"/>
    <cellStyle name="Normal GHG Numbers (0.00) 2 6 2 3 3" xfId="14122"/>
    <cellStyle name="Normal GHG Numbers (0.00) 2 6 2 4" xfId="4548"/>
    <cellStyle name="Normal GHG Numbers (0.00) 2 6 2 4 2" xfId="8768"/>
    <cellStyle name="Normal GHG Numbers (0.00) 2 6 2 4 2 2" xfId="19050"/>
    <cellStyle name="Normal GHG Numbers (0.00) 2 6 2 5" xfId="2975"/>
    <cellStyle name="Normal GHG Numbers (0.00) 2 6 2 5 2" xfId="17483"/>
    <cellStyle name="Normal GHG Numbers (0.00) 2 6 2 6" xfId="15080"/>
    <cellStyle name="Normal GHG Numbers (0.00) 2 6 3" xfId="995"/>
    <cellStyle name="Normal GHG Numbers (0.00) 2 6 3 2" xfId="5459"/>
    <cellStyle name="Normal GHG Numbers (0.00) 2 6 3 2 2" xfId="9679"/>
    <cellStyle name="Normal GHG Numbers (0.00) 2 6 3 2 2 2" xfId="19961"/>
    <cellStyle name="Normal GHG Numbers (0.00) 2 6 3 2 3" xfId="16051"/>
    <cellStyle name="Normal GHG Numbers (0.00) 2 6 3 3" xfId="6873"/>
    <cellStyle name="Normal GHG Numbers (0.00) 2 6 3 3 2" xfId="11092"/>
    <cellStyle name="Normal GHG Numbers (0.00) 2 6 3 3 2 2" xfId="21335"/>
    <cellStyle name="Normal GHG Numbers (0.00) 2 6 3 3 3" xfId="12932"/>
    <cellStyle name="Normal GHG Numbers (0.00) 2 6 3 4" xfId="4259"/>
    <cellStyle name="Normal GHG Numbers (0.00) 2 6 3 4 2" xfId="8479"/>
    <cellStyle name="Normal GHG Numbers (0.00) 2 6 3 4 2 2" xfId="18761"/>
    <cellStyle name="Normal GHG Numbers (0.00) 2 6 3 5" xfId="1929"/>
    <cellStyle name="Normal GHG Numbers (0.00) 2 6 3 5 2" xfId="17108"/>
    <cellStyle name="Normal GHG Numbers (0.00) 2 6 3 6" xfId="16370"/>
    <cellStyle name="Normal GHG Numbers (0.00) 2 6 4" xfId="3685"/>
    <cellStyle name="Normal GHG Numbers (0.00) 2 6 4 2" xfId="7905"/>
    <cellStyle name="Normal GHG Numbers (0.00) 2 6 4 2 2" xfId="18187"/>
    <cellStyle name="Normal GHG Numbers (0.00) 2 6 4 3" xfId="13274"/>
    <cellStyle name="Normal GHG Numbers (0.00) 2 6 5" xfId="4838"/>
    <cellStyle name="Normal GHG Numbers (0.00) 2 6 5 2" xfId="9058"/>
    <cellStyle name="Normal GHG Numbers (0.00) 2 6 5 2 2" xfId="19340"/>
    <cellStyle name="Normal GHG Numbers (0.00) 2 6 5 3" xfId="13817"/>
    <cellStyle name="Normal GHG Numbers (0.00) 2 6 6" xfId="6263"/>
    <cellStyle name="Normal GHG Numbers (0.00) 2 6 6 2" xfId="10482"/>
    <cellStyle name="Normal GHG Numbers (0.00) 2 6 6 2 2" xfId="20758"/>
    <cellStyle name="Normal GHG Numbers (0.00) 2 6 6 3" xfId="11883"/>
    <cellStyle name="Normal GHG Numbers (0.00) 2 6 7" xfId="3422"/>
    <cellStyle name="Normal GHG Numbers (0.00) 2 6 7 2" xfId="7642"/>
    <cellStyle name="Normal GHG Numbers (0.00) 2 6 7 2 2" xfId="17924"/>
    <cellStyle name="Normal GHG Numbers (0.00) 2 6 7 3" xfId="13314"/>
    <cellStyle name="Normal GHG Numbers (0.00) 2 6 8" xfId="1988"/>
    <cellStyle name="Normal GHG Numbers (0.00) 2 6 8 2" xfId="16560"/>
    <cellStyle name="Normal GHG Numbers (0.00) 2 6 9" xfId="13489"/>
    <cellStyle name="Normal GHG Numbers (0.00) 2 7" xfId="862"/>
    <cellStyle name="Normal GHG Numbers (0.00) 2 7 2" xfId="1219"/>
    <cellStyle name="Normal GHG Numbers (0.00) 2 7 2 2" xfId="5682"/>
    <cellStyle name="Normal GHG Numbers (0.00) 2 7 2 2 2" xfId="9902"/>
    <cellStyle name="Normal GHG Numbers (0.00) 2 7 2 2 2 2" xfId="20184"/>
    <cellStyle name="Normal GHG Numbers (0.00) 2 7 2 2 3" xfId="12508"/>
    <cellStyle name="Normal GHG Numbers (0.00) 2 7 2 3" xfId="7094"/>
    <cellStyle name="Normal GHG Numbers (0.00) 2 7 2 3 2" xfId="11313"/>
    <cellStyle name="Normal GHG Numbers (0.00) 2 7 2 3 2 2" xfId="21547"/>
    <cellStyle name="Normal GHG Numbers (0.00) 2 7 2 3 3" xfId="11887"/>
    <cellStyle name="Normal GHG Numbers (0.00) 2 7 2 4" xfId="4475"/>
    <cellStyle name="Normal GHG Numbers (0.00) 2 7 2 4 2" xfId="8695"/>
    <cellStyle name="Normal GHG Numbers (0.00) 2 7 2 4 2 2" xfId="18977"/>
    <cellStyle name="Normal GHG Numbers (0.00) 2 7 2 5" xfId="3003"/>
    <cellStyle name="Normal GHG Numbers (0.00) 2 7 2 5 2" xfId="17398"/>
    <cellStyle name="Normal GHG Numbers (0.00) 2 7 2 6" xfId="13990"/>
    <cellStyle name="Normal GHG Numbers (0.00) 2 7 3" xfId="4151"/>
    <cellStyle name="Normal GHG Numbers (0.00) 2 7 3 2" xfId="8371"/>
    <cellStyle name="Normal GHG Numbers (0.00) 2 7 3 2 2" xfId="18653"/>
    <cellStyle name="Normal GHG Numbers (0.00) 2 7 3 3" xfId="16254"/>
    <cellStyle name="Normal GHG Numbers (0.00) 2 7 4" xfId="5327"/>
    <cellStyle name="Normal GHG Numbers (0.00) 2 7 4 2" xfId="9547"/>
    <cellStyle name="Normal GHG Numbers (0.00) 2 7 4 2 2" xfId="19829"/>
    <cellStyle name="Normal GHG Numbers (0.00) 2 7 4 3" xfId="17128"/>
    <cellStyle name="Normal GHG Numbers (0.00) 2 7 5" xfId="6747"/>
    <cellStyle name="Normal GHG Numbers (0.00) 2 7 5 2" xfId="10966"/>
    <cellStyle name="Normal GHG Numbers (0.00) 2 7 5 2 2" xfId="21220"/>
    <cellStyle name="Normal GHG Numbers (0.00) 2 7 5 3" xfId="16973"/>
    <cellStyle name="Normal GHG Numbers (0.00) 2 7 6" xfId="3290"/>
    <cellStyle name="Normal GHG Numbers (0.00) 2 7 6 2" xfId="7511"/>
    <cellStyle name="Normal GHG Numbers (0.00) 2 7 6 2 2" xfId="17794"/>
    <cellStyle name="Normal GHG Numbers (0.00) 2 7 7" xfId="2045"/>
    <cellStyle name="Normal GHG Numbers (0.00) 2 7 7 2" xfId="14322"/>
    <cellStyle name="Normal GHG Numbers (0.00) 2 7 8" xfId="13133"/>
    <cellStyle name="Normal GHG Numbers (0.00) 2 8" xfId="626"/>
    <cellStyle name="Normal GHG Numbers (0.00) 2 8 2" xfId="5093"/>
    <cellStyle name="Normal GHG Numbers (0.00) 2 8 2 2" xfId="9313"/>
    <cellStyle name="Normal GHG Numbers (0.00) 2 8 2 2 2" xfId="19595"/>
    <cellStyle name="Normal GHG Numbers (0.00) 2 8 2 3" xfId="12687"/>
    <cellStyle name="Normal GHG Numbers (0.00) 2 8 3" xfId="6518"/>
    <cellStyle name="Normal GHG Numbers (0.00) 2 8 3 2" xfId="10737"/>
    <cellStyle name="Normal GHG Numbers (0.00) 2 8 3 2 2" xfId="21008"/>
    <cellStyle name="Normal GHG Numbers (0.00) 2 8 3 3" xfId="14369"/>
    <cellStyle name="Normal GHG Numbers (0.00) 2 8 4" xfId="3935"/>
    <cellStyle name="Normal GHG Numbers (0.00) 2 8 4 2" xfId="8155"/>
    <cellStyle name="Normal GHG Numbers (0.00) 2 8 4 2 2" xfId="18437"/>
    <cellStyle name="Normal GHG Numbers (0.00) 2 8 5" xfId="2279"/>
    <cellStyle name="Normal GHG Numbers (0.00) 2 8 5 2" xfId="12794"/>
    <cellStyle name="Normal GHG Numbers (0.00) 2 8 6" xfId="11673"/>
    <cellStyle name="Normal GHG Numbers (0.00) 2 9" xfId="1587"/>
    <cellStyle name="Normal GHG Numbers (0.00) 2 9 2" xfId="6238"/>
    <cellStyle name="Normal GHG Numbers (0.00) 2 9 2 2" xfId="10457"/>
    <cellStyle name="Normal GHG Numbers (0.00) 2 9 2 2 2" xfId="20733"/>
    <cellStyle name="Normal GHG Numbers (0.00) 2 9 2 3" xfId="16754"/>
    <cellStyle name="Normal GHG Numbers (0.00) 2 9 3" xfId="3260"/>
    <cellStyle name="Normal GHG Numbers (0.00) 2 9 3 2" xfId="7482"/>
    <cellStyle name="Normal GHG Numbers (0.00) 2 9 3 2 2" xfId="17764"/>
    <cellStyle name="Normal GHG Numbers (0.00) 2 9 4" xfId="2534"/>
    <cellStyle name="Normal GHG Numbers (0.00) 2 9 4 2" xfId="14506"/>
    <cellStyle name="Normal GHG Numbers (0.00) 2 9 5" xfId="14364"/>
    <cellStyle name="Normal GHG Numbers (0.00) 3" xfId="274"/>
    <cellStyle name="Normal GHG Numbers (0.00) 3 10" xfId="3201"/>
    <cellStyle name="Normal GHG Numbers (0.00) 3 10 2" xfId="16170"/>
    <cellStyle name="Normal GHG Numbers (0.00) 3 10 3" xfId="17706"/>
    <cellStyle name="Normal GHG Numbers (0.00) 3 11" xfId="1874"/>
    <cellStyle name="Normal GHG Numbers (0.00) 3 11 2" xfId="12944"/>
    <cellStyle name="Normal GHG Numbers (0.00) 3 11 3" xfId="16082"/>
    <cellStyle name="Normal GHG Numbers (0.00) 3 2" xfId="393"/>
    <cellStyle name="Normal GHG Numbers (0.00) 3 2 10" xfId="4862"/>
    <cellStyle name="Normal GHG Numbers (0.00) 3 2 10 2" xfId="9082"/>
    <cellStyle name="Normal GHG Numbers (0.00) 3 2 10 2 2" xfId="19364"/>
    <cellStyle name="Normal GHG Numbers (0.00) 3 2 10 3" xfId="16024"/>
    <cellStyle name="Normal GHG Numbers (0.00) 3 2 11" xfId="3355"/>
    <cellStyle name="Normal GHG Numbers (0.00) 3 2 11 2" xfId="7575"/>
    <cellStyle name="Normal GHG Numbers (0.00) 3 2 11 2 2" xfId="17857"/>
    <cellStyle name="Normal GHG Numbers (0.00) 3 2 11 3" xfId="17199"/>
    <cellStyle name="Normal GHG Numbers (0.00) 3 2 12" xfId="6108"/>
    <cellStyle name="Normal GHG Numbers (0.00) 3 2 12 2" xfId="10327"/>
    <cellStyle name="Normal GHG Numbers (0.00) 3 2 12 2 2" xfId="20605"/>
    <cellStyle name="Normal GHG Numbers (0.00) 3 2 13" xfId="2646"/>
    <cellStyle name="Normal GHG Numbers (0.00) 3 2 13 2" xfId="13027"/>
    <cellStyle name="Normal GHG Numbers (0.00) 3 2 14" xfId="14999"/>
    <cellStyle name="Normal GHG Numbers (0.00) 3 2 2" xfId="443"/>
    <cellStyle name="Normal GHG Numbers (0.00) 3 2 2 10" xfId="16037"/>
    <cellStyle name="Normal GHG Numbers (0.00) 3 2 2 2" xfId="1369"/>
    <cellStyle name="Normal GHG Numbers (0.00) 3 2 2 2 2" xfId="5832"/>
    <cellStyle name="Normal GHG Numbers (0.00) 3 2 2 2 2 2" xfId="10052"/>
    <cellStyle name="Normal GHG Numbers (0.00) 3 2 2 2 2 2 2" xfId="20334"/>
    <cellStyle name="Normal GHG Numbers (0.00) 3 2 2 2 2 3" xfId="16411"/>
    <cellStyle name="Normal GHG Numbers (0.00) 3 2 2 2 3" xfId="7244"/>
    <cellStyle name="Normal GHG Numbers (0.00) 3 2 2 2 3 2" xfId="11463"/>
    <cellStyle name="Normal GHG Numbers (0.00) 3 2 2 2 3 2 2" xfId="21685"/>
    <cellStyle name="Normal GHG Numbers (0.00) 3 2 2 2 3 3" xfId="15837"/>
    <cellStyle name="Normal GHG Numbers (0.00) 3 2 2 2 4" xfId="4600"/>
    <cellStyle name="Normal GHG Numbers (0.00) 3 2 2 2 4 2" xfId="8820"/>
    <cellStyle name="Normal GHG Numbers (0.00) 3 2 2 2 4 2 2" xfId="19102"/>
    <cellStyle name="Normal GHG Numbers (0.00) 3 2 2 2 5" xfId="2788"/>
    <cellStyle name="Normal GHG Numbers (0.00) 3 2 2 2 5 2" xfId="17536"/>
    <cellStyle name="Normal GHG Numbers (0.00) 3 2 2 2 6" xfId="16698"/>
    <cellStyle name="Normal GHG Numbers (0.00) 3 2 2 3" xfId="757"/>
    <cellStyle name="Normal GHG Numbers (0.00) 3 2 2 3 2" xfId="5222"/>
    <cellStyle name="Normal GHG Numbers (0.00) 3 2 2 3 2 2" xfId="9442"/>
    <cellStyle name="Normal GHG Numbers (0.00) 3 2 2 3 2 2 2" xfId="19724"/>
    <cellStyle name="Normal GHG Numbers (0.00) 3 2 2 3 2 3" xfId="14243"/>
    <cellStyle name="Normal GHG Numbers (0.00) 3 2 2 3 3" xfId="6642"/>
    <cellStyle name="Normal GHG Numbers (0.00) 3 2 2 3 3 2" xfId="10861"/>
    <cellStyle name="Normal GHG Numbers (0.00) 3 2 2 3 3 2 2" xfId="21120"/>
    <cellStyle name="Normal GHG Numbers (0.00) 3 2 2 3 3 3" xfId="15679"/>
    <cellStyle name="Normal GHG Numbers (0.00) 3 2 2 3 4" xfId="4052"/>
    <cellStyle name="Normal GHG Numbers (0.00) 3 2 2 3 4 2" xfId="8272"/>
    <cellStyle name="Normal GHG Numbers (0.00) 3 2 2 3 4 2 2" xfId="18554"/>
    <cellStyle name="Normal GHG Numbers (0.00) 3 2 2 3 5" xfId="2099"/>
    <cellStyle name="Normal GHG Numbers (0.00) 3 2 2 3 5 2" xfId="14417"/>
    <cellStyle name="Normal GHG Numbers (0.00) 3 2 2 3 6" xfId="17073"/>
    <cellStyle name="Normal GHG Numbers (0.00) 3 2 2 4" xfId="1054"/>
    <cellStyle name="Normal GHG Numbers (0.00) 3 2 2 4 2" xfId="5518"/>
    <cellStyle name="Normal GHG Numbers (0.00) 3 2 2 4 2 2" xfId="9738"/>
    <cellStyle name="Normal GHG Numbers (0.00) 3 2 2 4 2 2 2" xfId="20020"/>
    <cellStyle name="Normal GHG Numbers (0.00) 3 2 2 4 2 3" xfId="13816"/>
    <cellStyle name="Normal GHG Numbers (0.00) 3 2 2 4 3" xfId="6931"/>
    <cellStyle name="Normal GHG Numbers (0.00) 3 2 2 4 3 2" xfId="11150"/>
    <cellStyle name="Normal GHG Numbers (0.00) 3 2 2 4 3 2 2" xfId="21390"/>
    <cellStyle name="Normal GHG Numbers (0.00) 3 2 2 4 3 3" xfId="13882"/>
    <cellStyle name="Normal GHG Numbers (0.00) 3 2 2 4 4" xfId="4316"/>
    <cellStyle name="Normal GHG Numbers (0.00) 3 2 2 4 4 2" xfId="8536"/>
    <cellStyle name="Normal GHG Numbers (0.00) 3 2 2 4 4 2 2" xfId="18818"/>
    <cellStyle name="Normal GHG Numbers (0.00) 3 2 2 4 5" xfId="2081"/>
    <cellStyle name="Normal GHG Numbers (0.00) 3 2 2 4 5 2" xfId="13568"/>
    <cellStyle name="Normal GHG Numbers (0.00) 3 2 2 4 6" xfId="15050"/>
    <cellStyle name="Normal GHG Numbers (0.00) 3 2 2 5" xfId="1662"/>
    <cellStyle name="Normal GHG Numbers (0.00) 3 2 2 5 2" xfId="6335"/>
    <cellStyle name="Normal GHG Numbers (0.00) 3 2 2 5 2 2" xfId="10554"/>
    <cellStyle name="Normal GHG Numbers (0.00) 3 2 2 5 2 2 2" xfId="20830"/>
    <cellStyle name="Normal GHG Numbers (0.00) 3 2 2 5 2 3" xfId="16705"/>
    <cellStyle name="Normal GHG Numbers (0.00) 3 2 2 5 3" xfId="3757"/>
    <cellStyle name="Normal GHG Numbers (0.00) 3 2 2 5 3 2" xfId="7977"/>
    <cellStyle name="Normal GHG Numbers (0.00) 3 2 2 5 3 2 2" xfId="18259"/>
    <cellStyle name="Normal GHG Numbers (0.00) 3 2 2 5 4" xfId="2390"/>
    <cellStyle name="Normal GHG Numbers (0.00) 3 2 2 5 4 2" xfId="13112"/>
    <cellStyle name="Normal GHG Numbers (0.00) 3 2 2 5 5" xfId="15150"/>
    <cellStyle name="Normal GHG Numbers (0.00) 3 2 2 6" xfId="4910"/>
    <cellStyle name="Normal GHG Numbers (0.00) 3 2 2 6 2" xfId="9130"/>
    <cellStyle name="Normal GHG Numbers (0.00) 3 2 2 6 2 2" xfId="19412"/>
    <cellStyle name="Normal GHG Numbers (0.00) 3 2 2 6 3" xfId="15517"/>
    <cellStyle name="Normal GHG Numbers (0.00) 3 2 2 7" xfId="6195"/>
    <cellStyle name="Normal GHG Numbers (0.00) 3 2 2 7 2" xfId="10414"/>
    <cellStyle name="Normal GHG Numbers (0.00) 3 2 2 7 2 2" xfId="20692"/>
    <cellStyle name="Normal GHG Numbers (0.00) 3 2 2 7 3" xfId="14214"/>
    <cellStyle name="Normal GHG Numbers (0.00) 3 2 2 8" xfId="5065"/>
    <cellStyle name="Normal GHG Numbers (0.00) 3 2 2 8 2" xfId="12210"/>
    <cellStyle name="Normal GHG Numbers (0.00) 3 2 2 9" xfId="16134"/>
    <cellStyle name="Normal GHG Numbers (0.00) 3 2 2 9 2" xfId="14445"/>
    <cellStyle name="Normal GHG Numbers (0.00) 3 2 3" xfId="507"/>
    <cellStyle name="Normal GHG Numbers (0.00) 3 2 3 2" xfId="1433"/>
    <cellStyle name="Normal GHG Numbers (0.00) 3 2 3 2 2" xfId="5896"/>
    <cellStyle name="Normal GHG Numbers (0.00) 3 2 3 2 2 2" xfId="10116"/>
    <cellStyle name="Normal GHG Numbers (0.00) 3 2 3 2 2 2 2" xfId="20398"/>
    <cellStyle name="Normal GHG Numbers (0.00) 3 2 3 2 2 3" xfId="15081"/>
    <cellStyle name="Normal GHG Numbers (0.00) 3 2 3 2 3" xfId="7308"/>
    <cellStyle name="Normal GHG Numbers (0.00) 3 2 3 2 3 2" xfId="11527"/>
    <cellStyle name="Normal GHG Numbers (0.00) 3 2 3 2 3 2 2" xfId="21745"/>
    <cellStyle name="Normal GHG Numbers (0.00) 3 2 3 2 3 3" xfId="14756"/>
    <cellStyle name="Normal GHG Numbers (0.00) 3 2 3 2 4" xfId="4660"/>
    <cellStyle name="Normal GHG Numbers (0.00) 3 2 3 2 4 2" xfId="8880"/>
    <cellStyle name="Normal GHG Numbers (0.00) 3 2 3 2 4 2 2" xfId="19162"/>
    <cellStyle name="Normal GHG Numbers (0.00) 3 2 3 2 5" xfId="1979"/>
    <cellStyle name="Normal GHG Numbers (0.00) 3 2 3 2 5 2" xfId="17596"/>
    <cellStyle name="Normal GHG Numbers (0.00) 3 2 3 2 6" xfId="15687"/>
    <cellStyle name="Normal GHG Numbers (0.00) 3 2 3 3" xfId="1115"/>
    <cellStyle name="Normal GHG Numbers (0.00) 3 2 3 3 2" xfId="5579"/>
    <cellStyle name="Normal GHG Numbers (0.00) 3 2 3 3 2 2" xfId="9799"/>
    <cellStyle name="Normal GHG Numbers (0.00) 3 2 3 3 2 2 2" xfId="20081"/>
    <cellStyle name="Normal GHG Numbers (0.00) 3 2 3 3 2 3" xfId="15033"/>
    <cellStyle name="Normal GHG Numbers (0.00) 3 2 3 3 3" xfId="6992"/>
    <cellStyle name="Normal GHG Numbers (0.00) 3 2 3 3 3 2" xfId="11211"/>
    <cellStyle name="Normal GHG Numbers (0.00) 3 2 3 3 3 2 2" xfId="21449"/>
    <cellStyle name="Normal GHG Numbers (0.00) 3 2 3 3 3 3" xfId="15070"/>
    <cellStyle name="Normal GHG Numbers (0.00) 3 2 3 3 4" xfId="4376"/>
    <cellStyle name="Normal GHG Numbers (0.00) 3 2 3 3 4 2" xfId="8596"/>
    <cellStyle name="Normal GHG Numbers (0.00) 3 2 3 3 4 2 2" xfId="18878"/>
    <cellStyle name="Normal GHG Numbers (0.00) 3 2 3 3 5" xfId="1886"/>
    <cellStyle name="Normal GHG Numbers (0.00) 3 2 3 3 5 2" xfId="17300"/>
    <cellStyle name="Normal GHG Numbers (0.00) 3 2 3 3 6" xfId="17021"/>
    <cellStyle name="Normal GHG Numbers (0.00) 3 2 3 4" xfId="3818"/>
    <cellStyle name="Normal GHG Numbers (0.00) 3 2 3 4 2" xfId="8038"/>
    <cellStyle name="Normal GHG Numbers (0.00) 3 2 3 4 2 2" xfId="18320"/>
    <cellStyle name="Normal GHG Numbers (0.00) 3 2 3 4 3" xfId="13078"/>
    <cellStyle name="Normal GHG Numbers (0.00) 3 2 3 5" xfId="4974"/>
    <cellStyle name="Normal GHG Numbers (0.00) 3 2 3 5 2" xfId="9194"/>
    <cellStyle name="Normal GHG Numbers (0.00) 3 2 3 5 2 2" xfId="19476"/>
    <cellStyle name="Normal GHG Numbers (0.00) 3 2 3 5 3" xfId="13585"/>
    <cellStyle name="Normal GHG Numbers (0.00) 3 2 3 6" xfId="6399"/>
    <cellStyle name="Normal GHG Numbers (0.00) 3 2 3 6 2" xfId="10618"/>
    <cellStyle name="Normal GHG Numbers (0.00) 3 2 3 6 2 2" xfId="20891"/>
    <cellStyle name="Normal GHG Numbers (0.00) 3 2 3 6 3" xfId="15899"/>
    <cellStyle name="Normal GHG Numbers (0.00) 3 2 3 7" xfId="3524"/>
    <cellStyle name="Normal GHG Numbers (0.00) 3 2 3 7 2" xfId="7744"/>
    <cellStyle name="Normal GHG Numbers (0.00) 3 2 3 7 2 2" xfId="18026"/>
    <cellStyle name="Normal GHG Numbers (0.00) 3 2 3 7 3" xfId="14356"/>
    <cellStyle name="Normal GHG Numbers (0.00) 3 2 3 8" xfId="2130"/>
    <cellStyle name="Normal GHG Numbers (0.00) 3 2 3 8 2" xfId="13876"/>
    <cellStyle name="Normal GHG Numbers (0.00) 3 2 3 9" xfId="15586"/>
    <cellStyle name="Normal GHG Numbers (0.00) 3 2 4" xfId="569"/>
    <cellStyle name="Normal GHG Numbers (0.00) 3 2 4 2" xfId="1495"/>
    <cellStyle name="Normal GHG Numbers (0.00) 3 2 4 2 2" xfId="5958"/>
    <cellStyle name="Normal GHG Numbers (0.00) 3 2 4 2 2 2" xfId="10178"/>
    <cellStyle name="Normal GHG Numbers (0.00) 3 2 4 2 2 2 2" xfId="20460"/>
    <cellStyle name="Normal GHG Numbers (0.00) 3 2 4 2 2 3" xfId="14704"/>
    <cellStyle name="Normal GHG Numbers (0.00) 3 2 4 2 3" xfId="7370"/>
    <cellStyle name="Normal GHG Numbers (0.00) 3 2 4 2 3 2" xfId="11589"/>
    <cellStyle name="Normal GHG Numbers (0.00) 3 2 4 2 3 2 2" xfId="21804"/>
    <cellStyle name="Normal GHG Numbers (0.00) 3 2 4 2 3 3" xfId="15963"/>
    <cellStyle name="Normal GHG Numbers (0.00) 3 2 4 2 4" xfId="4719"/>
    <cellStyle name="Normal GHG Numbers (0.00) 3 2 4 2 4 2" xfId="8939"/>
    <cellStyle name="Normal GHG Numbers (0.00) 3 2 4 2 4 2 2" xfId="19221"/>
    <cellStyle name="Normal GHG Numbers (0.00) 3 2 4 2 5" xfId="7423"/>
    <cellStyle name="Normal GHG Numbers (0.00) 3 2 4 2 5 2" xfId="17655"/>
    <cellStyle name="Normal GHG Numbers (0.00) 3 2 4 2 6" xfId="16435"/>
    <cellStyle name="Normal GHG Numbers (0.00) 3 2 4 3" xfId="1173"/>
    <cellStyle name="Normal GHG Numbers (0.00) 3 2 4 3 2" xfId="5636"/>
    <cellStyle name="Normal GHG Numbers (0.00) 3 2 4 3 2 2" xfId="9856"/>
    <cellStyle name="Normal GHG Numbers (0.00) 3 2 4 3 2 2 2" xfId="20138"/>
    <cellStyle name="Normal GHG Numbers (0.00) 3 2 4 3 2 3" xfId="16396"/>
    <cellStyle name="Normal GHG Numbers (0.00) 3 2 4 3 3" xfId="7048"/>
    <cellStyle name="Normal GHG Numbers (0.00) 3 2 4 3 3 2" xfId="11267"/>
    <cellStyle name="Normal GHG Numbers (0.00) 3 2 4 3 3 2 2" xfId="21502"/>
    <cellStyle name="Normal GHG Numbers (0.00) 3 2 4 3 3 3" xfId="11638"/>
    <cellStyle name="Normal GHG Numbers (0.00) 3 2 4 3 4" xfId="4430"/>
    <cellStyle name="Normal GHG Numbers (0.00) 3 2 4 3 4 2" xfId="8650"/>
    <cellStyle name="Normal GHG Numbers (0.00) 3 2 4 3 4 2 2" xfId="18932"/>
    <cellStyle name="Normal GHG Numbers (0.00) 3 2 4 3 5" xfId="3071"/>
    <cellStyle name="Normal GHG Numbers (0.00) 3 2 4 3 5 2" xfId="17353"/>
    <cellStyle name="Normal GHG Numbers (0.00) 3 2 4 3 6" xfId="12391"/>
    <cellStyle name="Normal GHG Numbers (0.00) 3 2 4 4" xfId="3880"/>
    <cellStyle name="Normal GHG Numbers (0.00) 3 2 4 4 2" xfId="8100"/>
    <cellStyle name="Normal GHG Numbers (0.00) 3 2 4 4 2 2" xfId="18382"/>
    <cellStyle name="Normal GHG Numbers (0.00) 3 2 4 4 3" xfId="15583"/>
    <cellStyle name="Normal GHG Numbers (0.00) 3 2 4 5" xfId="5036"/>
    <cellStyle name="Normal GHG Numbers (0.00) 3 2 4 5 2" xfId="9256"/>
    <cellStyle name="Normal GHG Numbers (0.00) 3 2 4 5 2 2" xfId="19538"/>
    <cellStyle name="Normal GHG Numbers (0.00) 3 2 4 5 3" xfId="16877"/>
    <cellStyle name="Normal GHG Numbers (0.00) 3 2 4 6" xfId="6461"/>
    <cellStyle name="Normal GHG Numbers (0.00) 3 2 4 6 2" xfId="10680"/>
    <cellStyle name="Normal GHG Numbers (0.00) 3 2 4 6 2 2" xfId="20953"/>
    <cellStyle name="Normal GHG Numbers (0.00) 3 2 4 6 3" xfId="14956"/>
    <cellStyle name="Normal GHG Numbers (0.00) 3 2 4 7" xfId="3583"/>
    <cellStyle name="Normal GHG Numbers (0.00) 3 2 4 7 2" xfId="7803"/>
    <cellStyle name="Normal GHG Numbers (0.00) 3 2 4 7 2 2" xfId="18085"/>
    <cellStyle name="Normal GHG Numbers (0.00) 3 2 4 7 3" xfId="12247"/>
    <cellStyle name="Normal GHG Numbers (0.00) 3 2 4 8" xfId="2398"/>
    <cellStyle name="Normal GHG Numbers (0.00) 3 2 4 8 2" xfId="14978"/>
    <cellStyle name="Normal GHG Numbers (0.00) 3 2 4 9" xfId="16941"/>
    <cellStyle name="Normal GHG Numbers (0.00) 3 2 5" xfId="1016"/>
    <cellStyle name="Normal GHG Numbers (0.00) 3 2 5 2" xfId="1332"/>
    <cellStyle name="Normal GHG Numbers (0.00) 3 2 5 2 2" xfId="5795"/>
    <cellStyle name="Normal GHG Numbers (0.00) 3 2 5 2 2 2" xfId="10015"/>
    <cellStyle name="Normal GHG Numbers (0.00) 3 2 5 2 2 2 2" xfId="20297"/>
    <cellStyle name="Normal GHG Numbers (0.00) 3 2 5 2 2 3" xfId="17152"/>
    <cellStyle name="Normal GHG Numbers (0.00) 3 2 5 2 3" xfId="7207"/>
    <cellStyle name="Normal GHG Numbers (0.00) 3 2 5 2 3 2" xfId="11426"/>
    <cellStyle name="Normal GHG Numbers (0.00) 3 2 5 2 3 2 2" xfId="21649"/>
    <cellStyle name="Normal GHG Numbers (0.00) 3 2 5 2 3 3" xfId="17096"/>
    <cellStyle name="Normal GHG Numbers (0.00) 3 2 5 2 4" xfId="4564"/>
    <cellStyle name="Normal GHG Numbers (0.00) 3 2 5 2 4 2" xfId="8784"/>
    <cellStyle name="Normal GHG Numbers (0.00) 3 2 5 2 4 2 2" xfId="19066"/>
    <cellStyle name="Normal GHG Numbers (0.00) 3 2 5 2 5" xfId="2266"/>
    <cellStyle name="Normal GHG Numbers (0.00) 3 2 5 2 5 2" xfId="17500"/>
    <cellStyle name="Normal GHG Numbers (0.00) 3 2 5 2 6" xfId="16381"/>
    <cellStyle name="Normal GHG Numbers (0.00) 3 2 5 3" xfId="4280"/>
    <cellStyle name="Normal GHG Numbers (0.00) 3 2 5 3 2" xfId="8500"/>
    <cellStyle name="Normal GHG Numbers (0.00) 3 2 5 3 2 2" xfId="18782"/>
    <cellStyle name="Normal GHG Numbers (0.00) 3 2 5 3 3" xfId="17200"/>
    <cellStyle name="Normal GHG Numbers (0.00) 3 2 5 4" xfId="5480"/>
    <cellStyle name="Normal GHG Numbers (0.00) 3 2 5 4 2" xfId="9700"/>
    <cellStyle name="Normal GHG Numbers (0.00) 3 2 5 4 2 2" xfId="19982"/>
    <cellStyle name="Normal GHG Numbers (0.00) 3 2 5 4 3" xfId="16661"/>
    <cellStyle name="Normal GHG Numbers (0.00) 3 2 5 5" xfId="6894"/>
    <cellStyle name="Normal GHG Numbers (0.00) 3 2 5 5 2" xfId="11113"/>
    <cellStyle name="Normal GHG Numbers (0.00) 3 2 5 5 2 2" xfId="21355"/>
    <cellStyle name="Normal GHG Numbers (0.00) 3 2 5 5 3" xfId="13751"/>
    <cellStyle name="Normal GHG Numbers (0.00) 3 2 5 6" xfId="3442"/>
    <cellStyle name="Normal GHG Numbers (0.00) 3 2 5 6 2" xfId="7662"/>
    <cellStyle name="Normal GHG Numbers (0.00) 3 2 5 6 2 2" xfId="17944"/>
    <cellStyle name="Normal GHG Numbers (0.00) 3 2 5 7" xfId="2481"/>
    <cellStyle name="Normal GHG Numbers (0.00) 3 2 5 7 2" xfId="13890"/>
    <cellStyle name="Normal GHG Numbers (0.00) 3 2 5 8" xfId="15753"/>
    <cellStyle name="Normal GHG Numbers (0.00) 3 2 6" xfId="936"/>
    <cellStyle name="Normal GHG Numbers (0.00) 3 2 6 2" xfId="5400"/>
    <cellStyle name="Normal GHG Numbers (0.00) 3 2 6 2 2" xfId="9620"/>
    <cellStyle name="Normal GHG Numbers (0.00) 3 2 6 2 2 2" xfId="19902"/>
    <cellStyle name="Normal GHG Numbers (0.00) 3 2 6 2 3" xfId="15121"/>
    <cellStyle name="Normal GHG Numbers (0.00) 3 2 6 3" xfId="6816"/>
    <cellStyle name="Normal GHG Numbers (0.00) 3 2 6 3 2" xfId="11035"/>
    <cellStyle name="Normal GHG Numbers (0.00) 3 2 6 3 2 2" xfId="21282"/>
    <cellStyle name="Normal GHG Numbers (0.00) 3 2 6 3 3" xfId="12227"/>
    <cellStyle name="Normal GHG Numbers (0.00) 3 2 6 4" xfId="4213"/>
    <cellStyle name="Normal GHG Numbers (0.00) 3 2 6 4 2" xfId="8433"/>
    <cellStyle name="Normal GHG Numbers (0.00) 3 2 6 4 2 2" xfId="18715"/>
    <cellStyle name="Normal GHG Numbers (0.00) 3 2 6 5" xfId="2213"/>
    <cellStyle name="Normal GHG Numbers (0.00) 3 2 6 5 2" xfId="16743"/>
    <cellStyle name="Normal GHG Numbers (0.00) 3 2 6 6" xfId="11970"/>
    <cellStyle name="Normal GHG Numbers (0.00) 3 2 7" xfId="819"/>
    <cellStyle name="Normal GHG Numbers (0.00) 3 2 7 2" xfId="5284"/>
    <cellStyle name="Normal GHG Numbers (0.00) 3 2 7 2 2" xfId="9504"/>
    <cellStyle name="Normal GHG Numbers (0.00) 3 2 7 2 2 2" xfId="19786"/>
    <cellStyle name="Normal GHG Numbers (0.00) 3 2 7 2 3" xfId="13806"/>
    <cellStyle name="Normal GHG Numbers (0.00) 3 2 7 3" xfId="6704"/>
    <cellStyle name="Normal GHG Numbers (0.00) 3 2 7 3 2" xfId="10923"/>
    <cellStyle name="Normal GHG Numbers (0.00) 3 2 7 3 2 2" xfId="21178"/>
    <cellStyle name="Normal GHG Numbers (0.00) 3 2 7 3 3" xfId="14931"/>
    <cellStyle name="Normal GHG Numbers (0.00) 3 2 7 4" xfId="4109"/>
    <cellStyle name="Normal GHG Numbers (0.00) 3 2 7 4 2" xfId="8329"/>
    <cellStyle name="Normal GHG Numbers (0.00) 3 2 7 4 2 2" xfId="18611"/>
    <cellStyle name="Normal GHG Numbers (0.00) 3 2 7 5" xfId="3150"/>
    <cellStyle name="Normal GHG Numbers (0.00) 3 2 7 5 2" xfId="12223"/>
    <cellStyle name="Normal GHG Numbers (0.00) 3 2 7 6" xfId="16546"/>
    <cellStyle name="Normal GHG Numbers (0.00) 3 2 8" xfId="827"/>
    <cellStyle name="Normal GHG Numbers (0.00) 3 2 8 2" xfId="5292"/>
    <cellStyle name="Normal GHG Numbers (0.00) 3 2 8 2 2" xfId="9512"/>
    <cellStyle name="Normal GHG Numbers (0.00) 3 2 8 2 2 2" xfId="19794"/>
    <cellStyle name="Normal GHG Numbers (0.00) 3 2 8 2 3" xfId="14958"/>
    <cellStyle name="Normal GHG Numbers (0.00) 3 2 8 3" xfId="6712"/>
    <cellStyle name="Normal GHG Numbers (0.00) 3 2 8 3 2" xfId="10931"/>
    <cellStyle name="Normal GHG Numbers (0.00) 3 2 8 3 2 2" xfId="21185"/>
    <cellStyle name="Normal GHG Numbers (0.00) 3 2 8 3 3" xfId="11880"/>
    <cellStyle name="Normal GHG Numbers (0.00) 3 2 8 4" xfId="4116"/>
    <cellStyle name="Normal GHG Numbers (0.00) 3 2 8 4 2" xfId="8336"/>
    <cellStyle name="Normal GHG Numbers (0.00) 3 2 8 4 2 2" xfId="18618"/>
    <cellStyle name="Normal GHG Numbers (0.00) 3 2 8 5" xfId="2250"/>
    <cellStyle name="Normal GHG Numbers (0.00) 3 2 8 5 2" xfId="16931"/>
    <cellStyle name="Normal GHG Numbers (0.00) 3 2 8 6" xfId="16767"/>
    <cellStyle name="Normal GHG Numbers (0.00) 3 2 9" xfId="1632"/>
    <cellStyle name="Normal GHG Numbers (0.00) 3 2 9 2" xfId="6287"/>
    <cellStyle name="Normal GHG Numbers (0.00) 3 2 9 2 2" xfId="10506"/>
    <cellStyle name="Normal GHG Numbers (0.00) 3 2 9 2 2 2" xfId="20782"/>
    <cellStyle name="Normal GHG Numbers (0.00) 3 2 9 2 3" xfId="16830"/>
    <cellStyle name="Normal GHG Numbers (0.00) 3 2 9 3" xfId="3709"/>
    <cellStyle name="Normal GHG Numbers (0.00) 3 2 9 3 2" xfId="7929"/>
    <cellStyle name="Normal GHG Numbers (0.00) 3 2 9 3 2 2" xfId="18211"/>
    <cellStyle name="Normal GHG Numbers (0.00) 3 2 9 4" xfId="2971"/>
    <cellStyle name="Normal GHG Numbers (0.00) 3 2 9 4 2" xfId="12299"/>
    <cellStyle name="Normal GHG Numbers (0.00) 3 2 9 5" xfId="12688"/>
    <cellStyle name="Normal GHG Numbers (0.00) 3 3" xfId="277"/>
    <cellStyle name="Normal GHG Numbers (0.00) 3 3 2" xfId="1269"/>
    <cellStyle name="Normal GHG Numbers (0.00) 3 3 2 2" xfId="1717"/>
    <cellStyle name="Normal GHG Numbers (0.00) 3 3 2 2 2" xfId="7144"/>
    <cellStyle name="Normal GHG Numbers (0.00) 3 3 2 2 2 2" xfId="11363"/>
    <cellStyle name="Normal GHG Numbers (0.00) 3 3 2 2 2 2 2" xfId="21593"/>
    <cellStyle name="Normal GHG Numbers (0.00) 3 3 2 2 2 3" xfId="14858"/>
    <cellStyle name="Normal GHG Numbers (0.00) 3 3 2 2 3" xfId="5732"/>
    <cellStyle name="Normal GHG Numbers (0.00) 3 3 2 2 3 2" xfId="9952"/>
    <cellStyle name="Normal GHG Numbers (0.00) 3 3 2 2 3 2 2" xfId="20234"/>
    <cellStyle name="Normal GHG Numbers (0.00) 3 3 2 2 4" xfId="1990"/>
    <cellStyle name="Normal GHG Numbers (0.00) 3 3 2 2 4 2" xfId="17444"/>
    <cellStyle name="Normal GHG Numbers (0.00) 3 3 2 2 5" xfId="13710"/>
    <cellStyle name="Normal GHG Numbers (0.00) 3 3 2 3" xfId="6155"/>
    <cellStyle name="Normal GHG Numbers (0.00) 3 3 2 3 2" xfId="10374"/>
    <cellStyle name="Normal GHG Numbers (0.00) 3 3 2 3 2 2" xfId="20652"/>
    <cellStyle name="Normal GHG Numbers (0.00) 3 3 2 3 3" xfId="15245"/>
    <cellStyle name="Normal GHG Numbers (0.00) 3 3 2 4" xfId="1777"/>
    <cellStyle name="Normal GHG Numbers (0.00) 3 3 2 4 2" xfId="15990"/>
    <cellStyle name="Normal GHG Numbers (0.00) 3 3 2 5" xfId="12034"/>
    <cellStyle name="Normal GHG Numbers (0.00) 3 3 3" xfId="875"/>
    <cellStyle name="Normal GHG Numbers (0.00) 3 3 3 2" xfId="5340"/>
    <cellStyle name="Normal GHG Numbers (0.00) 3 3 3 2 2" xfId="9560"/>
    <cellStyle name="Normal GHG Numbers (0.00) 3 3 3 2 2 2" xfId="19842"/>
    <cellStyle name="Normal GHG Numbers (0.00) 3 3 3 2 3" xfId="17070"/>
    <cellStyle name="Normal GHG Numbers (0.00) 3 3 3 3" xfId="6760"/>
    <cellStyle name="Normal GHG Numbers (0.00) 3 3 3 3 2" xfId="10979"/>
    <cellStyle name="Normal GHG Numbers (0.00) 3 3 3 3 2 2" xfId="21231"/>
    <cellStyle name="Normal GHG Numbers (0.00) 3 3 3 3 3" xfId="17125"/>
    <cellStyle name="Normal GHG Numbers (0.00) 3 3 3 4" xfId="4162"/>
    <cellStyle name="Normal GHG Numbers (0.00) 3 3 3 4 2" xfId="8382"/>
    <cellStyle name="Normal GHG Numbers (0.00) 3 3 3 4 2 2" xfId="18664"/>
    <cellStyle name="Normal GHG Numbers (0.00) 3 3 3 5" xfId="2492"/>
    <cellStyle name="Normal GHG Numbers (0.00) 3 3 3 5 2" xfId="15237"/>
    <cellStyle name="Normal GHG Numbers (0.00) 3 3 3 6" xfId="17148"/>
    <cellStyle name="Normal GHG Numbers (0.00) 3 3 4" xfId="1552"/>
    <cellStyle name="Normal GHG Numbers (0.00) 3 3 4 2" xfId="6028"/>
    <cellStyle name="Normal GHG Numbers (0.00) 3 3 4 2 2" xfId="10247"/>
    <cellStyle name="Normal GHG Numbers (0.00) 3 3 4 2 2 2" xfId="20527"/>
    <cellStyle name="Normal GHG Numbers (0.00) 3 3 4 2 3" xfId="14464"/>
    <cellStyle name="Normal GHG Numbers (0.00) 3 3 4 3" xfId="3372"/>
    <cellStyle name="Normal GHG Numbers (0.00) 3 3 4 3 2" xfId="7592"/>
    <cellStyle name="Normal GHG Numbers (0.00) 3 3 4 3 2 2" xfId="17874"/>
    <cellStyle name="Normal GHG Numbers (0.00) 3 3 4 4" xfId="2296"/>
    <cellStyle name="Normal GHG Numbers (0.00) 3 3 4 4 2" xfId="12204"/>
    <cellStyle name="Normal GHG Numbers (0.00) 3 3 4 5" xfId="15325"/>
    <cellStyle name="Normal GHG Numbers (0.00) 3 3 5" xfId="4754"/>
    <cellStyle name="Normal GHG Numbers (0.00) 3 3 5 2" xfId="8974"/>
    <cellStyle name="Normal GHG Numbers (0.00) 3 3 5 2 2" xfId="19256"/>
    <cellStyle name="Normal GHG Numbers (0.00) 3 3 5 3" xfId="16343"/>
    <cellStyle name="Normal GHG Numbers (0.00) 3 3 6" xfId="6079"/>
    <cellStyle name="Normal GHG Numbers (0.00) 3 3 6 2" xfId="10298"/>
    <cellStyle name="Normal GHG Numbers (0.00) 3 3 6 2 2" xfId="20578"/>
    <cellStyle name="Normal GHG Numbers (0.00) 3 3 6 3" xfId="16398"/>
    <cellStyle name="Normal GHG Numbers (0.00) 3 3 7" xfId="2475"/>
    <cellStyle name="Normal GHG Numbers (0.00) 3 3 7 2" xfId="14547"/>
    <cellStyle name="Normal GHG Numbers (0.00) 3 3 8" xfId="16093"/>
    <cellStyle name="Normal GHG Numbers (0.00) 3 3 8 2" xfId="14285"/>
    <cellStyle name="Normal GHG Numbers (0.00) 3 3 9" xfId="14806"/>
    <cellStyle name="Normal GHG Numbers (0.00) 3 4" xfId="1306"/>
    <cellStyle name="Normal GHG Numbers (0.00) 3 4 2" xfId="1732"/>
    <cellStyle name="Normal GHG Numbers (0.00) 3 4 2 2" xfId="7181"/>
    <cellStyle name="Normal GHG Numbers (0.00) 3 4 2 2 2" xfId="11400"/>
    <cellStyle name="Normal GHG Numbers (0.00) 3 4 2 2 2 2" xfId="21625"/>
    <cellStyle name="Normal GHG Numbers (0.00) 3 4 2 2 3" xfId="11899"/>
    <cellStyle name="Normal GHG Numbers (0.00) 3 4 2 3" xfId="5769"/>
    <cellStyle name="Normal GHG Numbers (0.00) 3 4 2 3 2" xfId="9989"/>
    <cellStyle name="Normal GHG Numbers (0.00) 3 4 2 3 2 2" xfId="20271"/>
    <cellStyle name="Normal GHG Numbers (0.00) 3 4 2 4" xfId="3001"/>
    <cellStyle name="Normal GHG Numbers (0.00) 3 4 2 4 2" xfId="17476"/>
    <cellStyle name="Normal GHG Numbers (0.00) 3 4 2 5" xfId="13187"/>
    <cellStyle name="Normal GHG Numbers (0.00) 3 4 3" xfId="6040"/>
    <cellStyle name="Normal GHG Numbers (0.00) 3 4 3 2" xfId="10259"/>
    <cellStyle name="Normal GHG Numbers (0.00) 3 4 3 2 2" xfId="20539"/>
    <cellStyle name="Normal GHG Numbers (0.00) 3 4 3 3" xfId="14513"/>
    <cellStyle name="Normal GHG Numbers (0.00) 3 4 4" xfId="4542"/>
    <cellStyle name="Normal GHG Numbers (0.00) 3 4 4 2" xfId="8762"/>
    <cellStyle name="Normal GHG Numbers (0.00) 3 4 4 2 2" xfId="19044"/>
    <cellStyle name="Normal GHG Numbers (0.00) 3 4 5" xfId="1907"/>
    <cellStyle name="Normal GHG Numbers (0.00) 3 4 5 2" xfId="13685"/>
    <cellStyle name="Normal GHG Numbers (0.00) 3 4 6" xfId="15569"/>
    <cellStyle name="Normal GHG Numbers (0.00) 3 5" xfId="887"/>
    <cellStyle name="Normal GHG Numbers (0.00) 3 5 2" xfId="5352"/>
    <cellStyle name="Normal GHG Numbers (0.00) 3 5 2 2" xfId="9572"/>
    <cellStyle name="Normal GHG Numbers (0.00) 3 5 2 2 2" xfId="19854"/>
    <cellStyle name="Normal GHG Numbers (0.00) 3 5 2 3" xfId="14255"/>
    <cellStyle name="Normal GHG Numbers (0.00) 3 5 3" xfId="5995"/>
    <cellStyle name="Normal GHG Numbers (0.00) 3 5 3 2" xfId="10215"/>
    <cellStyle name="Normal GHG Numbers (0.00) 3 5 3 2 2" xfId="20496"/>
    <cellStyle name="Normal GHG Numbers (0.00) 3 5 3 3" xfId="15205"/>
    <cellStyle name="Normal GHG Numbers (0.00) 3 5 4" xfId="4172"/>
    <cellStyle name="Normal GHG Numbers (0.00) 3 5 4 2" xfId="8392"/>
    <cellStyle name="Normal GHG Numbers (0.00) 3 5 4 2 2" xfId="18674"/>
    <cellStyle name="Normal GHG Numbers (0.00) 3 5 5" xfId="2689"/>
    <cellStyle name="Normal GHG Numbers (0.00) 3 5 5 2" xfId="14267"/>
    <cellStyle name="Normal GHG Numbers (0.00) 3 5 6" xfId="13406"/>
    <cellStyle name="Normal GHG Numbers (0.00) 3 6" xfId="673"/>
    <cellStyle name="Normal GHG Numbers (0.00) 3 6 2" xfId="5139"/>
    <cellStyle name="Normal GHG Numbers (0.00) 3 6 2 2" xfId="9359"/>
    <cellStyle name="Normal GHG Numbers (0.00) 3 6 2 2 2" xfId="19641"/>
    <cellStyle name="Normal GHG Numbers (0.00) 3 6 2 3" xfId="14282"/>
    <cellStyle name="Normal GHG Numbers (0.00) 3 6 3" xfId="6563"/>
    <cellStyle name="Normal GHG Numbers (0.00) 3 6 3 2" xfId="10782"/>
    <cellStyle name="Normal GHG Numbers (0.00) 3 6 3 2 2" xfId="21050"/>
    <cellStyle name="Normal GHG Numbers (0.00) 3 6 3 3" xfId="15993"/>
    <cellStyle name="Normal GHG Numbers (0.00) 3 6 4" xfId="3977"/>
    <cellStyle name="Normal GHG Numbers (0.00) 3 6 4 2" xfId="8197"/>
    <cellStyle name="Normal GHG Numbers (0.00) 3 6 4 2 2" xfId="18479"/>
    <cellStyle name="Normal GHG Numbers (0.00) 3 6 5" xfId="2877"/>
    <cellStyle name="Normal GHG Numbers (0.00) 3 6 5 2" xfId="16357"/>
    <cellStyle name="Normal GHG Numbers (0.00) 3 6 6" xfId="11750"/>
    <cellStyle name="Normal GHG Numbers (0.00) 3 7" xfId="3339"/>
    <cellStyle name="Normal GHG Numbers (0.00) 3 7 2" xfId="7559"/>
    <cellStyle name="Normal GHG Numbers (0.00) 3 7 2 2" xfId="17843"/>
    <cellStyle name="Normal GHG Numbers (0.00) 3 7 3" xfId="13950"/>
    <cellStyle name="Normal GHG Numbers (0.00) 3 8" xfId="4751"/>
    <cellStyle name="Normal GHG Numbers (0.00) 3 8 2" xfId="8971"/>
    <cellStyle name="Normal GHG Numbers (0.00) 3 8 2 2" xfId="19253"/>
    <cellStyle name="Normal GHG Numbers (0.00) 3 8 3" xfId="14366"/>
    <cellStyle name="Normal GHG Numbers (0.00) 3 9" xfId="3220"/>
    <cellStyle name="Normal GHG Numbers (0.00) 3 9 2" xfId="16186"/>
    <cellStyle name="Normal GHG Numbers (0.00) 3 9 2 2" xfId="17725"/>
    <cellStyle name="Normal GHG Numbers (0.00) 3 9 3" xfId="11907"/>
    <cellStyle name="Normal GHG Numbers (0.00) 3 9 4" xfId="11714"/>
    <cellStyle name="Normal GHG Numbers (0.00) 4" xfId="3226"/>
    <cellStyle name="Normal GHG Numbers (0.00) 4 2" xfId="16190"/>
    <cellStyle name="Normal GHG Numbers (0.00) 4 3" xfId="17731"/>
    <cellStyle name="Normal GHG Numbers (0.00) 5" xfId="3187"/>
    <cellStyle name="Normal GHG Numbers (0.00) 5 2" xfId="16157"/>
    <cellStyle name="Normal GHG Numbers (0.00) 5 3" xfId="17693"/>
    <cellStyle name="Normal GHG Numbers (0.00) 6" xfId="1773"/>
    <cellStyle name="Normal GHG Numbers (0.00) 6 2" xfId="14702"/>
    <cellStyle name="Normal GHG Numbers (0.00) 6 3" xfId="16067"/>
    <cellStyle name="Normal GHG Textfiels Bold" xfId="233"/>
    <cellStyle name="Normal GHG Textfiels Bold 10" xfId="3301"/>
    <cellStyle name="Normal GHG Textfiels Bold 10 2" xfId="7522"/>
    <cellStyle name="Normal GHG Textfiels Bold 10 2 2" xfId="17805"/>
    <cellStyle name="Normal GHG Textfiels Bold 10 3" xfId="15386"/>
    <cellStyle name="Normal GHG Textfiels Bold 11" xfId="3219"/>
    <cellStyle name="Normal GHG Textfiels Bold 11 2" xfId="7454"/>
    <cellStyle name="Normal GHG Textfiels Bold 11 2 2" xfId="17724"/>
    <cellStyle name="Normal GHG Textfiels Bold 11 3" xfId="14397"/>
    <cellStyle name="Normal GHG Textfiels Bold 12" xfId="2940"/>
    <cellStyle name="Normal GHG Textfiels Bold 12 2" xfId="13558"/>
    <cellStyle name="Normal GHG Textfiels Bold 13" xfId="14986"/>
    <cellStyle name="Normal GHG Textfiels Bold 2" xfId="353"/>
    <cellStyle name="Normal GHG Textfiels Bold 2 10" xfId="3318"/>
    <cellStyle name="Normal GHG Textfiels Bold 2 10 2" xfId="7539"/>
    <cellStyle name="Normal GHG Textfiels Bold 2 10 2 2" xfId="17822"/>
    <cellStyle name="Normal GHG Textfiels Bold 2 10 3" xfId="16485"/>
    <cellStyle name="Normal GHG Textfiels Bold 2 11" xfId="6088"/>
    <cellStyle name="Normal GHG Textfiels Bold 2 11 2" xfId="10307"/>
    <cellStyle name="Normal GHG Textfiels Bold 2 11 2 2" xfId="20586"/>
    <cellStyle name="Normal GHG Textfiels Bold 2 12" xfId="2832"/>
    <cellStyle name="Normal GHG Textfiels Bold 2 12 2" xfId="16001"/>
    <cellStyle name="Normal GHG Textfiels Bold 2 13" xfId="16957"/>
    <cellStyle name="Normal GHG Textfiels Bold 2 2" xfId="377"/>
    <cellStyle name="Normal GHG Textfiels Bold 2 2 10" xfId="14938"/>
    <cellStyle name="Normal GHG Textfiels Bold 2 2 2" xfId="1000"/>
    <cellStyle name="Normal GHG Textfiels Bold 2 2 2 2" xfId="1319"/>
    <cellStyle name="Normal GHG Textfiels Bold 2 2 2 2 2" xfId="5782"/>
    <cellStyle name="Normal GHG Textfiels Bold 2 2 2 2 2 2" xfId="10002"/>
    <cellStyle name="Normal GHG Textfiels Bold 2 2 2 2 2 2 2" xfId="20284"/>
    <cellStyle name="Normal GHG Textfiels Bold 2 2 2 2 2 3" xfId="16258"/>
    <cellStyle name="Normal GHG Textfiels Bold 2 2 2 2 3" xfId="7194"/>
    <cellStyle name="Normal GHG Textfiels Bold 2 2 2 2 3 2" xfId="11413"/>
    <cellStyle name="Normal GHG Textfiels Bold 2 2 2 2 3 2 2" xfId="21638"/>
    <cellStyle name="Normal GHG Textfiels Bold 2 2 2 2 3 3" xfId="16695"/>
    <cellStyle name="Normal GHG Textfiels Bold 2 2 2 2 4" xfId="4553"/>
    <cellStyle name="Normal GHG Textfiels Bold 2 2 2 2 4 2" xfId="8773"/>
    <cellStyle name="Normal GHG Textfiels Bold 2 2 2 2 4 2 2" xfId="19055"/>
    <cellStyle name="Normal GHG Textfiels Bold 2 2 2 2 5" xfId="2076"/>
    <cellStyle name="Normal GHG Textfiels Bold 2 2 2 2 5 2" xfId="17489"/>
    <cellStyle name="Normal GHG Textfiels Bold 2 2 2 2 6" xfId="14241"/>
    <cellStyle name="Normal GHG Textfiels Bold 2 2 2 3" xfId="4264"/>
    <cellStyle name="Normal GHG Textfiels Bold 2 2 2 3 2" xfId="8484"/>
    <cellStyle name="Normal GHG Textfiels Bold 2 2 2 3 2 2" xfId="18766"/>
    <cellStyle name="Normal GHG Textfiels Bold 2 2 2 3 3" xfId="14173"/>
    <cellStyle name="Normal GHG Textfiels Bold 2 2 2 4" xfId="5464"/>
    <cellStyle name="Normal GHG Textfiels Bold 2 2 2 4 2" xfId="9684"/>
    <cellStyle name="Normal GHG Textfiels Bold 2 2 2 4 2 2" xfId="19966"/>
    <cellStyle name="Normal GHG Textfiels Bold 2 2 2 4 3" xfId="12577"/>
    <cellStyle name="Normal GHG Textfiels Bold 2 2 2 5" xfId="6878"/>
    <cellStyle name="Normal GHG Textfiels Bold 2 2 2 5 2" xfId="11097"/>
    <cellStyle name="Normal GHG Textfiels Bold 2 2 2 5 2 2" xfId="21340"/>
    <cellStyle name="Normal GHG Textfiels Bold 2 2 2 5 3" xfId="14058"/>
    <cellStyle name="Normal GHG Textfiels Bold 2 2 2 6" xfId="3427"/>
    <cellStyle name="Normal GHG Textfiels Bold 2 2 2 6 2" xfId="7647"/>
    <cellStyle name="Normal GHG Textfiels Bold 2 2 2 6 2 2" xfId="17929"/>
    <cellStyle name="Normal GHG Textfiels Bold 2 2 2 6 3" xfId="16252"/>
    <cellStyle name="Normal GHG Textfiels Bold 2 2 2 7" xfId="2359"/>
    <cellStyle name="Normal GHG Textfiels Bold 2 2 2 7 2" xfId="15126"/>
    <cellStyle name="Normal GHG Textfiels Bold 2 2 2 8" xfId="11896"/>
    <cellStyle name="Normal GHG Textfiels Bold 2 2 3" xfId="917"/>
    <cellStyle name="Normal GHG Textfiels Bold 2 2 3 2" xfId="5381"/>
    <cellStyle name="Normal GHG Textfiels Bold 2 2 3 2 2" xfId="9601"/>
    <cellStyle name="Normal GHG Textfiels Bold 2 2 3 2 2 2" xfId="19883"/>
    <cellStyle name="Normal GHG Textfiels Bold 2 2 3 2 3" xfId="14306"/>
    <cellStyle name="Normal GHG Textfiels Bold 2 2 3 3" xfId="6797"/>
    <cellStyle name="Normal GHG Textfiels Bold 2 2 3 3 2" xfId="11016"/>
    <cellStyle name="Normal GHG Textfiels Bold 2 2 3 3 2 2" xfId="21265"/>
    <cellStyle name="Normal GHG Textfiels Bold 2 2 3 3 3" xfId="12363"/>
    <cellStyle name="Normal GHG Textfiels Bold 2 2 3 4" xfId="4196"/>
    <cellStyle name="Normal GHG Textfiels Bold 2 2 3 4 2" xfId="8416"/>
    <cellStyle name="Normal GHG Textfiels Bold 2 2 3 4 2 2" xfId="18698"/>
    <cellStyle name="Normal GHG Textfiels Bold 2 2 3 5" xfId="2242"/>
    <cellStyle name="Normal GHG Textfiels Bold 2 2 3 5 2" xfId="17076"/>
    <cellStyle name="Normal GHG Textfiels Bold 2 2 3 6" xfId="14221"/>
    <cellStyle name="Normal GHG Textfiels Bold 2 2 4" xfId="771"/>
    <cellStyle name="Normal GHG Textfiels Bold 2 2 4 2" xfId="5236"/>
    <cellStyle name="Normal GHG Textfiels Bold 2 2 4 2 2" xfId="9456"/>
    <cellStyle name="Normal GHG Textfiels Bold 2 2 4 2 2 2" xfId="19738"/>
    <cellStyle name="Normal GHG Textfiels Bold 2 2 4 2 3" xfId="15037"/>
    <cellStyle name="Normal GHG Textfiels Bold 2 2 4 3" xfId="6656"/>
    <cellStyle name="Normal GHG Textfiels Bold 2 2 4 3 2" xfId="10875"/>
    <cellStyle name="Normal GHG Textfiels Bold 2 2 4 3 2 2" xfId="21134"/>
    <cellStyle name="Normal GHG Textfiels Bold 2 2 4 3 3" xfId="14238"/>
    <cellStyle name="Normal GHG Textfiels Bold 2 2 4 4" xfId="4066"/>
    <cellStyle name="Normal GHG Textfiels Bold 2 2 4 4 2" xfId="8286"/>
    <cellStyle name="Normal GHG Textfiels Bold 2 2 4 4 2 2" xfId="18568"/>
    <cellStyle name="Normal GHG Textfiels Bold 2 2 4 5" xfId="2593"/>
    <cellStyle name="Normal GHG Textfiels Bold 2 2 4 5 2" xfId="11632"/>
    <cellStyle name="Normal GHG Textfiels Bold 2 2 4 6" xfId="16880"/>
    <cellStyle name="Normal GHG Textfiels Bold 2 2 5" xfId="739"/>
    <cellStyle name="Normal GHG Textfiels Bold 2 2 5 2" xfId="5204"/>
    <cellStyle name="Normal GHG Textfiels Bold 2 2 5 2 2" xfId="9424"/>
    <cellStyle name="Normal GHG Textfiels Bold 2 2 5 2 2 2" xfId="19706"/>
    <cellStyle name="Normal GHG Textfiels Bold 2 2 5 2 3" xfId="12551"/>
    <cellStyle name="Normal GHG Textfiels Bold 2 2 5 3" xfId="6624"/>
    <cellStyle name="Normal GHG Textfiels Bold 2 2 5 3 2" xfId="10843"/>
    <cellStyle name="Normal GHG Textfiels Bold 2 2 5 3 2 2" xfId="21104"/>
    <cellStyle name="Normal GHG Textfiels Bold 2 2 5 3 3" xfId="15195"/>
    <cellStyle name="Normal GHG Textfiels Bold 2 2 5 4" xfId="4036"/>
    <cellStyle name="Normal GHG Textfiels Bold 2 2 5 4 2" xfId="8256"/>
    <cellStyle name="Normal GHG Textfiels Bold 2 2 5 4 2 2" xfId="18538"/>
    <cellStyle name="Normal GHG Textfiels Bold 2 2 5 5" xfId="3036"/>
    <cellStyle name="Normal GHG Textfiels Bold 2 2 5 5 2" xfId="15030"/>
    <cellStyle name="Normal GHG Textfiels Bold 2 2 5 6" xfId="12896"/>
    <cellStyle name="Normal GHG Textfiels Bold 2 2 6" xfId="1617"/>
    <cellStyle name="Normal GHG Textfiels Bold 2 2 6 2" xfId="6271"/>
    <cellStyle name="Normal GHG Textfiels Bold 2 2 6 2 2" xfId="10490"/>
    <cellStyle name="Normal GHG Textfiels Bold 2 2 6 2 2 2" xfId="20766"/>
    <cellStyle name="Normal GHG Textfiels Bold 2 2 6 2 3" xfId="16354"/>
    <cellStyle name="Normal GHG Textfiels Bold 2 2 6 3" xfId="3693"/>
    <cellStyle name="Normal GHG Textfiels Bold 2 2 6 3 2" xfId="7913"/>
    <cellStyle name="Normal GHG Textfiels Bold 2 2 6 3 2 2" xfId="18195"/>
    <cellStyle name="Normal GHG Textfiels Bold 2 2 6 4" xfId="2295"/>
    <cellStyle name="Normal GHG Textfiels Bold 2 2 6 4 2" xfId="16706"/>
    <cellStyle name="Normal GHG Textfiels Bold 2 2 6 5" xfId="16367"/>
    <cellStyle name="Normal GHG Textfiels Bold 2 2 7" xfId="4846"/>
    <cellStyle name="Normal GHG Textfiels Bold 2 2 7 2" xfId="9066"/>
    <cellStyle name="Normal GHG Textfiels Bold 2 2 7 2 2" xfId="19348"/>
    <cellStyle name="Normal GHG Textfiels Bold 2 2 7 3" xfId="14120"/>
    <cellStyle name="Normal GHG Textfiels Bold 2 2 8" xfId="6167"/>
    <cellStyle name="Normal GHG Textfiels Bold 2 2 8 2" xfId="10386"/>
    <cellStyle name="Normal GHG Textfiels Bold 2 2 8 2 2" xfId="20664"/>
    <cellStyle name="Normal GHG Textfiels Bold 2 2 8 3" xfId="14172"/>
    <cellStyle name="Normal GHG Textfiels Bold 2 2 9" xfId="1922"/>
    <cellStyle name="Normal GHG Textfiels Bold 2 2 9 2" xfId="16920"/>
    <cellStyle name="Normal GHG Textfiels Bold 2 3" xfId="427"/>
    <cellStyle name="Normal GHG Textfiels Bold 2 3 2" xfId="1353"/>
    <cellStyle name="Normal GHG Textfiels Bold 2 3 2 2" xfId="5816"/>
    <cellStyle name="Normal GHG Textfiels Bold 2 3 2 2 2" xfId="10036"/>
    <cellStyle name="Normal GHG Textfiels Bold 2 3 2 2 2 2" xfId="20318"/>
    <cellStyle name="Normal GHG Textfiels Bold 2 3 2 2 3" xfId="12803"/>
    <cellStyle name="Normal GHG Textfiels Bold 2 3 2 3" xfId="7228"/>
    <cellStyle name="Normal GHG Textfiels Bold 2 3 2 3 2" xfId="11447"/>
    <cellStyle name="Normal GHG Textfiels Bold 2 3 2 3 2 2" xfId="21670"/>
    <cellStyle name="Normal GHG Textfiels Bold 2 3 2 3 3" xfId="16313"/>
    <cellStyle name="Normal GHG Textfiels Bold 2 3 2 4" xfId="4585"/>
    <cellStyle name="Normal GHG Textfiels Bold 2 3 2 4 2" xfId="8805"/>
    <cellStyle name="Normal GHG Textfiels Bold 2 3 2 4 2 2" xfId="19087"/>
    <cellStyle name="Normal GHG Textfiels Bold 2 3 2 5" xfId="2961"/>
    <cellStyle name="Normal GHG Textfiels Bold 2 3 2 5 2" xfId="17521"/>
    <cellStyle name="Normal GHG Textfiels Bold 2 3 2 6" xfId="17212"/>
    <cellStyle name="Normal GHG Textfiels Bold 2 3 3" xfId="801"/>
    <cellStyle name="Normal GHG Textfiels Bold 2 3 3 2" xfId="5266"/>
    <cellStyle name="Normal GHG Textfiels Bold 2 3 3 2 2" xfId="9486"/>
    <cellStyle name="Normal GHG Textfiels Bold 2 3 3 2 2 2" xfId="19768"/>
    <cellStyle name="Normal GHG Textfiels Bold 2 3 3 2 3" xfId="12918"/>
    <cellStyle name="Normal GHG Textfiels Bold 2 3 3 3" xfId="6686"/>
    <cellStyle name="Normal GHG Textfiels Bold 2 3 3 3 2" xfId="10905"/>
    <cellStyle name="Normal GHG Textfiels Bold 2 3 3 3 2 2" xfId="21161"/>
    <cellStyle name="Normal GHG Textfiels Bold 2 3 3 3 3" xfId="14703"/>
    <cellStyle name="Normal GHG Textfiels Bold 2 3 3 4" xfId="4092"/>
    <cellStyle name="Normal GHG Textfiels Bold 2 3 3 4 2" xfId="8312"/>
    <cellStyle name="Normal GHG Textfiels Bold 2 3 3 4 2 2" xfId="18594"/>
    <cellStyle name="Normal GHG Textfiels Bold 2 3 3 5" xfId="2850"/>
    <cellStyle name="Normal GHG Textfiels Bold 2 3 3 5 2" xfId="16239"/>
    <cellStyle name="Normal GHG Textfiels Bold 2 3 3 6" xfId="15178"/>
    <cellStyle name="Normal GHG Textfiels Bold 2 3 4" xfId="3741"/>
    <cellStyle name="Normal GHG Textfiels Bold 2 3 4 2" xfId="7961"/>
    <cellStyle name="Normal GHG Textfiels Bold 2 3 4 2 2" xfId="18243"/>
    <cellStyle name="Normal GHG Textfiels Bold 2 3 4 3" xfId="14325"/>
    <cellStyle name="Normal GHG Textfiels Bold 2 3 5" xfId="4894"/>
    <cellStyle name="Normal GHG Textfiels Bold 2 3 5 2" xfId="9114"/>
    <cellStyle name="Normal GHG Textfiels Bold 2 3 5 2 2" xfId="19396"/>
    <cellStyle name="Normal GHG Textfiels Bold 2 3 5 3" xfId="13609"/>
    <cellStyle name="Normal GHG Textfiels Bold 2 3 6" xfId="6319"/>
    <cellStyle name="Normal GHG Textfiels Bold 2 3 6 2" xfId="10538"/>
    <cellStyle name="Normal GHG Textfiels Bold 2 3 6 2 2" xfId="20814"/>
    <cellStyle name="Normal GHG Textfiels Bold 2 3 6 3" xfId="16750"/>
    <cellStyle name="Normal GHG Textfiels Bold 2 3 7" xfId="3475"/>
    <cellStyle name="Normal GHG Textfiels Bold 2 3 7 2" xfId="7695"/>
    <cellStyle name="Normal GHG Textfiels Bold 2 3 7 2 2" xfId="17977"/>
    <cellStyle name="Normal GHG Textfiels Bold 2 3 7 3" xfId="14730"/>
    <cellStyle name="Normal GHG Textfiels Bold 2 3 8" xfId="2498"/>
    <cellStyle name="Normal GHG Textfiels Bold 2 3 8 2" xfId="17195"/>
    <cellStyle name="Normal GHG Textfiels Bold 2 3 9" xfId="11655"/>
    <cellStyle name="Normal GHG Textfiels Bold 2 4" xfId="491"/>
    <cellStyle name="Normal GHG Textfiels Bold 2 4 2" xfId="1417"/>
    <cellStyle name="Normal GHG Textfiels Bold 2 4 2 2" xfId="5880"/>
    <cellStyle name="Normal GHG Textfiels Bold 2 4 2 2 2" xfId="10100"/>
    <cellStyle name="Normal GHG Textfiels Bold 2 4 2 2 2 2" xfId="20382"/>
    <cellStyle name="Normal GHG Textfiels Bold 2 4 2 2 3" xfId="14851"/>
    <cellStyle name="Normal GHG Textfiels Bold 2 4 2 3" xfId="7292"/>
    <cellStyle name="Normal GHG Textfiels Bold 2 4 2 3 2" xfId="11511"/>
    <cellStyle name="Normal GHG Textfiels Bold 2 4 2 3 2 2" xfId="21730"/>
    <cellStyle name="Normal GHG Textfiels Bold 2 4 2 3 3" xfId="12514"/>
    <cellStyle name="Normal GHG Textfiels Bold 2 4 2 4" xfId="4645"/>
    <cellStyle name="Normal GHG Textfiels Bold 2 4 2 4 2" xfId="8865"/>
    <cellStyle name="Normal GHG Textfiels Bold 2 4 2 4 2 2" xfId="19147"/>
    <cellStyle name="Normal GHG Textfiels Bold 2 4 2 5" xfId="1864"/>
    <cellStyle name="Normal GHG Textfiels Bold 2 4 2 5 2" xfId="17581"/>
    <cellStyle name="Normal GHG Textfiels Bold 2 4 2 6" xfId="14023"/>
    <cellStyle name="Normal GHG Textfiels Bold 2 4 3" xfId="1099"/>
    <cellStyle name="Normal GHG Textfiels Bold 2 4 3 2" xfId="5563"/>
    <cellStyle name="Normal GHG Textfiels Bold 2 4 3 2 2" xfId="9783"/>
    <cellStyle name="Normal GHG Textfiels Bold 2 4 3 2 2 2" xfId="20065"/>
    <cellStyle name="Normal GHG Textfiels Bold 2 4 3 2 3" xfId="16620"/>
    <cellStyle name="Normal GHG Textfiels Bold 2 4 3 3" xfId="6976"/>
    <cellStyle name="Normal GHG Textfiels Bold 2 4 3 3 2" xfId="11195"/>
    <cellStyle name="Normal GHG Textfiels Bold 2 4 3 3 2 2" xfId="21434"/>
    <cellStyle name="Normal GHG Textfiels Bold 2 4 3 3 3" xfId="14840"/>
    <cellStyle name="Normal GHG Textfiels Bold 2 4 3 4" xfId="4361"/>
    <cellStyle name="Normal GHG Textfiels Bold 2 4 3 4 2" xfId="8581"/>
    <cellStyle name="Normal GHG Textfiels Bold 2 4 3 4 2 2" xfId="18863"/>
    <cellStyle name="Normal GHG Textfiels Bold 2 4 3 5" xfId="2998"/>
    <cellStyle name="Normal GHG Textfiels Bold 2 4 3 5 2" xfId="17285"/>
    <cellStyle name="Normal GHG Textfiels Bold 2 4 3 6" xfId="12509"/>
    <cellStyle name="Normal GHG Textfiels Bold 2 4 4" xfId="3802"/>
    <cellStyle name="Normal GHG Textfiels Bold 2 4 4 2" xfId="8022"/>
    <cellStyle name="Normal GHG Textfiels Bold 2 4 4 2 2" xfId="18304"/>
    <cellStyle name="Normal GHG Textfiels Bold 2 4 4 3" xfId="15603"/>
    <cellStyle name="Normal GHG Textfiels Bold 2 4 5" xfId="4958"/>
    <cellStyle name="Normal GHG Textfiels Bold 2 4 5 2" xfId="9178"/>
    <cellStyle name="Normal GHG Textfiels Bold 2 4 5 2 2" xfId="19460"/>
    <cellStyle name="Normal GHG Textfiels Bold 2 4 5 3" xfId="12739"/>
    <cellStyle name="Normal GHG Textfiels Bold 2 4 6" xfId="6383"/>
    <cellStyle name="Normal GHG Textfiels Bold 2 4 6 2" xfId="10602"/>
    <cellStyle name="Normal GHG Textfiels Bold 2 4 6 2 2" xfId="20875"/>
    <cellStyle name="Normal GHG Textfiels Bold 2 4 6 3" xfId="14502"/>
    <cellStyle name="Normal GHG Textfiels Bold 2 4 7" xfId="3509"/>
    <cellStyle name="Normal GHG Textfiels Bold 2 4 7 2" xfId="7729"/>
    <cellStyle name="Normal GHG Textfiels Bold 2 4 7 2 2" xfId="18011"/>
    <cellStyle name="Normal GHG Textfiels Bold 2 4 7 3" xfId="14658"/>
    <cellStyle name="Normal GHG Textfiels Bold 2 4 8" xfId="2209"/>
    <cellStyle name="Normal GHG Textfiels Bold 2 4 8 2" xfId="16749"/>
    <cellStyle name="Normal GHG Textfiels Bold 2 4 9" xfId="13853"/>
    <cellStyle name="Normal GHG Textfiels Bold 2 5" xfId="553"/>
    <cellStyle name="Normal GHG Textfiels Bold 2 5 2" xfId="1479"/>
    <cellStyle name="Normal GHG Textfiels Bold 2 5 2 2" xfId="5942"/>
    <cellStyle name="Normal GHG Textfiels Bold 2 5 2 2 2" xfId="10162"/>
    <cellStyle name="Normal GHG Textfiels Bold 2 5 2 2 2 2" xfId="20444"/>
    <cellStyle name="Normal GHG Textfiels Bold 2 5 2 2 3" xfId="11643"/>
    <cellStyle name="Normal GHG Textfiels Bold 2 5 2 3" xfId="7354"/>
    <cellStyle name="Normal GHG Textfiels Bold 2 5 2 3 2" xfId="11573"/>
    <cellStyle name="Normal GHG Textfiels Bold 2 5 2 3 2 2" xfId="21789"/>
    <cellStyle name="Normal GHG Textfiels Bold 2 5 2 3 3" xfId="14560"/>
    <cellStyle name="Normal GHG Textfiels Bold 2 5 2 4" xfId="4704"/>
    <cellStyle name="Normal GHG Textfiels Bold 2 5 2 4 2" xfId="8924"/>
    <cellStyle name="Normal GHG Textfiels Bold 2 5 2 4 2 2" xfId="19206"/>
    <cellStyle name="Normal GHG Textfiels Bold 2 5 2 5" xfId="2722"/>
    <cellStyle name="Normal GHG Textfiels Bold 2 5 2 5 2" xfId="17640"/>
    <cellStyle name="Normal GHG Textfiels Bold 2 5 2 6" xfId="12361"/>
    <cellStyle name="Normal GHG Textfiels Bold 2 5 3" xfId="1157"/>
    <cellStyle name="Normal GHG Textfiels Bold 2 5 3 2" xfId="5620"/>
    <cellStyle name="Normal GHG Textfiels Bold 2 5 3 2 2" xfId="9840"/>
    <cellStyle name="Normal GHG Textfiels Bold 2 5 3 2 2 2" xfId="20122"/>
    <cellStyle name="Normal GHG Textfiels Bold 2 5 3 2 3" xfId="12280"/>
    <cellStyle name="Normal GHG Textfiels Bold 2 5 3 3" xfId="7032"/>
    <cellStyle name="Normal GHG Textfiels Bold 2 5 3 3 2" xfId="11251"/>
    <cellStyle name="Normal GHG Textfiels Bold 2 5 3 3 2 2" xfId="21487"/>
    <cellStyle name="Normal GHG Textfiels Bold 2 5 3 3 3" xfId="17202"/>
    <cellStyle name="Normal GHG Textfiels Bold 2 5 3 4" xfId="4415"/>
    <cellStyle name="Normal GHG Textfiels Bold 2 5 3 4 2" xfId="8635"/>
    <cellStyle name="Normal GHG Textfiels Bold 2 5 3 4 2 2" xfId="18917"/>
    <cellStyle name="Normal GHG Textfiels Bold 2 5 3 5" xfId="2314"/>
    <cellStyle name="Normal GHG Textfiels Bold 2 5 3 5 2" xfId="17338"/>
    <cellStyle name="Normal GHG Textfiels Bold 2 5 3 6" xfId="15342"/>
    <cellStyle name="Normal GHG Textfiels Bold 2 5 4" xfId="3864"/>
    <cellStyle name="Normal GHG Textfiels Bold 2 5 4 2" xfId="8084"/>
    <cellStyle name="Normal GHG Textfiels Bold 2 5 4 2 2" xfId="18366"/>
    <cellStyle name="Normal GHG Textfiels Bold 2 5 4 3" xfId="13850"/>
    <cellStyle name="Normal GHG Textfiels Bold 2 5 5" xfId="5020"/>
    <cellStyle name="Normal GHG Textfiels Bold 2 5 5 2" xfId="9240"/>
    <cellStyle name="Normal GHG Textfiels Bold 2 5 5 2 2" xfId="19522"/>
    <cellStyle name="Normal GHG Textfiels Bold 2 5 5 3" xfId="14749"/>
    <cellStyle name="Normal GHG Textfiels Bold 2 5 6" xfId="6445"/>
    <cellStyle name="Normal GHG Textfiels Bold 2 5 6 2" xfId="10664"/>
    <cellStyle name="Normal GHG Textfiels Bold 2 5 6 2 2" xfId="20937"/>
    <cellStyle name="Normal GHG Textfiels Bold 2 5 6 3" xfId="13176"/>
    <cellStyle name="Normal GHG Textfiels Bold 2 5 7" xfId="3568"/>
    <cellStyle name="Normal GHG Textfiels Bold 2 5 7 2" xfId="7788"/>
    <cellStyle name="Normal GHG Textfiels Bold 2 5 7 2 2" xfId="18070"/>
    <cellStyle name="Normal GHG Textfiels Bold 2 5 7 3" xfId="16883"/>
    <cellStyle name="Normal GHG Textfiels Bold 2 5 8" xfId="2820"/>
    <cellStyle name="Normal GHG Textfiels Bold 2 5 8 2" xfId="13644"/>
    <cellStyle name="Normal GHG Textfiels Bold 2 5 9" xfId="14373"/>
    <cellStyle name="Normal GHG Textfiels Bold 2 6" xfId="981"/>
    <cellStyle name="Normal GHG Textfiels Bold 2 6 2" xfId="4245"/>
    <cellStyle name="Normal GHG Textfiels Bold 2 6 2 2" xfId="8465"/>
    <cellStyle name="Normal GHG Textfiels Bold 2 6 2 2 2" xfId="18747"/>
    <cellStyle name="Normal GHG Textfiels Bold 2 6 2 3" xfId="15404"/>
    <cellStyle name="Normal GHG Textfiels Bold 2 6 3" xfId="5445"/>
    <cellStyle name="Normal GHG Textfiels Bold 2 6 3 2" xfId="9665"/>
    <cellStyle name="Normal GHG Textfiels Bold 2 6 3 2 2" xfId="19947"/>
    <cellStyle name="Normal GHG Textfiels Bold 2 6 3 3" xfId="16255"/>
    <cellStyle name="Normal GHG Textfiels Bold 2 6 4" xfId="6859"/>
    <cellStyle name="Normal GHG Textfiels Bold 2 6 4 2" xfId="11078"/>
    <cellStyle name="Normal GHG Textfiels Bold 2 6 4 2 2" xfId="21321"/>
    <cellStyle name="Normal GHG Textfiels Bold 2 6 4 3" xfId="15547"/>
    <cellStyle name="Normal GHG Textfiels Bold 2 6 5" xfId="3408"/>
    <cellStyle name="Normal GHG Textfiels Bold 2 6 5 2" xfId="7628"/>
    <cellStyle name="Normal GHG Textfiels Bold 2 6 5 2 2" xfId="17910"/>
    <cellStyle name="Normal GHG Textfiels Bold 2 6 6" xfId="2845"/>
    <cellStyle name="Normal GHG Textfiels Bold 2 6 6 2" xfId="12973"/>
    <cellStyle name="Normal GHG Textfiels Bold 2 6 7" xfId="12952"/>
    <cellStyle name="Normal GHG Textfiels Bold 2 7" xfId="756"/>
    <cellStyle name="Normal GHG Textfiels Bold 2 7 2" xfId="5221"/>
    <cellStyle name="Normal GHG Textfiels Bold 2 7 2 2" xfId="9441"/>
    <cellStyle name="Normal GHG Textfiels Bold 2 7 2 2 2" xfId="19723"/>
    <cellStyle name="Normal GHG Textfiels Bold 2 7 2 3" xfId="15418"/>
    <cellStyle name="Normal GHG Textfiels Bold 2 7 3" xfId="6641"/>
    <cellStyle name="Normal GHG Textfiels Bold 2 7 3 2" xfId="10860"/>
    <cellStyle name="Normal GHG Textfiels Bold 2 7 3 2 2" xfId="21119"/>
    <cellStyle name="Normal GHG Textfiels Bold 2 7 3 3" xfId="16784"/>
    <cellStyle name="Normal GHG Textfiels Bold 2 7 4" xfId="4051"/>
    <cellStyle name="Normal GHG Textfiels Bold 2 7 4 2" xfId="8271"/>
    <cellStyle name="Normal GHG Textfiels Bold 2 7 4 2 2" xfId="18553"/>
    <cellStyle name="Normal GHG Textfiels Bold 2 7 5" xfId="2983"/>
    <cellStyle name="Normal GHG Textfiels Bold 2 7 5 2" xfId="12443"/>
    <cellStyle name="Normal GHG Textfiels Bold 2 7 6" xfId="13389"/>
    <cellStyle name="Normal GHG Textfiels Bold 2 8" xfId="1558"/>
    <cellStyle name="Normal GHG Textfiels Bold 2 8 2" xfId="6048"/>
    <cellStyle name="Normal GHG Textfiels Bold 2 8 2 2" xfId="10267"/>
    <cellStyle name="Normal GHG Textfiels Bold 2 8 2 2 2" xfId="20547"/>
    <cellStyle name="Normal GHG Textfiels Bold 2 8 2 3" xfId="11923"/>
    <cellStyle name="Normal GHG Textfiels Bold 2 8 3" xfId="3670"/>
    <cellStyle name="Normal GHG Textfiels Bold 2 8 3 2" xfId="7890"/>
    <cellStyle name="Normal GHG Textfiels Bold 2 8 3 2 2" xfId="18172"/>
    <cellStyle name="Normal GHG Textfiels Bold 2 8 4" xfId="2093"/>
    <cellStyle name="Normal GHG Textfiels Bold 2 8 4 2" xfId="15643"/>
    <cellStyle name="Normal GHG Textfiels Bold 2 8 5" xfId="15464"/>
    <cellStyle name="Normal GHG Textfiels Bold 2 9" xfId="4823"/>
    <cellStyle name="Normal GHG Textfiels Bold 2 9 2" xfId="9043"/>
    <cellStyle name="Normal GHG Textfiels Bold 2 9 2 2" xfId="19325"/>
    <cellStyle name="Normal GHG Textfiels Bold 2 9 3" xfId="15818"/>
    <cellStyle name="Normal GHG Textfiels Bold 3" xfId="319"/>
    <cellStyle name="Normal GHG Textfiels Bold 3 10" xfId="4792"/>
    <cellStyle name="Normal GHG Textfiels Bold 3 10 2" xfId="9012"/>
    <cellStyle name="Normal GHG Textfiels Bold 3 10 2 2" xfId="19294"/>
    <cellStyle name="Normal GHG Textfiels Bold 3 10 3" xfId="15996"/>
    <cellStyle name="Normal GHG Textfiels Bold 3 11" xfId="3293"/>
    <cellStyle name="Normal GHG Textfiels Bold 3 11 2" xfId="7514"/>
    <cellStyle name="Normal GHG Textfiels Bold 3 11 2 2" xfId="17797"/>
    <cellStyle name="Normal GHG Textfiels Bold 3 11 3" xfId="16747"/>
    <cellStyle name="Normal GHG Textfiels Bold 3 12" xfId="6124"/>
    <cellStyle name="Normal GHG Textfiels Bold 3 12 2" xfId="10343"/>
    <cellStyle name="Normal GHG Textfiels Bold 3 12 2 2" xfId="20621"/>
    <cellStyle name="Normal GHG Textfiels Bold 3 13" xfId="1811"/>
    <cellStyle name="Normal GHG Textfiels Bold 3 13 2" xfId="15244"/>
    <cellStyle name="Normal GHG Textfiels Bold 3 14" xfId="11657"/>
    <cellStyle name="Normal GHG Textfiels Bold 3 2" xfId="410"/>
    <cellStyle name="Normal GHG Textfiels Bold 3 2 2" xfId="1032"/>
    <cellStyle name="Normal GHG Textfiels Bold 3 2 2 2" xfId="4296"/>
    <cellStyle name="Normal GHG Textfiels Bold 3 2 2 2 2" xfId="8516"/>
    <cellStyle name="Normal GHG Textfiels Bold 3 2 2 2 2 2" xfId="18798"/>
    <cellStyle name="Normal GHG Textfiels Bold 3 2 2 2 3" xfId="13542"/>
    <cellStyle name="Normal GHG Textfiels Bold 3 2 2 3" xfId="5496"/>
    <cellStyle name="Normal GHG Textfiels Bold 3 2 2 3 2" xfId="9716"/>
    <cellStyle name="Normal GHG Textfiels Bold 3 2 2 3 2 2" xfId="19998"/>
    <cellStyle name="Normal GHG Textfiels Bold 3 2 2 3 3" xfId="15062"/>
    <cellStyle name="Normal GHG Textfiels Bold 3 2 2 4" xfId="6910"/>
    <cellStyle name="Normal GHG Textfiels Bold 3 2 2 4 2" xfId="11129"/>
    <cellStyle name="Normal GHG Textfiels Bold 3 2 2 4 2 2" xfId="21371"/>
    <cellStyle name="Normal GHG Textfiels Bold 3 2 2 4 3" xfId="12518"/>
    <cellStyle name="Normal GHG Textfiels Bold 3 2 2 5" xfId="3459"/>
    <cellStyle name="Normal GHG Textfiels Bold 3 2 2 5 2" xfId="7679"/>
    <cellStyle name="Normal GHG Textfiels Bold 3 2 2 5 2 2" xfId="17961"/>
    <cellStyle name="Normal GHG Textfiels Bold 3 2 2 6" xfId="3151"/>
    <cellStyle name="Normal GHG Textfiels Bold 3 2 2 6 2" xfId="16553"/>
    <cellStyle name="Normal GHG Textfiels Bold 3 2 2 7" xfId="15987"/>
    <cellStyle name="Normal GHG Textfiels Bold 3 2 3" xfId="1233"/>
    <cellStyle name="Normal GHG Textfiels Bold 3 2 3 2" xfId="5696"/>
    <cellStyle name="Normal GHG Textfiels Bold 3 2 3 2 2" xfId="9916"/>
    <cellStyle name="Normal GHG Textfiels Bold 3 2 3 2 2 2" xfId="20198"/>
    <cellStyle name="Normal GHG Textfiels Bold 3 2 3 2 3" xfId="15641"/>
    <cellStyle name="Normal GHG Textfiels Bold 3 2 3 3" xfId="7108"/>
    <cellStyle name="Normal GHG Textfiels Bold 3 2 3 3 2" xfId="11327"/>
    <cellStyle name="Normal GHG Textfiels Bold 3 2 3 3 2 2" xfId="21559"/>
    <cellStyle name="Normal GHG Textfiels Bold 3 2 3 3 3" xfId="13535"/>
    <cellStyle name="Normal GHG Textfiels Bold 3 2 3 4" xfId="4487"/>
    <cellStyle name="Normal GHG Textfiels Bold 3 2 3 4 2" xfId="8707"/>
    <cellStyle name="Normal GHG Textfiels Bold 3 2 3 4 2 2" xfId="18989"/>
    <cellStyle name="Normal GHG Textfiels Bold 3 2 3 5" xfId="2221"/>
    <cellStyle name="Normal GHG Textfiels Bold 3 2 3 5 2" xfId="17410"/>
    <cellStyle name="Normal GHG Textfiels Bold 3 2 3 6" xfId="12802"/>
    <cellStyle name="Normal GHG Textfiels Bold 3 2 4" xfId="785"/>
    <cellStyle name="Normal GHG Textfiels Bold 3 2 4 2" xfId="5250"/>
    <cellStyle name="Normal GHG Textfiels Bold 3 2 4 2 2" xfId="9470"/>
    <cellStyle name="Normal GHG Textfiels Bold 3 2 4 2 2 2" xfId="19752"/>
    <cellStyle name="Normal GHG Textfiels Bold 3 2 4 2 3" xfId="15594"/>
    <cellStyle name="Normal GHG Textfiels Bold 3 2 4 3" xfId="6670"/>
    <cellStyle name="Normal GHG Textfiels Bold 3 2 4 3 2" xfId="10889"/>
    <cellStyle name="Normal GHG Textfiels Bold 3 2 4 3 2 2" xfId="21145"/>
    <cellStyle name="Normal GHG Textfiels Bold 3 2 4 3 3" xfId="14182"/>
    <cellStyle name="Normal GHG Textfiels Bold 3 2 4 4" xfId="4076"/>
    <cellStyle name="Normal GHG Textfiels Bold 3 2 4 4 2" xfId="8296"/>
    <cellStyle name="Normal GHG Textfiels Bold 3 2 4 4 2 2" xfId="18578"/>
    <cellStyle name="Normal GHG Textfiels Bold 3 2 4 5" xfId="2598"/>
    <cellStyle name="Normal GHG Textfiels Bold 3 2 4 5 2" xfId="11786"/>
    <cellStyle name="Normal GHG Textfiels Bold 3 2 4 6" xfId="12370"/>
    <cellStyle name="Normal GHG Textfiels Bold 3 2 5" xfId="1648"/>
    <cellStyle name="Normal GHG Textfiels Bold 3 2 5 2" xfId="6303"/>
    <cellStyle name="Normal GHG Textfiels Bold 3 2 5 2 2" xfId="10522"/>
    <cellStyle name="Normal GHG Textfiels Bold 3 2 5 2 2 2" xfId="20798"/>
    <cellStyle name="Normal GHG Textfiels Bold 3 2 5 2 3" xfId="13372"/>
    <cellStyle name="Normal GHG Textfiels Bold 3 2 5 3" xfId="3725"/>
    <cellStyle name="Normal GHG Textfiels Bold 3 2 5 3 2" xfId="7945"/>
    <cellStyle name="Normal GHG Textfiels Bold 3 2 5 3 2 2" xfId="18227"/>
    <cellStyle name="Normal GHG Textfiels Bold 3 2 5 4" xfId="3109"/>
    <cellStyle name="Normal GHG Textfiels Bold 3 2 5 4 2" xfId="16946"/>
    <cellStyle name="Normal GHG Textfiels Bold 3 2 5 5" xfId="13560"/>
    <cellStyle name="Normal GHG Textfiels Bold 3 2 6" xfId="4878"/>
    <cellStyle name="Normal GHG Textfiels Bold 3 2 6 2" xfId="9098"/>
    <cellStyle name="Normal GHG Textfiels Bold 3 2 6 2 2" xfId="19380"/>
    <cellStyle name="Normal GHG Textfiels Bold 3 2 6 3" xfId="12127"/>
    <cellStyle name="Normal GHG Textfiels Bold 3 2 7" xfId="6214"/>
    <cellStyle name="Normal GHG Textfiels Bold 3 2 7 2" xfId="10433"/>
    <cellStyle name="Normal GHG Textfiels Bold 3 2 7 2 2" xfId="20710"/>
    <cellStyle name="Normal GHG Textfiels Bold 3 2 7 3" xfId="16609"/>
    <cellStyle name="Normal GHG Textfiels Bold 3 2 8" xfId="2372"/>
    <cellStyle name="Normal GHG Textfiels Bold 3 2 8 2" xfId="14396"/>
    <cellStyle name="Normal GHG Textfiels Bold 3 2 9" xfId="13550"/>
    <cellStyle name="Normal GHG Textfiels Bold 3 3" xfId="460"/>
    <cellStyle name="Normal GHG Textfiels Bold 3 3 10" xfId="16019"/>
    <cellStyle name="Normal GHG Textfiels Bold 3 3 2" xfId="1071"/>
    <cellStyle name="Normal GHG Textfiels Bold 3 3 2 2" xfId="1386"/>
    <cellStyle name="Normal GHG Textfiels Bold 3 3 2 2 2" xfId="5849"/>
    <cellStyle name="Normal GHG Textfiels Bold 3 3 2 2 2 2" xfId="10069"/>
    <cellStyle name="Normal GHG Textfiels Bold 3 3 2 2 2 2 2" xfId="20351"/>
    <cellStyle name="Normal GHG Textfiels Bold 3 3 2 2 2 3" xfId="14722"/>
    <cellStyle name="Normal GHG Textfiels Bold 3 3 2 2 3" xfId="7261"/>
    <cellStyle name="Normal GHG Textfiels Bold 3 3 2 2 3 2" xfId="11480"/>
    <cellStyle name="Normal GHG Textfiels Bold 3 3 2 2 3 2 2" xfId="21701"/>
    <cellStyle name="Normal GHG Textfiels Bold 3 3 2 2 3 3" xfId="15548"/>
    <cellStyle name="Normal GHG Textfiels Bold 3 3 2 2 4" xfId="4616"/>
    <cellStyle name="Normal GHG Textfiels Bold 3 3 2 2 4 2" xfId="8836"/>
    <cellStyle name="Normal GHG Textfiels Bold 3 3 2 2 4 2 2" xfId="19118"/>
    <cellStyle name="Normal GHG Textfiels Bold 3 3 2 2 5" xfId="2565"/>
    <cellStyle name="Normal GHG Textfiels Bold 3 3 2 2 5 2" xfId="17552"/>
    <cellStyle name="Normal GHG Textfiels Bold 3 3 2 2 6" xfId="14291"/>
    <cellStyle name="Normal GHG Textfiels Bold 3 3 2 3" xfId="5535"/>
    <cellStyle name="Normal GHG Textfiels Bold 3 3 2 3 2" xfId="9755"/>
    <cellStyle name="Normal GHG Textfiels Bold 3 3 2 3 2 2" xfId="20037"/>
    <cellStyle name="Normal GHG Textfiels Bold 3 3 2 3 3" xfId="14016"/>
    <cellStyle name="Normal GHG Textfiels Bold 3 3 2 4" xfId="6948"/>
    <cellStyle name="Normal GHG Textfiels Bold 3 3 2 4 2" xfId="11167"/>
    <cellStyle name="Normal GHG Textfiels Bold 3 3 2 4 2 2" xfId="21407"/>
    <cellStyle name="Normal GHG Textfiels Bold 3 3 2 4 3" xfId="12030"/>
    <cellStyle name="Normal GHG Textfiels Bold 3 3 2 5" xfId="4333"/>
    <cellStyle name="Normal GHG Textfiels Bold 3 3 2 5 2" xfId="8553"/>
    <cellStyle name="Normal GHG Textfiels Bold 3 3 2 5 2 2" xfId="18835"/>
    <cellStyle name="Normal GHG Textfiels Bold 3 3 2 6" xfId="2329"/>
    <cellStyle name="Normal GHG Textfiels Bold 3 3 2 6 2" xfId="17259"/>
    <cellStyle name="Normal GHG Textfiels Bold 3 3 2 7" xfId="13587"/>
    <cellStyle name="Normal GHG Textfiels Bold 3 3 3" xfId="1252"/>
    <cellStyle name="Normal GHG Textfiels Bold 3 3 3 2" xfId="5715"/>
    <cellStyle name="Normal GHG Textfiels Bold 3 3 3 2 2" xfId="9935"/>
    <cellStyle name="Normal GHG Textfiels Bold 3 3 3 2 2 2" xfId="20217"/>
    <cellStyle name="Normal GHG Textfiels Bold 3 3 3 2 3" xfId="13230"/>
    <cellStyle name="Normal GHG Textfiels Bold 3 3 3 3" xfId="7127"/>
    <cellStyle name="Normal GHG Textfiels Bold 3 3 3 3 2" xfId="11346"/>
    <cellStyle name="Normal GHG Textfiels Bold 3 3 3 3 2 2" xfId="21577"/>
    <cellStyle name="Normal GHG Textfiels Bold 3 3 3 3 3" xfId="14430"/>
    <cellStyle name="Normal GHG Textfiels Bold 3 3 3 4" xfId="4505"/>
    <cellStyle name="Normal GHG Textfiels Bold 3 3 3 4 2" xfId="8725"/>
    <cellStyle name="Normal GHG Textfiels Bold 3 3 3 4 2 2" xfId="19007"/>
    <cellStyle name="Normal GHG Textfiels Bold 3 3 3 5" xfId="2651"/>
    <cellStyle name="Normal GHG Textfiels Bold 3 3 3 5 2" xfId="17428"/>
    <cellStyle name="Normal GHG Textfiels Bold 3 3 3 6" xfId="16605"/>
    <cellStyle name="Normal GHG Textfiels Bold 3 3 4" xfId="845"/>
    <cellStyle name="Normal GHG Textfiels Bold 3 3 4 2" xfId="5310"/>
    <cellStyle name="Normal GHG Textfiels Bold 3 3 4 2 2" xfId="9530"/>
    <cellStyle name="Normal GHG Textfiels Bold 3 3 4 2 2 2" xfId="19812"/>
    <cellStyle name="Normal GHG Textfiels Bold 3 3 4 2 3" xfId="16280"/>
    <cellStyle name="Normal GHG Textfiels Bold 3 3 4 3" xfId="6730"/>
    <cellStyle name="Normal GHG Textfiels Bold 3 3 4 3 2" xfId="10949"/>
    <cellStyle name="Normal GHG Textfiels Bold 3 3 4 3 2 2" xfId="21203"/>
    <cellStyle name="Normal GHG Textfiels Bold 3 3 4 3 3" xfId="12728"/>
    <cellStyle name="Normal GHG Textfiels Bold 3 3 4 4" xfId="4134"/>
    <cellStyle name="Normal GHG Textfiels Bold 3 3 4 4 2" xfId="8354"/>
    <cellStyle name="Normal GHG Textfiels Bold 3 3 4 4 2 2" xfId="18636"/>
    <cellStyle name="Normal GHG Textfiels Bold 3 3 4 5" xfId="2211"/>
    <cellStyle name="Normal GHG Textfiels Bold 3 3 4 5 2" xfId="12044"/>
    <cellStyle name="Normal GHG Textfiels Bold 3 3 4 6" xfId="14964"/>
    <cellStyle name="Normal GHG Textfiels Bold 3 3 5" xfId="3773"/>
    <cellStyle name="Normal GHG Textfiels Bold 3 3 5 2" xfId="7993"/>
    <cellStyle name="Normal GHG Textfiels Bold 3 3 5 2 2" xfId="18275"/>
    <cellStyle name="Normal GHG Textfiels Bold 3 3 5 3" xfId="16642"/>
    <cellStyle name="Normal GHG Textfiels Bold 3 3 6" xfId="4927"/>
    <cellStyle name="Normal GHG Textfiels Bold 3 3 6 2" xfId="9147"/>
    <cellStyle name="Normal GHG Textfiels Bold 3 3 6 2 2" xfId="19429"/>
    <cellStyle name="Normal GHG Textfiels Bold 3 3 6 3" xfId="12922"/>
    <cellStyle name="Normal GHG Textfiels Bold 3 3 7" xfId="6352"/>
    <cellStyle name="Normal GHG Textfiels Bold 3 3 7 2" xfId="10571"/>
    <cellStyle name="Normal GHG Textfiels Bold 3 3 7 2 2" xfId="20846"/>
    <cellStyle name="Normal GHG Textfiels Bold 3 3 7 3" xfId="16351"/>
    <cellStyle name="Normal GHG Textfiels Bold 3 3 8" xfId="3493"/>
    <cellStyle name="Normal GHG Textfiels Bold 3 3 8 2" xfId="7713"/>
    <cellStyle name="Normal GHG Textfiels Bold 3 3 8 2 2" xfId="17995"/>
    <cellStyle name="Normal GHG Textfiels Bold 3 3 8 3" xfId="12055"/>
    <cellStyle name="Normal GHG Textfiels Bold 3 3 9" xfId="2717"/>
    <cellStyle name="Normal GHG Textfiels Bold 3 3 9 2" xfId="14036"/>
    <cellStyle name="Normal GHG Textfiels Bold 3 4" xfId="524"/>
    <cellStyle name="Normal GHG Textfiels Bold 3 4 2" xfId="1450"/>
    <cellStyle name="Normal GHG Textfiels Bold 3 4 2 2" xfId="5913"/>
    <cellStyle name="Normal GHG Textfiels Bold 3 4 2 2 2" xfId="10133"/>
    <cellStyle name="Normal GHG Textfiels Bold 3 4 2 2 2 2" xfId="20415"/>
    <cellStyle name="Normal GHG Textfiels Bold 3 4 2 2 3" xfId="12357"/>
    <cellStyle name="Normal GHG Textfiels Bold 3 4 2 3" xfId="7325"/>
    <cellStyle name="Normal GHG Textfiels Bold 3 4 2 3 2" xfId="11544"/>
    <cellStyle name="Normal GHG Textfiels Bold 3 4 2 3 2 2" xfId="21761"/>
    <cellStyle name="Normal GHG Textfiels Bold 3 4 2 3 3" xfId="16294"/>
    <cellStyle name="Normal GHG Textfiels Bold 3 4 2 4" xfId="4676"/>
    <cellStyle name="Normal GHG Textfiels Bold 3 4 2 4 2" xfId="8896"/>
    <cellStyle name="Normal GHG Textfiels Bold 3 4 2 4 2 2" xfId="19178"/>
    <cellStyle name="Normal GHG Textfiels Bold 3 4 2 5" xfId="2318"/>
    <cellStyle name="Normal GHG Textfiels Bold 3 4 2 5 2" xfId="17612"/>
    <cellStyle name="Normal GHG Textfiels Bold 3 4 2 6" xfId="16728"/>
    <cellStyle name="Normal GHG Textfiels Bold 3 4 3" xfId="1132"/>
    <cellStyle name="Normal GHG Textfiels Bold 3 4 3 2" xfId="5596"/>
    <cellStyle name="Normal GHG Textfiels Bold 3 4 3 2 2" xfId="9816"/>
    <cellStyle name="Normal GHG Textfiels Bold 3 4 3 2 2 2" xfId="20098"/>
    <cellStyle name="Normal GHG Textfiels Bold 3 4 3 2 3" xfId="13288"/>
    <cellStyle name="Normal GHG Textfiels Bold 3 4 3 3" xfId="7009"/>
    <cellStyle name="Normal GHG Textfiels Bold 3 4 3 3 2" xfId="11228"/>
    <cellStyle name="Normal GHG Textfiels Bold 3 4 3 3 2 2" xfId="21465"/>
    <cellStyle name="Normal GHG Textfiels Bold 3 4 3 3 3" xfId="12715"/>
    <cellStyle name="Normal GHG Textfiels Bold 3 4 3 4" xfId="4392"/>
    <cellStyle name="Normal GHG Textfiels Bold 3 4 3 4 2" xfId="8612"/>
    <cellStyle name="Normal GHG Textfiels Bold 3 4 3 4 2 2" xfId="18894"/>
    <cellStyle name="Normal GHG Textfiels Bold 3 4 3 5" xfId="1755"/>
    <cellStyle name="Normal GHG Textfiels Bold 3 4 3 5 2" xfId="17316"/>
    <cellStyle name="Normal GHG Textfiels Bold 3 4 3 6" xfId="12960"/>
    <cellStyle name="Normal GHG Textfiels Bold 3 4 4" xfId="3835"/>
    <cellStyle name="Normal GHG Textfiels Bold 3 4 4 2" xfId="8055"/>
    <cellStyle name="Normal GHG Textfiels Bold 3 4 4 2 2" xfId="18337"/>
    <cellStyle name="Normal GHG Textfiels Bold 3 4 4 3" xfId="13717"/>
    <cellStyle name="Normal GHG Textfiels Bold 3 4 5" xfId="4991"/>
    <cellStyle name="Normal GHG Textfiels Bold 3 4 5 2" xfId="9211"/>
    <cellStyle name="Normal GHG Textfiels Bold 3 4 5 2 2" xfId="19493"/>
    <cellStyle name="Normal GHG Textfiels Bold 3 4 5 3" xfId="13975"/>
    <cellStyle name="Normal GHG Textfiels Bold 3 4 6" xfId="6416"/>
    <cellStyle name="Normal GHG Textfiels Bold 3 4 6 2" xfId="10635"/>
    <cellStyle name="Normal GHG Textfiels Bold 3 4 6 2 2" xfId="20908"/>
    <cellStyle name="Normal GHG Textfiels Bold 3 4 6 3" xfId="16702"/>
    <cellStyle name="Normal GHG Textfiels Bold 3 4 7" xfId="3540"/>
    <cellStyle name="Normal GHG Textfiels Bold 3 4 7 2" xfId="7760"/>
    <cellStyle name="Normal GHG Textfiels Bold 3 4 7 2 2" xfId="18042"/>
    <cellStyle name="Normal GHG Textfiels Bold 3 4 7 3" xfId="14572"/>
    <cellStyle name="Normal GHG Textfiels Bold 3 4 8" xfId="2090"/>
    <cellStyle name="Normal GHG Textfiels Bold 3 4 8 2" xfId="14090"/>
    <cellStyle name="Normal GHG Textfiels Bold 3 4 9" xfId="17251"/>
    <cellStyle name="Normal GHG Textfiels Bold 3 5" xfId="585"/>
    <cellStyle name="Normal GHG Textfiels Bold 3 5 2" xfId="1511"/>
    <cellStyle name="Normal GHG Textfiels Bold 3 5 2 2" xfId="5974"/>
    <cellStyle name="Normal GHG Textfiels Bold 3 5 2 2 2" xfId="10194"/>
    <cellStyle name="Normal GHG Textfiels Bold 3 5 2 2 2 2" xfId="20476"/>
    <cellStyle name="Normal GHG Textfiels Bold 3 5 2 2 3" xfId="12029"/>
    <cellStyle name="Normal GHG Textfiels Bold 3 5 2 3" xfId="7386"/>
    <cellStyle name="Normal GHG Textfiels Bold 3 5 2 3 2" xfId="11605"/>
    <cellStyle name="Normal GHG Textfiels Bold 3 5 2 3 2 2" xfId="21820"/>
    <cellStyle name="Normal GHG Textfiels Bold 3 5 2 3 3" xfId="11960"/>
    <cellStyle name="Normal GHG Textfiels Bold 3 5 2 4" xfId="4735"/>
    <cellStyle name="Normal GHG Textfiels Bold 3 5 2 4 2" xfId="8955"/>
    <cellStyle name="Normal GHG Textfiels Bold 3 5 2 4 2 2" xfId="19237"/>
    <cellStyle name="Normal GHG Textfiels Bold 3 5 2 5" xfId="7439"/>
    <cellStyle name="Normal GHG Textfiels Bold 3 5 2 5 2" xfId="17671"/>
    <cellStyle name="Normal GHG Textfiels Bold 3 5 2 6" xfId="14776"/>
    <cellStyle name="Normal GHG Textfiels Bold 3 5 3" xfId="1189"/>
    <cellStyle name="Normal GHG Textfiels Bold 3 5 3 2" xfId="5652"/>
    <cellStyle name="Normal GHG Textfiels Bold 3 5 3 2 2" xfId="9872"/>
    <cellStyle name="Normal GHG Textfiels Bold 3 5 3 2 2 2" xfId="20154"/>
    <cellStyle name="Normal GHG Textfiels Bold 3 5 3 2 3" xfId="15887"/>
    <cellStyle name="Normal GHG Textfiels Bold 3 5 3 3" xfId="7064"/>
    <cellStyle name="Normal GHG Textfiels Bold 3 5 3 3 2" xfId="11283"/>
    <cellStyle name="Normal GHG Textfiels Bold 3 5 3 3 2 2" xfId="21518"/>
    <cellStyle name="Normal GHG Textfiels Bold 3 5 3 3 3" xfId="11628"/>
    <cellStyle name="Normal GHG Textfiels Bold 3 5 3 4" xfId="4446"/>
    <cellStyle name="Normal GHG Textfiels Bold 3 5 3 4 2" xfId="8666"/>
    <cellStyle name="Normal GHG Textfiels Bold 3 5 3 4 2 2" xfId="18948"/>
    <cellStyle name="Normal GHG Textfiels Bold 3 5 3 5" xfId="2840"/>
    <cellStyle name="Normal GHG Textfiels Bold 3 5 3 5 2" xfId="17369"/>
    <cellStyle name="Normal GHG Textfiels Bold 3 5 3 6" xfId="14943"/>
    <cellStyle name="Normal GHG Textfiels Bold 3 5 4" xfId="3896"/>
    <cellStyle name="Normal GHG Textfiels Bold 3 5 4 2" xfId="8116"/>
    <cellStyle name="Normal GHG Textfiels Bold 3 5 4 2 2" xfId="18398"/>
    <cellStyle name="Normal GHG Textfiels Bold 3 5 4 3" xfId="11652"/>
    <cellStyle name="Normal GHG Textfiels Bold 3 5 5" xfId="5052"/>
    <cellStyle name="Normal GHG Textfiels Bold 3 5 5 2" xfId="9272"/>
    <cellStyle name="Normal GHG Textfiels Bold 3 5 5 2 2" xfId="19554"/>
    <cellStyle name="Normal GHG Textfiels Bold 3 5 5 3" xfId="13711"/>
    <cellStyle name="Normal GHG Textfiels Bold 3 5 6" xfId="6477"/>
    <cellStyle name="Normal GHG Textfiels Bold 3 5 6 2" xfId="10696"/>
    <cellStyle name="Normal GHG Textfiels Bold 3 5 6 2 2" xfId="20969"/>
    <cellStyle name="Normal GHG Textfiels Bold 3 5 6 3" xfId="13114"/>
    <cellStyle name="Normal GHG Textfiels Bold 3 5 7" xfId="3599"/>
    <cellStyle name="Normal GHG Textfiels Bold 3 5 7 2" xfId="7819"/>
    <cellStyle name="Normal GHG Textfiels Bold 3 5 7 2 2" xfId="18101"/>
    <cellStyle name="Normal GHG Textfiels Bold 3 5 7 3" xfId="13998"/>
    <cellStyle name="Normal GHG Textfiels Bold 3 5 8" xfId="2375"/>
    <cellStyle name="Normal GHG Textfiels Bold 3 5 8 2" xfId="12929"/>
    <cellStyle name="Normal GHG Textfiels Bold 3 5 9" xfId="14290"/>
    <cellStyle name="Normal GHG Textfiels Bold 3 6" xfId="955"/>
    <cellStyle name="Normal GHG Textfiels Bold 3 6 2" xfId="4227"/>
    <cellStyle name="Normal GHG Textfiels Bold 3 6 2 2" xfId="8447"/>
    <cellStyle name="Normal GHG Textfiels Bold 3 6 2 2 2" xfId="18729"/>
    <cellStyle name="Normal GHG Textfiels Bold 3 6 2 3" xfId="15721"/>
    <cellStyle name="Normal GHG Textfiels Bold 3 6 3" xfId="5419"/>
    <cellStyle name="Normal GHG Textfiels Bold 3 6 3 2" xfId="9639"/>
    <cellStyle name="Normal GHG Textfiels Bold 3 6 3 2 2" xfId="19921"/>
    <cellStyle name="Normal GHG Textfiels Bold 3 6 3 3" xfId="12276"/>
    <cellStyle name="Normal GHG Textfiels Bold 3 6 4" xfId="6833"/>
    <cellStyle name="Normal GHG Textfiels Bold 3 6 4 2" xfId="11052"/>
    <cellStyle name="Normal GHG Textfiels Bold 3 6 4 2 2" xfId="21296"/>
    <cellStyle name="Normal GHG Textfiels Bold 3 6 4 3" xfId="15118"/>
    <cellStyle name="Normal GHG Textfiels Bold 3 6 5" xfId="3379"/>
    <cellStyle name="Normal GHG Textfiels Bold 3 6 5 2" xfId="7599"/>
    <cellStyle name="Normal GHG Textfiels Bold 3 6 5 2 2" xfId="17881"/>
    <cellStyle name="Normal GHG Textfiels Bold 3 6 6" xfId="2047"/>
    <cellStyle name="Normal GHG Textfiels Bold 3 6 6 2" xfId="16589"/>
    <cellStyle name="Normal GHG Textfiels Bold 3 6 7" xfId="15578"/>
    <cellStyle name="Normal GHG Textfiels Bold 3 7" xfId="910"/>
    <cellStyle name="Normal GHG Textfiels Bold 3 7 2" xfId="5375"/>
    <cellStyle name="Normal GHG Textfiels Bold 3 7 2 2" xfId="9595"/>
    <cellStyle name="Normal GHG Textfiels Bold 3 7 2 2 2" xfId="19877"/>
    <cellStyle name="Normal GHG Textfiels Bold 3 7 2 3" xfId="16241"/>
    <cellStyle name="Normal GHG Textfiels Bold 3 7 3" xfId="6792"/>
    <cellStyle name="Normal GHG Textfiels Bold 3 7 3 2" xfId="11011"/>
    <cellStyle name="Normal GHG Textfiels Bold 3 7 3 2 2" xfId="21260"/>
    <cellStyle name="Normal GHG Textfiels Bold 3 7 3 3" xfId="15912"/>
    <cellStyle name="Normal GHG Textfiels Bold 3 7 4" xfId="4190"/>
    <cellStyle name="Normal GHG Textfiels Bold 3 7 4 2" xfId="8410"/>
    <cellStyle name="Normal GHG Textfiels Bold 3 7 4 2 2" xfId="18692"/>
    <cellStyle name="Normal GHG Textfiels Bold 3 7 5" xfId="2355"/>
    <cellStyle name="Normal GHG Textfiels Bold 3 7 5 2" xfId="12841"/>
    <cellStyle name="Normal GHG Textfiels Bold 3 7 6" xfId="12337"/>
    <cellStyle name="Normal GHG Textfiels Bold 3 8" xfId="607"/>
    <cellStyle name="Normal GHG Textfiels Bold 3 8 2" xfId="5074"/>
    <cellStyle name="Normal GHG Textfiels Bold 3 8 2 2" xfId="9294"/>
    <cellStyle name="Normal GHG Textfiels Bold 3 8 2 2 2" xfId="19576"/>
    <cellStyle name="Normal GHG Textfiels Bold 3 8 2 3" xfId="13365"/>
    <cellStyle name="Normal GHG Textfiels Bold 3 8 3" xfId="6499"/>
    <cellStyle name="Normal GHG Textfiels Bold 3 8 3 2" xfId="10718"/>
    <cellStyle name="Normal GHG Textfiels Bold 3 8 3 2 2" xfId="20990"/>
    <cellStyle name="Normal GHG Textfiels Bold 3 8 3 3" xfId="14773"/>
    <cellStyle name="Normal GHG Textfiels Bold 3 8 4" xfId="3917"/>
    <cellStyle name="Normal GHG Textfiels Bold 3 8 4 2" xfId="8137"/>
    <cellStyle name="Normal GHG Textfiels Bold 3 8 4 2 2" xfId="18419"/>
    <cellStyle name="Normal GHG Textfiels Bold 3 8 5" xfId="2088"/>
    <cellStyle name="Normal GHG Textfiels Bold 3 8 5 2" xfId="13748"/>
    <cellStyle name="Normal GHG Textfiels Bold 3 8 6" xfId="11691"/>
    <cellStyle name="Normal GHG Textfiels Bold 3 9" xfId="1591"/>
    <cellStyle name="Normal GHG Textfiels Bold 3 9 2" xfId="6242"/>
    <cellStyle name="Normal GHG Textfiels Bold 3 9 2 2" xfId="10461"/>
    <cellStyle name="Normal GHG Textfiels Bold 3 9 2 2 2" xfId="20737"/>
    <cellStyle name="Normal GHG Textfiels Bold 3 9 2 3" xfId="15932"/>
    <cellStyle name="Normal GHG Textfiels Bold 3 9 3" xfId="3638"/>
    <cellStyle name="Normal GHG Textfiels Bold 3 9 3 2" xfId="7858"/>
    <cellStyle name="Normal GHG Textfiels Bold 3 9 3 2 2" xfId="18140"/>
    <cellStyle name="Normal GHG Textfiels Bold 3 9 4" xfId="1994"/>
    <cellStyle name="Normal GHG Textfiels Bold 3 9 4 2" xfId="14787"/>
    <cellStyle name="Normal GHG Textfiels Bold 3 9 5" xfId="12132"/>
    <cellStyle name="Normal GHG Textfiels Bold 4" xfId="324"/>
    <cellStyle name="Normal GHG Textfiels Bold 4 10" xfId="11735"/>
    <cellStyle name="Normal GHG Textfiels Bold 4 2" xfId="959"/>
    <cellStyle name="Normal GHG Textfiels Bold 4 2 2" xfId="1296"/>
    <cellStyle name="Normal GHG Textfiels Bold 4 2 2 2" xfId="5759"/>
    <cellStyle name="Normal GHG Textfiels Bold 4 2 2 2 2" xfId="9979"/>
    <cellStyle name="Normal GHG Textfiels Bold 4 2 2 2 2 2" xfId="20261"/>
    <cellStyle name="Normal GHG Textfiels Bold 4 2 2 2 3" xfId="14912"/>
    <cellStyle name="Normal GHG Textfiels Bold 4 2 2 3" xfId="7171"/>
    <cellStyle name="Normal GHG Textfiels Bold 4 2 2 3 2" xfId="11390"/>
    <cellStyle name="Normal GHG Textfiels Bold 4 2 2 3 2 2" xfId="21616"/>
    <cellStyle name="Normal GHG Textfiels Bold 4 2 2 3 3" xfId="14604"/>
    <cellStyle name="Normal GHG Textfiels Bold 4 2 2 4" xfId="4537"/>
    <cellStyle name="Normal GHG Textfiels Bold 4 2 2 4 2" xfId="8757"/>
    <cellStyle name="Normal GHG Textfiels Bold 4 2 2 4 2 2" xfId="19039"/>
    <cellStyle name="Normal GHG Textfiels Bold 4 2 2 5" xfId="2815"/>
    <cellStyle name="Normal GHG Textfiels Bold 4 2 2 5 2" xfId="17467"/>
    <cellStyle name="Normal GHG Textfiels Bold 4 2 2 6" xfId="16025"/>
    <cellStyle name="Normal GHG Textfiels Bold 4 2 3" xfId="1710"/>
    <cellStyle name="Normal GHG Textfiels Bold 4 2 3 2" xfId="6837"/>
    <cellStyle name="Normal GHG Textfiels Bold 4 2 3 2 2" xfId="11056"/>
    <cellStyle name="Normal GHG Textfiels Bold 4 2 3 2 2 2" xfId="21300"/>
    <cellStyle name="Normal GHG Textfiels Bold 4 2 3 2 3" xfId="14195"/>
    <cellStyle name="Normal GHG Textfiels Bold 4 2 3 3" xfId="5423"/>
    <cellStyle name="Normal GHG Textfiels Bold 4 2 3 3 2" xfId="9643"/>
    <cellStyle name="Normal GHG Textfiels Bold 4 2 3 3 2 2" xfId="19925"/>
    <cellStyle name="Normal GHG Textfiels Bold 4 2 3 4" xfId="2643"/>
    <cellStyle name="Normal GHG Textfiels Bold 4 2 3 4 2" xfId="16896"/>
    <cellStyle name="Normal GHG Textfiels Bold 4 2 3 5" xfId="12238"/>
    <cellStyle name="Normal GHG Textfiels Bold 4 2 4" xfId="6189"/>
    <cellStyle name="Normal GHG Textfiels Bold 4 2 4 2" xfId="10408"/>
    <cellStyle name="Normal GHG Textfiels Bold 4 2 4 2 2" xfId="20686"/>
    <cellStyle name="Normal GHG Textfiels Bold 4 2 4 3" xfId="14587"/>
    <cellStyle name="Normal GHG Textfiels Bold 4 2 5" xfId="1741"/>
    <cellStyle name="Normal GHG Textfiels Bold 4 2 5 2" xfId="16905"/>
    <cellStyle name="Normal GHG Textfiels Bold 4 2 6" xfId="16013"/>
    <cellStyle name="Normal GHG Textfiels Bold 4 3" xfId="1206"/>
    <cellStyle name="Normal GHG Textfiels Bold 4 3 2" xfId="5669"/>
    <cellStyle name="Normal GHG Textfiels Bold 4 3 2 2" xfId="9889"/>
    <cellStyle name="Normal GHG Textfiels Bold 4 3 2 2 2" xfId="20171"/>
    <cellStyle name="Normal GHG Textfiels Bold 4 3 2 3" xfId="15154"/>
    <cellStyle name="Normal GHG Textfiels Bold 4 3 3" xfId="7081"/>
    <cellStyle name="Normal GHG Textfiels Bold 4 3 3 2" xfId="11300"/>
    <cellStyle name="Normal GHG Textfiels Bold 4 3 3 2 2" xfId="21535"/>
    <cellStyle name="Normal GHG Textfiels Bold 4 3 3 3" xfId="16535"/>
    <cellStyle name="Normal GHG Textfiels Bold 4 3 4" xfId="4463"/>
    <cellStyle name="Normal GHG Textfiels Bold 4 3 4 2" xfId="8683"/>
    <cellStyle name="Normal GHG Textfiels Bold 4 3 4 2 2" xfId="18965"/>
    <cellStyle name="Normal GHG Textfiels Bold 4 3 5" xfId="2867"/>
    <cellStyle name="Normal GHG Textfiels Bold 4 3 5 2" xfId="17386"/>
    <cellStyle name="Normal GHG Textfiels Bold 4 3 6" xfId="14047"/>
    <cellStyle name="Normal GHG Textfiels Bold 4 4" xfId="635"/>
    <cellStyle name="Normal GHG Textfiels Bold 4 4 2" xfId="5102"/>
    <cellStyle name="Normal GHG Textfiels Bold 4 4 2 2" xfId="9322"/>
    <cellStyle name="Normal GHG Textfiels Bold 4 4 2 2 2" xfId="19604"/>
    <cellStyle name="Normal GHG Textfiels Bold 4 4 2 3" xfId="16259"/>
    <cellStyle name="Normal GHG Textfiels Bold 4 4 3" xfId="6527"/>
    <cellStyle name="Normal GHG Textfiels Bold 4 4 3 2" xfId="10746"/>
    <cellStyle name="Normal GHG Textfiels Bold 4 4 3 2 2" xfId="21017"/>
    <cellStyle name="Normal GHG Textfiels Bold 4 4 3 3" xfId="12681"/>
    <cellStyle name="Normal GHG Textfiels Bold 4 4 4" xfId="3944"/>
    <cellStyle name="Normal GHG Textfiels Bold 4 4 4 2" xfId="8164"/>
    <cellStyle name="Normal GHG Textfiels Bold 4 4 4 2 2" xfId="18446"/>
    <cellStyle name="Normal GHG Textfiels Bold 4 4 5" xfId="2427"/>
    <cellStyle name="Normal GHG Textfiels Bold 4 4 5 2" xfId="16752"/>
    <cellStyle name="Normal GHG Textfiels Bold 4 4 6" xfId="11650"/>
    <cellStyle name="Normal GHG Textfiels Bold 4 5" xfId="1525"/>
    <cellStyle name="Normal GHG Textfiels Bold 4 5 2" xfId="5989"/>
    <cellStyle name="Normal GHG Textfiels Bold 4 5 2 2" xfId="10209"/>
    <cellStyle name="Normal GHG Textfiels Bold 4 5 2 2 2" xfId="20491"/>
    <cellStyle name="Normal GHG Textfiels Bold 4 5 2 3" xfId="13297"/>
    <cellStyle name="Normal GHG Textfiels Bold 4 5 3" xfId="3643"/>
    <cellStyle name="Normal GHG Textfiels Bold 4 5 3 2" xfId="7863"/>
    <cellStyle name="Normal GHG Textfiels Bold 4 5 3 2 2" xfId="18145"/>
    <cellStyle name="Normal GHG Textfiels Bold 4 5 4" xfId="2486"/>
    <cellStyle name="Normal GHG Textfiels Bold 4 5 4 2" xfId="16399"/>
    <cellStyle name="Normal GHG Textfiels Bold 4 5 5" xfId="12776"/>
    <cellStyle name="Normal GHG Textfiels Bold 4 6" xfId="4797"/>
    <cellStyle name="Normal GHG Textfiels Bold 4 6 2" xfId="9017"/>
    <cellStyle name="Normal GHG Textfiels Bold 4 6 2 2" xfId="19299"/>
    <cellStyle name="Normal GHG Textfiels Bold 4 6 3" xfId="12522"/>
    <cellStyle name="Normal GHG Textfiels Bold 4 7" xfId="3383"/>
    <cellStyle name="Normal GHG Textfiels Bold 4 7 2" xfId="7603"/>
    <cellStyle name="Normal GHG Textfiels Bold 4 7 2 2" xfId="17885"/>
    <cellStyle name="Normal GHG Textfiels Bold 4 7 3" xfId="15863"/>
    <cellStyle name="Normal GHG Textfiels Bold 4 8" xfId="2298"/>
    <cellStyle name="Normal GHG Textfiels Bold 4 8 2" xfId="13646"/>
    <cellStyle name="Normal GHG Textfiels Bold 4 9" xfId="16109"/>
    <cellStyle name="Normal GHG Textfiels Bold 4 9 2" xfId="16329"/>
    <cellStyle name="Normal GHG Textfiels Bold 5" xfId="288"/>
    <cellStyle name="Normal GHG Textfiels Bold 5 2" xfId="1278"/>
    <cellStyle name="Normal GHG Textfiels Bold 5 2 2" xfId="5741"/>
    <cellStyle name="Normal GHG Textfiels Bold 5 2 2 2" xfId="9961"/>
    <cellStyle name="Normal GHG Textfiels Bold 5 2 2 2 2" xfId="20243"/>
    <cellStyle name="Normal GHG Textfiels Bold 5 2 2 3" xfId="14167"/>
    <cellStyle name="Normal GHG Textfiels Bold 5 2 3" xfId="7153"/>
    <cellStyle name="Normal GHG Textfiels Bold 5 2 3 2" xfId="11372"/>
    <cellStyle name="Normal GHG Textfiels Bold 5 2 3 2 2" xfId="21599"/>
    <cellStyle name="Normal GHG Textfiels Bold 5 2 3 3" xfId="14521"/>
    <cellStyle name="Normal GHG Textfiels Bold 5 2 4" xfId="4525"/>
    <cellStyle name="Normal GHG Textfiels Bold 5 2 4 2" xfId="8745"/>
    <cellStyle name="Normal GHG Textfiels Bold 5 2 4 2 2" xfId="19027"/>
    <cellStyle name="Normal GHG Textfiels Bold 5 2 5" xfId="2327"/>
    <cellStyle name="Normal GHG Textfiels Bold 5 2 5 2" xfId="17450"/>
    <cellStyle name="Normal GHG Textfiels Bold 5 2 6" xfId="16528"/>
    <cellStyle name="Normal GHG Textfiels Bold 5 3" xfId="716"/>
    <cellStyle name="Normal GHG Textfiels Bold 5 3 2" xfId="5181"/>
    <cellStyle name="Normal GHG Textfiels Bold 5 3 2 2" xfId="9401"/>
    <cellStyle name="Normal GHG Textfiels Bold 5 3 2 2 2" xfId="19683"/>
    <cellStyle name="Normal GHG Textfiels Bold 5 3 2 3" xfId="16477"/>
    <cellStyle name="Normal GHG Textfiels Bold 5 3 3" xfId="6602"/>
    <cellStyle name="Normal GHG Textfiels Bold 5 3 3 2" xfId="10821"/>
    <cellStyle name="Normal GHG Textfiels Bold 5 3 3 2 2" xfId="21085"/>
    <cellStyle name="Normal GHG Textfiels Bold 5 3 3 3" xfId="15618"/>
    <cellStyle name="Normal GHG Textfiels Bold 5 3 4" xfId="4016"/>
    <cellStyle name="Normal GHG Textfiels Bold 5 3 4 2" xfId="8236"/>
    <cellStyle name="Normal GHG Textfiels Bold 5 3 4 2 2" xfId="18518"/>
    <cellStyle name="Normal GHG Textfiels Bold 5 3 5" xfId="2608"/>
    <cellStyle name="Normal GHG Textfiels Bold 5 3 5 2" xfId="14789"/>
    <cellStyle name="Normal GHG Textfiels Bold 5 3 6" xfId="16391"/>
    <cellStyle name="Normal GHG Textfiels Bold 5 4" xfId="1536"/>
    <cellStyle name="Normal GHG Textfiels Bold 5 4 2" xfId="6004"/>
    <cellStyle name="Normal GHG Textfiels Bold 5 4 2 2" xfId="10224"/>
    <cellStyle name="Normal GHG Textfiels Bold 5 4 2 2 2" xfId="20505"/>
    <cellStyle name="Normal GHG Textfiels Bold 5 4 2 3" xfId="16032"/>
    <cellStyle name="Normal GHG Textfiels Bold 5 4 3" xfId="3334"/>
    <cellStyle name="Normal GHG Textfiels Bold 5 4 3 2" xfId="7554"/>
    <cellStyle name="Normal GHG Textfiels Bold 5 4 3 2 2" xfId="17838"/>
    <cellStyle name="Normal GHG Textfiels Bold 5 4 4" xfId="3165"/>
    <cellStyle name="Normal GHG Textfiels Bold 5 4 4 2" xfId="14358"/>
    <cellStyle name="Normal GHG Textfiels Bold 5 4 5" xfId="17109"/>
    <cellStyle name="Normal GHG Textfiels Bold 5 5" xfId="4765"/>
    <cellStyle name="Normal GHG Textfiels Bold 5 5 2" xfId="8985"/>
    <cellStyle name="Normal GHG Textfiels Bold 5 5 2 2" xfId="19267"/>
    <cellStyle name="Normal GHG Textfiels Bold 5 5 3" xfId="16256"/>
    <cellStyle name="Normal GHG Textfiels Bold 5 6" xfId="6026"/>
    <cellStyle name="Normal GHG Textfiels Bold 5 6 2" xfId="10245"/>
    <cellStyle name="Normal GHG Textfiels Bold 5 6 2 2" xfId="20525"/>
    <cellStyle name="Normal GHG Textfiels Bold 5 6 3" xfId="13420"/>
    <cellStyle name="Normal GHG Textfiels Bold 5 7" xfId="2811"/>
    <cellStyle name="Normal GHG Textfiels Bold 5 7 2" xfId="16738"/>
    <cellStyle name="Normal GHG Textfiels Bold 5 8" xfId="16087"/>
    <cellStyle name="Normal GHG Textfiels Bold 5 8 2" xfId="14868"/>
    <cellStyle name="Normal GHG Textfiels Bold 5 9" xfId="12084"/>
    <cellStyle name="Normal GHG Textfiels Bold 6" xfId="371"/>
    <cellStyle name="Normal GHG Textfiels Bold 6 2" xfId="1314"/>
    <cellStyle name="Normal GHG Textfiels Bold 6 2 2" xfId="5777"/>
    <cellStyle name="Normal GHG Textfiels Bold 6 2 2 2" xfId="9997"/>
    <cellStyle name="Normal GHG Textfiels Bold 6 2 2 2 2" xfId="20279"/>
    <cellStyle name="Normal GHG Textfiels Bold 6 2 2 3" xfId="12938"/>
    <cellStyle name="Normal GHG Textfiels Bold 6 2 3" xfId="7189"/>
    <cellStyle name="Normal GHG Textfiels Bold 6 2 3 2" xfId="11408"/>
    <cellStyle name="Normal GHG Textfiels Bold 6 2 3 2 2" xfId="21633"/>
    <cellStyle name="Normal GHG Textfiels Bold 6 2 3 3" xfId="12991"/>
    <cellStyle name="Normal GHG Textfiels Bold 6 2 4" xfId="4549"/>
    <cellStyle name="Normal GHG Textfiels Bold 6 2 4 2" xfId="8769"/>
    <cellStyle name="Normal GHG Textfiels Bold 6 2 4 2 2" xfId="19051"/>
    <cellStyle name="Normal GHG Textfiels Bold 6 2 5" xfId="1964"/>
    <cellStyle name="Normal GHG Textfiels Bold 6 2 5 2" xfId="17484"/>
    <cellStyle name="Normal GHG Textfiels Bold 6 2 6" xfId="12493"/>
    <cellStyle name="Normal GHG Textfiels Bold 6 3" xfId="996"/>
    <cellStyle name="Normal GHG Textfiels Bold 6 3 2" xfId="5460"/>
    <cellStyle name="Normal GHG Textfiels Bold 6 3 2 2" xfId="9680"/>
    <cellStyle name="Normal GHG Textfiels Bold 6 3 2 2 2" xfId="19962"/>
    <cellStyle name="Normal GHG Textfiels Bold 6 3 2 3" xfId="14878"/>
    <cellStyle name="Normal GHG Textfiels Bold 6 3 3" xfId="6874"/>
    <cellStyle name="Normal GHG Textfiels Bold 6 3 3 2" xfId="11093"/>
    <cellStyle name="Normal GHG Textfiels Bold 6 3 3 2 2" xfId="21336"/>
    <cellStyle name="Normal GHG Textfiels Bold 6 3 3 3" xfId="16482"/>
    <cellStyle name="Normal GHG Textfiels Bold 6 3 4" xfId="4260"/>
    <cellStyle name="Normal GHG Textfiels Bold 6 3 4 2" xfId="8480"/>
    <cellStyle name="Normal GHG Textfiels Bold 6 3 4 2 2" xfId="18762"/>
    <cellStyle name="Normal GHG Textfiels Bold 6 3 5" xfId="2461"/>
    <cellStyle name="Normal GHG Textfiels Bold 6 3 5 2" xfId="16011"/>
    <cellStyle name="Normal GHG Textfiels Bold 6 3 6" xfId="15023"/>
    <cellStyle name="Normal GHG Textfiels Bold 6 4" xfId="3687"/>
    <cellStyle name="Normal GHG Textfiels Bold 6 4 2" xfId="7907"/>
    <cellStyle name="Normal GHG Textfiels Bold 6 4 2 2" xfId="18189"/>
    <cellStyle name="Normal GHG Textfiels Bold 6 4 3" xfId="15862"/>
    <cellStyle name="Normal GHG Textfiels Bold 6 5" xfId="4840"/>
    <cellStyle name="Normal GHG Textfiels Bold 6 5 2" xfId="9060"/>
    <cellStyle name="Normal GHG Textfiels Bold 6 5 2 2" xfId="19342"/>
    <cellStyle name="Normal GHG Textfiels Bold 6 5 3" xfId="13835"/>
    <cellStyle name="Normal GHG Textfiels Bold 6 6" xfId="6265"/>
    <cellStyle name="Normal GHG Textfiels Bold 6 6 2" xfId="10484"/>
    <cellStyle name="Normal GHG Textfiels Bold 6 6 2 2" xfId="20760"/>
    <cellStyle name="Normal GHG Textfiels Bold 6 6 3" xfId="16322"/>
    <cellStyle name="Normal GHG Textfiels Bold 6 7" xfId="3423"/>
    <cellStyle name="Normal GHG Textfiels Bold 6 7 2" xfId="7643"/>
    <cellStyle name="Normal GHG Textfiels Bold 6 7 2 2" xfId="17925"/>
    <cellStyle name="Normal GHG Textfiels Bold 6 7 3" xfId="11879"/>
    <cellStyle name="Normal GHG Textfiels Bold 6 8" xfId="2706"/>
    <cellStyle name="Normal GHG Textfiels Bold 6 8 2" xfId="14178"/>
    <cellStyle name="Normal GHG Textfiels Bold 6 9" xfId="16285"/>
    <cellStyle name="Normal GHG Textfiels Bold 7" xfId="861"/>
    <cellStyle name="Normal GHG Textfiels Bold 7 2" xfId="709"/>
    <cellStyle name="Normal GHG Textfiels Bold 7 2 2" xfId="5174"/>
    <cellStyle name="Normal GHG Textfiels Bold 7 2 2 2" xfId="9394"/>
    <cellStyle name="Normal GHG Textfiels Bold 7 2 2 2 2" xfId="19676"/>
    <cellStyle name="Normal GHG Textfiels Bold 7 2 2 3" xfId="12291"/>
    <cellStyle name="Normal GHG Textfiels Bold 7 2 3" xfId="6595"/>
    <cellStyle name="Normal GHG Textfiels Bold 7 2 3 2" xfId="10814"/>
    <cellStyle name="Normal GHG Textfiels Bold 7 2 3 2 2" xfId="21079"/>
    <cellStyle name="Normal GHG Textfiels Bold 7 2 3 3" xfId="14220"/>
    <cellStyle name="Normal GHG Textfiels Bold 7 2 4" xfId="4010"/>
    <cellStyle name="Normal GHG Textfiels Bold 7 2 4 2" xfId="8230"/>
    <cellStyle name="Normal GHG Textfiels Bold 7 2 4 2 2" xfId="18512"/>
    <cellStyle name="Normal GHG Textfiels Bold 7 2 5" xfId="2699"/>
    <cellStyle name="Normal GHG Textfiels Bold 7 2 5 2" xfId="16782"/>
    <cellStyle name="Normal GHG Textfiels Bold 7 2 6" xfId="14957"/>
    <cellStyle name="Normal GHG Textfiels Bold 7 3" xfId="4150"/>
    <cellStyle name="Normal GHG Textfiels Bold 7 3 2" xfId="8370"/>
    <cellStyle name="Normal GHG Textfiels Bold 7 3 2 2" xfId="18652"/>
    <cellStyle name="Normal GHG Textfiels Bold 7 3 3" xfId="13023"/>
    <cellStyle name="Normal GHG Textfiels Bold 7 4" xfId="5326"/>
    <cellStyle name="Normal GHG Textfiels Bold 7 4 2" xfId="9546"/>
    <cellStyle name="Normal GHG Textfiels Bold 7 4 2 2" xfId="19828"/>
    <cellStyle name="Normal GHG Textfiels Bold 7 4 3" xfId="13439"/>
    <cellStyle name="Normal GHG Textfiels Bold 7 5" xfId="6746"/>
    <cellStyle name="Normal GHG Textfiels Bold 7 5 2" xfId="10965"/>
    <cellStyle name="Normal GHG Textfiels Bold 7 5 2 2" xfId="21219"/>
    <cellStyle name="Normal GHG Textfiels Bold 7 5 3" xfId="13293"/>
    <cellStyle name="Normal GHG Textfiels Bold 7 6" xfId="3286"/>
    <cellStyle name="Normal GHG Textfiels Bold 7 6 2" xfId="7507"/>
    <cellStyle name="Normal GHG Textfiels Bold 7 6 2 2" xfId="17790"/>
    <cellStyle name="Normal GHG Textfiels Bold 7 7" xfId="2132"/>
    <cellStyle name="Normal GHG Textfiels Bold 7 7 2" xfId="15496"/>
    <cellStyle name="Normal GHG Textfiels Bold 7 8" xfId="12789"/>
    <cellStyle name="Normal GHG Textfiels Bold 8" xfId="656"/>
    <cellStyle name="Normal GHG Textfiels Bold 8 2" xfId="5122"/>
    <cellStyle name="Normal GHG Textfiels Bold 8 2 2" xfId="9342"/>
    <cellStyle name="Normal GHG Textfiels Bold 8 2 2 2" xfId="19624"/>
    <cellStyle name="Normal GHG Textfiels Bold 8 2 3" xfId="13992"/>
    <cellStyle name="Normal GHG Textfiels Bold 8 3" xfId="6546"/>
    <cellStyle name="Normal GHG Textfiels Bold 8 3 2" xfId="10765"/>
    <cellStyle name="Normal GHG Textfiels Bold 8 3 2 2" xfId="21035"/>
    <cellStyle name="Normal GHG Textfiels Bold 8 3 3" xfId="15759"/>
    <cellStyle name="Normal GHG Textfiels Bold 8 4" xfId="3963"/>
    <cellStyle name="Normal GHG Textfiels Bold 8 4 2" xfId="8183"/>
    <cellStyle name="Normal GHG Textfiels Bold 8 4 2 2" xfId="18465"/>
    <cellStyle name="Normal GHG Textfiels Bold 8 5" xfId="5066"/>
    <cellStyle name="Normal GHG Textfiels Bold 8 5 2" xfId="16904"/>
    <cellStyle name="Normal GHG Textfiels Bold 8 6" xfId="11866"/>
    <cellStyle name="Normal GHG Textfiels Bold 9" xfId="1599"/>
    <cellStyle name="Normal GHG Textfiels Bold 9 2" xfId="6250"/>
    <cellStyle name="Normal GHG Textfiels Bold 9 2 2" xfId="10469"/>
    <cellStyle name="Normal GHG Textfiels Bold 9 2 2 2" xfId="20745"/>
    <cellStyle name="Normal GHG Textfiels Bold 9 2 3" xfId="15058"/>
    <cellStyle name="Normal GHG Textfiels Bold 9 3" xfId="3252"/>
    <cellStyle name="Normal GHG Textfiels Bold 9 3 2" xfId="7474"/>
    <cellStyle name="Normal GHG Textfiels Bold 9 3 2 2" xfId="17756"/>
    <cellStyle name="Normal GHG Textfiels Bold 9 4" xfId="3119"/>
    <cellStyle name="Normal GHG Textfiels Bold 9 4 2" xfId="15409"/>
    <cellStyle name="Normal GHG Textfiels Bold 9 5" xfId="14059"/>
    <cellStyle name="Normal GHG whole table" xfId="234"/>
    <cellStyle name="Normal GHG whole table 10" xfId="3294"/>
    <cellStyle name="Normal GHG whole table 10 2" xfId="7515"/>
    <cellStyle name="Normal GHG whole table 10 2 2" xfId="17798"/>
    <cellStyle name="Normal GHG whole table 10 3" xfId="14474"/>
    <cellStyle name="Normal GHG whole table 11" xfId="3225"/>
    <cellStyle name="Normal GHG whole table 11 2" xfId="7456"/>
    <cellStyle name="Normal GHG whole table 11 2 2" xfId="17730"/>
    <cellStyle name="Normal GHG whole table 11 3" xfId="15046"/>
    <cellStyle name="Normal GHG whole table 12" xfId="3055"/>
    <cellStyle name="Normal GHG whole table 12 2" xfId="17191"/>
    <cellStyle name="Normal GHG whole table 13" xfId="13936"/>
    <cellStyle name="Normal GHG whole table 2" xfId="351"/>
    <cellStyle name="Normal GHG whole table 2 10" xfId="3316"/>
    <cellStyle name="Normal GHG whole table 2 10 2" xfId="7537"/>
    <cellStyle name="Normal GHG whole table 2 10 2 2" xfId="17820"/>
    <cellStyle name="Normal GHG whole table 2 10 3" xfId="14929"/>
    <cellStyle name="Normal GHG whole table 2 11" xfId="6086"/>
    <cellStyle name="Normal GHG whole table 2 11 2" xfId="10305"/>
    <cellStyle name="Normal GHG whole table 2 11 2 2" xfId="20584"/>
    <cellStyle name="Normal GHG whole table 2 12" xfId="3158"/>
    <cellStyle name="Normal GHG whole table 2 12 2" xfId="13414"/>
    <cellStyle name="Normal GHG whole table 2 13" xfId="15860"/>
    <cellStyle name="Normal GHG whole table 2 2" xfId="375"/>
    <cellStyle name="Normal GHG whole table 2 2 10" xfId="11898"/>
    <cellStyle name="Normal GHG whole table 2 2 2" xfId="998"/>
    <cellStyle name="Normal GHG whole table 2 2 2 2" xfId="1318"/>
    <cellStyle name="Normal GHG whole table 2 2 2 2 2" xfId="5781"/>
    <cellStyle name="Normal GHG whole table 2 2 2 2 2 2" xfId="10001"/>
    <cellStyle name="Normal GHG whole table 2 2 2 2 2 2 2" xfId="20283"/>
    <cellStyle name="Normal GHG whole table 2 2 2 2 2 3" xfId="13111"/>
    <cellStyle name="Normal GHG whole table 2 2 2 2 3" xfId="7193"/>
    <cellStyle name="Normal GHG whole table 2 2 2 2 3 2" xfId="11412"/>
    <cellStyle name="Normal GHG whole table 2 2 2 2 3 2 2" xfId="21637"/>
    <cellStyle name="Normal GHG whole table 2 2 2 2 3 3" xfId="13227"/>
    <cellStyle name="Normal GHG whole table 2 2 2 2 4" xfId="4552"/>
    <cellStyle name="Normal GHG whole table 2 2 2 2 4 2" xfId="8772"/>
    <cellStyle name="Normal GHG whole table 2 2 2 2 4 2 2" xfId="19054"/>
    <cellStyle name="Normal GHG whole table 2 2 2 2 5" xfId="2162"/>
    <cellStyle name="Normal GHG whole table 2 2 2 2 5 2" xfId="17488"/>
    <cellStyle name="Normal GHG whole table 2 2 2 2 6" xfId="15416"/>
    <cellStyle name="Normal GHG whole table 2 2 2 3" xfId="4262"/>
    <cellStyle name="Normal GHG whole table 2 2 2 3 2" xfId="8482"/>
    <cellStyle name="Normal GHG whole table 2 2 2 3 2 2" xfId="18764"/>
    <cellStyle name="Normal GHG whole table 2 2 2 3 3" xfId="16555"/>
    <cellStyle name="Normal GHG whole table 2 2 2 4" xfId="5462"/>
    <cellStyle name="Normal GHG whole table 2 2 2 4 2" xfId="9682"/>
    <cellStyle name="Normal GHG whole table 2 2 2 4 2 2" xfId="19964"/>
    <cellStyle name="Normal GHG whole table 2 2 2 4 3" xfId="12213"/>
    <cellStyle name="Normal GHG whole table 2 2 2 5" xfId="6876"/>
    <cellStyle name="Normal GHG whole table 2 2 2 5 2" xfId="11095"/>
    <cellStyle name="Normal GHG whole table 2 2 2 5 2 2" xfId="21338"/>
    <cellStyle name="Normal GHG whole table 2 2 2 5 3" xfId="16447"/>
    <cellStyle name="Normal GHG whole table 2 2 2 6" xfId="3425"/>
    <cellStyle name="Normal GHG whole table 2 2 2 6 2" xfId="7645"/>
    <cellStyle name="Normal GHG whole table 2 2 2 6 2 2" xfId="17927"/>
    <cellStyle name="Normal GHG whole table 2 2 2 6 3" xfId="14095"/>
    <cellStyle name="Normal GHG whole table 2 2 2 7" xfId="2868"/>
    <cellStyle name="Normal GHG whole table 2 2 2 7 2" xfId="13712"/>
    <cellStyle name="Normal GHG whole table 2 2 2 8" xfId="13302"/>
    <cellStyle name="Normal GHG whole table 2 2 3" xfId="915"/>
    <cellStyle name="Normal GHG whole table 2 2 3 2" xfId="5379"/>
    <cellStyle name="Normal GHG whole table 2 2 3 2 2" xfId="9599"/>
    <cellStyle name="Normal GHG whole table 2 2 3 2 2 2" xfId="19881"/>
    <cellStyle name="Normal GHG whole table 2 2 3 2 3" xfId="16682"/>
    <cellStyle name="Normal GHG whole table 2 2 3 3" xfId="6795"/>
    <cellStyle name="Normal GHG whole table 2 2 3 3 2" xfId="11014"/>
    <cellStyle name="Normal GHG whole table 2 2 3 3 2 2" xfId="21263"/>
    <cellStyle name="Normal GHG whole table 2 2 3 3 3" xfId="11958"/>
    <cellStyle name="Normal GHG whole table 2 2 3 4" xfId="4194"/>
    <cellStyle name="Normal GHG whole table 2 2 3 4 2" xfId="8414"/>
    <cellStyle name="Normal GHG whole table 2 2 3 4 2 2" xfId="18696"/>
    <cellStyle name="Normal GHG whole table 2 2 3 5" xfId="2563"/>
    <cellStyle name="Normal GHG whole table 2 2 3 5 2" xfId="14525"/>
    <cellStyle name="Normal GHG whole table 2 2 3 6" xfId="16602"/>
    <cellStyle name="Normal GHG whole table 2 2 4" xfId="821"/>
    <cellStyle name="Normal GHG whole table 2 2 4 2" xfId="5286"/>
    <cellStyle name="Normal GHG whole table 2 2 4 2 2" xfId="9506"/>
    <cellStyle name="Normal GHG whole table 2 2 4 2 2 2" xfId="19788"/>
    <cellStyle name="Normal GHG whole table 2 2 4 2 3" xfId="14903"/>
    <cellStyle name="Normal GHG whole table 2 2 4 3" xfId="6706"/>
    <cellStyle name="Normal GHG whole table 2 2 4 3 2" xfId="10925"/>
    <cellStyle name="Normal GHG whole table 2 2 4 3 2 2" xfId="21180"/>
    <cellStyle name="Normal GHG whole table 2 2 4 3 3" xfId="13038"/>
    <cellStyle name="Normal GHG whole table 2 2 4 4" xfId="4111"/>
    <cellStyle name="Normal GHG whole table 2 2 4 4 2" xfId="8331"/>
    <cellStyle name="Normal GHG whole table 2 2 4 4 2 2" xfId="18613"/>
    <cellStyle name="Normal GHG whole table 2 2 4 5" xfId="2822"/>
    <cellStyle name="Normal GHG whole table 2 2 4 5 2" xfId="12221"/>
    <cellStyle name="Normal GHG whole table 2 2 4 6" xfId="14163"/>
    <cellStyle name="Normal GHG whole table 2 2 5" xfId="737"/>
    <cellStyle name="Normal GHG whole table 2 2 5 2" xfId="5202"/>
    <cellStyle name="Normal GHG whole table 2 2 5 2 2" xfId="9422"/>
    <cellStyle name="Normal GHG whole table 2 2 5 2 2 2" xfId="19704"/>
    <cellStyle name="Normal GHG whole table 2 2 5 2 3" xfId="12189"/>
    <cellStyle name="Normal GHG whole table 2 2 5 3" xfId="6622"/>
    <cellStyle name="Normal GHG whole table 2 2 5 3 2" xfId="10841"/>
    <cellStyle name="Normal GHG whole table 2 2 5 3 2 2" xfId="21102"/>
    <cellStyle name="Normal GHG whole table 2 2 5 3 3" xfId="13268"/>
    <cellStyle name="Normal GHG whole table 2 2 5 4" xfId="4034"/>
    <cellStyle name="Normal GHG whole table 2 2 5 4 2" xfId="8254"/>
    <cellStyle name="Normal GHG whole table 2 2 5 4 2 2" xfId="18536"/>
    <cellStyle name="Normal GHG whole table 2 2 5 5" xfId="2568"/>
    <cellStyle name="Normal GHG whole table 2 2 5 5 2" xfId="13854"/>
    <cellStyle name="Normal GHG whole table 2 2 5 6" xfId="12618"/>
    <cellStyle name="Normal GHG whole table 2 2 6" xfId="1615"/>
    <cellStyle name="Normal GHG whole table 2 2 6 2" xfId="6269"/>
    <cellStyle name="Normal GHG whole table 2 2 6 2 2" xfId="10488"/>
    <cellStyle name="Normal GHG whole table 2 2 6 2 2 2" xfId="20764"/>
    <cellStyle name="Normal GHG whole table 2 2 6 2 3" xfId="11967"/>
    <cellStyle name="Normal GHG whole table 2 2 6 3" xfId="3691"/>
    <cellStyle name="Normal GHG whole table 2 2 6 3 2" xfId="7911"/>
    <cellStyle name="Normal GHG whole table 2 2 6 3 2 2" xfId="18193"/>
    <cellStyle name="Normal GHG whole table 2 2 6 4" xfId="2810"/>
    <cellStyle name="Normal GHG whole table 2 2 6 4 2" xfId="14288"/>
    <cellStyle name="Normal GHG whole table 2 2 6 5" xfId="12433"/>
    <cellStyle name="Normal GHG whole table 2 2 7" xfId="4844"/>
    <cellStyle name="Normal GHG whole table 2 2 7 2" xfId="9064"/>
    <cellStyle name="Normal GHG whole table 2 2 7 2 2" xfId="19346"/>
    <cellStyle name="Normal GHG whole table 2 2 7 3" xfId="16504"/>
    <cellStyle name="Normal GHG whole table 2 2 8" xfId="6165"/>
    <cellStyle name="Normal GHG whole table 2 2 8 2" xfId="10384"/>
    <cellStyle name="Normal GHG whole table 2 2 8 2 2" xfId="20662"/>
    <cellStyle name="Normal GHG whole table 2 2 8 3" xfId="16554"/>
    <cellStyle name="Normal GHG whole table 2 2 9" xfId="1924"/>
    <cellStyle name="Normal GHG whole table 2 2 9 2" xfId="14274"/>
    <cellStyle name="Normal GHG whole table 2 3" xfId="425"/>
    <cellStyle name="Normal GHG whole table 2 3 2" xfId="1351"/>
    <cellStyle name="Normal GHG whole table 2 3 2 2" xfId="5814"/>
    <cellStyle name="Normal GHG whole table 2 3 2 2 2" xfId="10034"/>
    <cellStyle name="Normal GHG whole table 2 3 2 2 2 2" xfId="20316"/>
    <cellStyle name="Normal GHG whole table 2 3 2 2 3" xfId="12523"/>
    <cellStyle name="Normal GHG whole table 2 3 2 3" xfId="7226"/>
    <cellStyle name="Normal GHG whole table 2 3 2 3 2" xfId="11445"/>
    <cellStyle name="Normal GHG whole table 2 3 2 3 2 2" xfId="21668"/>
    <cellStyle name="Normal GHG whole table 2 3 2 3 3" xfId="12226"/>
    <cellStyle name="Normal GHG whole table 2 3 2 4" xfId="4583"/>
    <cellStyle name="Normal GHG whole table 2 3 2 4 2" xfId="8803"/>
    <cellStyle name="Normal GHG whole table 2 3 2 4 2 2" xfId="19085"/>
    <cellStyle name="Normal GHG whole table 2 3 2 5" xfId="2639"/>
    <cellStyle name="Normal GHG whole table 2 3 2 5 2" xfId="17519"/>
    <cellStyle name="Normal GHG whole table 2 3 2 6" xfId="12074"/>
    <cellStyle name="Normal GHG whole table 2 3 3" xfId="799"/>
    <cellStyle name="Normal GHG whole table 2 3 3 2" xfId="5264"/>
    <cellStyle name="Normal GHG whole table 2 3 3 2 2" xfId="9484"/>
    <cellStyle name="Normal GHG whole table 2 3 3 2 2 2" xfId="19766"/>
    <cellStyle name="Normal GHG whole table 2 3 3 2 3" xfId="15232"/>
    <cellStyle name="Normal GHG whole table 2 3 3 3" xfId="6684"/>
    <cellStyle name="Normal GHG whole table 2 3 3 3 2" xfId="10903"/>
    <cellStyle name="Normal GHG whole table 2 3 3 3 2 2" xfId="21159"/>
    <cellStyle name="Normal GHG whole table 2 3 3 3 3" xfId="16971"/>
    <cellStyle name="Normal GHG whole table 2 3 3 4" xfId="4090"/>
    <cellStyle name="Normal GHG whole table 2 3 3 4 2" xfId="8310"/>
    <cellStyle name="Normal GHG whole table 2 3 3 4 2 2" xfId="18592"/>
    <cellStyle name="Normal GHG whole table 2 3 3 5" xfId="3176"/>
    <cellStyle name="Normal GHG whole table 2 3 3 5 2" xfId="11785"/>
    <cellStyle name="Normal GHG whole table 2 3 3 6" xfId="12968"/>
    <cellStyle name="Normal GHG whole table 2 3 4" xfId="3739"/>
    <cellStyle name="Normal GHG whole table 2 3 4 2" xfId="7959"/>
    <cellStyle name="Normal GHG whole table 2 3 4 2 2" xfId="18241"/>
    <cellStyle name="Normal GHG whole table 2 3 4 3" xfId="16236"/>
    <cellStyle name="Normal GHG whole table 2 3 5" xfId="4892"/>
    <cellStyle name="Normal GHG whole table 2 3 5 2" xfId="9112"/>
    <cellStyle name="Normal GHG whole table 2 3 5 2 2" xfId="19394"/>
    <cellStyle name="Normal GHG whole table 2 3 5 3" xfId="15908"/>
    <cellStyle name="Normal GHG whole table 2 3 6" xfId="6317"/>
    <cellStyle name="Normal GHG whole table 2 3 6 2" xfId="10536"/>
    <cellStyle name="Normal GHG whole table 2 3 6 2 2" xfId="20812"/>
    <cellStyle name="Normal GHG whole table 2 3 6 3" xfId="14635"/>
    <cellStyle name="Normal GHG whole table 2 3 7" xfId="3473"/>
    <cellStyle name="Normal GHG whole table 2 3 7 2" xfId="7693"/>
    <cellStyle name="Normal GHG whole table 2 3 7 2 2" xfId="17975"/>
    <cellStyle name="Normal GHG whole table 2 3 7 3" xfId="16998"/>
    <cellStyle name="Normal GHG whole table 2 3 8" xfId="2346"/>
    <cellStyle name="Normal GHG whole table 2 3 8 2" xfId="13079"/>
    <cellStyle name="Normal GHG whole table 2 3 9" xfId="11728"/>
    <cellStyle name="Normal GHG whole table 2 4" xfId="489"/>
    <cellStyle name="Normal GHG whole table 2 4 2" xfId="1415"/>
    <cellStyle name="Normal GHG whole table 2 4 2 2" xfId="5878"/>
    <cellStyle name="Normal GHG whole table 2 4 2 2 2" xfId="10098"/>
    <cellStyle name="Normal GHG whole table 2 4 2 2 2 2" xfId="20380"/>
    <cellStyle name="Normal GHG whole table 2 4 2 2 3" xfId="17123"/>
    <cellStyle name="Normal GHG whole table 2 4 2 3" xfId="7290"/>
    <cellStyle name="Normal GHG whole table 2 4 2 3 2" xfId="11509"/>
    <cellStyle name="Normal GHG whole table 2 4 2 3 2 2" xfId="21728"/>
    <cellStyle name="Normal GHG whole table 2 4 2 3 3" xfId="12149"/>
    <cellStyle name="Normal GHG whole table 2 4 2 4" xfId="4643"/>
    <cellStyle name="Normal GHG whole table 2 4 2 4 2" xfId="8863"/>
    <cellStyle name="Normal GHG whole table 2 4 2 4 2 2" xfId="19145"/>
    <cellStyle name="Normal GHG whole table 2 4 2 5" xfId="1877"/>
    <cellStyle name="Normal GHG whole table 2 4 2 5 2" xfId="17579"/>
    <cellStyle name="Normal GHG whole table 2 4 2 6" xfId="15203"/>
    <cellStyle name="Normal GHG whole table 2 4 3" xfId="1097"/>
    <cellStyle name="Normal GHG whole table 2 4 3 2" xfId="5561"/>
    <cellStyle name="Normal GHG whole table 2 4 3 2 2" xfId="9781"/>
    <cellStyle name="Normal GHG whole table 2 4 3 2 2 2" xfId="20063"/>
    <cellStyle name="Normal GHG whole table 2 4 3 2 3" xfId="13902"/>
    <cellStyle name="Normal GHG whole table 2 4 3 3" xfId="6974"/>
    <cellStyle name="Normal GHG whole table 2 4 3 3 2" xfId="11193"/>
    <cellStyle name="Normal GHG whole table 2 4 3 3 2 2" xfId="21432"/>
    <cellStyle name="Normal GHG whole table 2 4 3 3 3" xfId="17112"/>
    <cellStyle name="Normal GHG whole table 2 4 3 4" xfId="4359"/>
    <cellStyle name="Normal GHG whole table 2 4 3 4 2" xfId="8579"/>
    <cellStyle name="Normal GHG whole table 2 4 3 4 2 2" xfId="18861"/>
    <cellStyle name="Normal GHG whole table 2 4 3 5" xfId="2464"/>
    <cellStyle name="Normal GHG whole table 2 4 3 5 2" xfId="17283"/>
    <cellStyle name="Normal GHG whole table 2 4 3 6" xfId="13683"/>
    <cellStyle name="Normal GHG whole table 2 4 4" xfId="3800"/>
    <cellStyle name="Normal GHG whole table 2 4 4 2" xfId="8020"/>
    <cellStyle name="Normal GHG whole table 2 4 4 2 2" xfId="18302"/>
    <cellStyle name="Normal GHG whole table 2 4 4 3" xfId="13488"/>
    <cellStyle name="Normal GHG whole table 2 4 5" xfId="4956"/>
    <cellStyle name="Normal GHG whole table 2 4 5 2" xfId="9176"/>
    <cellStyle name="Normal GHG whole table 2 4 5 2 2" xfId="19458"/>
    <cellStyle name="Normal GHG whole table 2 4 5 3" xfId="16395"/>
    <cellStyle name="Normal GHG whole table 2 4 6" xfId="6381"/>
    <cellStyle name="Normal GHG whole table 2 4 6 2" xfId="10600"/>
    <cellStyle name="Normal GHG whole table 2 4 6 2 2" xfId="20873"/>
    <cellStyle name="Normal GHG whole table 2 4 6 3" xfId="16776"/>
    <cellStyle name="Normal GHG whole table 2 4 7" xfId="3507"/>
    <cellStyle name="Normal GHG whole table 2 4 7 2" xfId="7727"/>
    <cellStyle name="Normal GHG whole table 2 4 7 2 2" xfId="18009"/>
    <cellStyle name="Normal GHG whole table 2 4 7 3" xfId="17176"/>
    <cellStyle name="Normal GHG whole table 2 4 8" xfId="2092"/>
    <cellStyle name="Normal GHG whole table 2 4 8 2" xfId="15099"/>
    <cellStyle name="Normal GHG whole table 2 4 9" xfId="11982"/>
    <cellStyle name="Normal GHG whole table 2 5" xfId="551"/>
    <cellStyle name="Normal GHG whole table 2 5 2" xfId="1477"/>
    <cellStyle name="Normal GHG whole table 2 5 2 2" xfId="5940"/>
    <cellStyle name="Normal GHG whole table 2 5 2 2 2" xfId="10160"/>
    <cellStyle name="Normal GHG whole table 2 5 2 2 2 2" xfId="20442"/>
    <cellStyle name="Normal GHG whole table 2 5 2 2 3" xfId="11862"/>
    <cellStyle name="Normal GHG whole table 2 5 2 3" xfId="7352"/>
    <cellStyle name="Normal GHG whole table 2 5 2 3 2" xfId="11571"/>
    <cellStyle name="Normal GHG whole table 2 5 2 3 2 2" xfId="21787"/>
    <cellStyle name="Normal GHG whole table 2 5 2 3 3" xfId="16834"/>
    <cellStyle name="Normal GHG whole table 2 5 2 4" xfId="4702"/>
    <cellStyle name="Normal GHG whole table 2 5 2 4 2" xfId="8922"/>
    <cellStyle name="Normal GHG whole table 2 5 2 4 2 2" xfId="19204"/>
    <cellStyle name="Normal GHG whole table 2 5 2 5" xfId="2653"/>
    <cellStyle name="Normal GHG whole table 2 5 2 5 2" xfId="17638"/>
    <cellStyle name="Normal GHG whole table 2 5 2 6" xfId="14123"/>
    <cellStyle name="Normal GHG whole table 2 5 3" xfId="1155"/>
    <cellStyle name="Normal GHG whole table 2 5 3 2" xfId="5618"/>
    <cellStyle name="Normal GHG whole table 2 5 3 2 2" xfId="9838"/>
    <cellStyle name="Normal GHG whole table 2 5 3 2 2 2" xfId="20120"/>
    <cellStyle name="Normal GHG whole table 2 5 3 2 3" xfId="14661"/>
    <cellStyle name="Normal GHG whole table 2 5 3 3" xfId="7030"/>
    <cellStyle name="Normal GHG whole table 2 5 3 3 2" xfId="11249"/>
    <cellStyle name="Normal GHG whole table 2 5 3 3 2 2" xfId="21485"/>
    <cellStyle name="Normal GHG whole table 2 5 3 3 3" xfId="12065"/>
    <cellStyle name="Normal GHG whole table 2 5 3 4" xfId="4413"/>
    <cellStyle name="Normal GHG whole table 2 5 3 4 2" xfId="8633"/>
    <cellStyle name="Normal GHG whole table 2 5 3 4 2 2" xfId="18915"/>
    <cellStyle name="Normal GHG whole table 2 5 3 5" xfId="2829"/>
    <cellStyle name="Normal GHG whole table 2 5 3 5 2" xfId="17336"/>
    <cellStyle name="Normal GHG whole table 2 5 3 6" xfId="12814"/>
    <cellStyle name="Normal GHG whole table 2 5 4" xfId="3862"/>
    <cellStyle name="Normal GHG whole table 2 5 4 2" xfId="8082"/>
    <cellStyle name="Normal GHG whole table 2 5 4 2 2" xfId="18364"/>
    <cellStyle name="Normal GHG whole table 2 5 4 3" xfId="11916"/>
    <cellStyle name="Normal GHG whole table 2 5 5" xfId="5018"/>
    <cellStyle name="Normal GHG whole table 2 5 5 2" xfId="9238"/>
    <cellStyle name="Normal GHG whole table 2 5 5 2 2" xfId="19520"/>
    <cellStyle name="Normal GHG whole table 2 5 5 3" xfId="17019"/>
    <cellStyle name="Normal GHG whole table 2 5 6" xfId="6443"/>
    <cellStyle name="Normal GHG whole table 2 5 6 2" xfId="10662"/>
    <cellStyle name="Normal GHG whole table 2 5 6 2 2" xfId="20935"/>
    <cellStyle name="Normal GHG whole table 2 5 6 3" xfId="14894"/>
    <cellStyle name="Normal GHG whole table 2 5 7" xfId="3566"/>
    <cellStyle name="Normal GHG whole table 2 5 7 2" xfId="7786"/>
    <cellStyle name="Normal GHG whole table 2 5 7 2 2" xfId="18068"/>
    <cellStyle name="Normal GHG whole table 2 5 7 3" xfId="14466"/>
    <cellStyle name="Normal GHG whole table 2 5 8" xfId="3148"/>
    <cellStyle name="Normal GHG whole table 2 5 8 2" xfId="15942"/>
    <cellStyle name="Normal GHG whole table 2 5 9" xfId="16725"/>
    <cellStyle name="Normal GHG whole table 2 6" xfId="979"/>
    <cellStyle name="Normal GHG whole table 2 6 2" xfId="4243"/>
    <cellStyle name="Normal GHG whole table 2 6 2 2" xfId="8463"/>
    <cellStyle name="Normal GHG whole table 2 6 2 2 2" xfId="18745"/>
    <cellStyle name="Normal GHG whole table 2 6 2 3" xfId="12760"/>
    <cellStyle name="Normal GHG whole table 2 6 3" xfId="5443"/>
    <cellStyle name="Normal GHG whole table 2 6 3 2" xfId="9663"/>
    <cellStyle name="Normal GHG whole table 2 6 3 2 2" xfId="19945"/>
    <cellStyle name="Normal GHG whole table 2 6 3 3" xfId="14105"/>
    <cellStyle name="Normal GHG whole table 2 6 4" xfId="6857"/>
    <cellStyle name="Normal GHG whole table 2 6 4 2" xfId="11076"/>
    <cellStyle name="Normal GHG whole table 2 6 4 2 2" xfId="21319"/>
    <cellStyle name="Normal GHG whole table 2 6 4 3" xfId="14965"/>
    <cellStyle name="Normal GHG whole table 2 6 5" xfId="3406"/>
    <cellStyle name="Normal GHG whole table 2 6 5 2" xfId="7626"/>
    <cellStyle name="Normal GHG whole table 2 6 5 2 2" xfId="17908"/>
    <cellStyle name="Normal GHG whole table 2 6 6" xfId="3171"/>
    <cellStyle name="Normal GHG whole table 2 6 6 2" xfId="15283"/>
    <cellStyle name="Normal GHG whole table 2 6 7" xfId="15265"/>
    <cellStyle name="Normal GHG whole table 2 7" xfId="650"/>
    <cellStyle name="Normal GHG whole table 2 7 2" xfId="5116"/>
    <cellStyle name="Normal GHG whole table 2 7 2 2" xfId="9336"/>
    <cellStyle name="Normal GHG whole table 2 7 2 2 2" xfId="19618"/>
    <cellStyle name="Normal GHG whole table 2 7 2 3" xfId="16055"/>
    <cellStyle name="Normal GHG whole table 2 7 3" xfId="6540"/>
    <cellStyle name="Normal GHG whole table 2 7 3 2" xfId="10759"/>
    <cellStyle name="Normal GHG whole table 2 7 3 2 2" xfId="21030"/>
    <cellStyle name="Normal GHG whole table 2 7 3 3" xfId="12408"/>
    <cellStyle name="Normal GHG whole table 2 7 4" xfId="3958"/>
    <cellStyle name="Normal GHG whole table 2 7 4 2" xfId="8178"/>
    <cellStyle name="Normal GHG whole table 2 7 4 2 2" xfId="18460"/>
    <cellStyle name="Normal GHG whole table 2 7 5" xfId="2923"/>
    <cellStyle name="Normal GHG whole table 2 7 5 2" xfId="12747"/>
    <cellStyle name="Normal GHG whole table 2 7 6" xfId="11868"/>
    <cellStyle name="Normal GHG whole table 2 8" xfId="1559"/>
    <cellStyle name="Normal GHG whole table 2 8 2" xfId="6049"/>
    <cellStyle name="Normal GHG whole table 2 8 2 2" xfId="10268"/>
    <cellStyle name="Normal GHG whole table 2 8 2 2 2" xfId="20548"/>
    <cellStyle name="Normal GHG whole table 2 8 2 3" xfId="17218"/>
    <cellStyle name="Normal GHG whole table 2 8 3" xfId="3668"/>
    <cellStyle name="Normal GHG whole table 2 8 3 2" xfId="7888"/>
    <cellStyle name="Normal GHG whole table 2 8 3 2 2" xfId="18170"/>
    <cellStyle name="Normal GHG whole table 2 8 4" xfId="2008"/>
    <cellStyle name="Normal GHG whole table 2 8 4 2" xfId="14475"/>
    <cellStyle name="Normal GHG whole table 2 8 5" xfId="12943"/>
    <cellStyle name="Normal GHG whole table 2 9" xfId="4821"/>
    <cellStyle name="Normal GHG whole table 2 9 2" xfId="9041"/>
    <cellStyle name="Normal GHG whole table 2 9 2 2" xfId="19323"/>
    <cellStyle name="Normal GHG whole table 2 9 3" xfId="13090"/>
    <cellStyle name="Normal GHG whole table 3" xfId="311"/>
    <cellStyle name="Normal GHG whole table 3 10" xfId="4786"/>
    <cellStyle name="Normal GHG whole table 3 10 2" xfId="9006"/>
    <cellStyle name="Normal GHG whole table 3 10 2 2" xfId="19288"/>
    <cellStyle name="Normal GHG whole table 3 10 3" xfId="12857"/>
    <cellStyle name="Normal GHG whole table 3 11" xfId="3282"/>
    <cellStyle name="Normal GHG whole table 3 11 2" xfId="7504"/>
    <cellStyle name="Normal GHG whole table 3 11 2 2" xfId="17786"/>
    <cellStyle name="Normal GHG whole table 3 11 3" xfId="12145"/>
    <cellStyle name="Normal GHG whole table 3 12" xfId="6121"/>
    <cellStyle name="Normal GHG whole table 3 12 2" xfId="10340"/>
    <cellStyle name="Normal GHG whole table 3 12 2 2" xfId="20618"/>
    <cellStyle name="Normal GHG whole table 3 13" xfId="1814"/>
    <cellStyle name="Normal GHG whole table 3 13 2" xfId="16337"/>
    <cellStyle name="Normal GHG whole table 3 14" xfId="11762"/>
    <cellStyle name="Normal GHG whole table 3 2" xfId="406"/>
    <cellStyle name="Normal GHG whole table 3 2 2" xfId="1029"/>
    <cellStyle name="Normal GHG whole table 3 2 2 2" xfId="4293"/>
    <cellStyle name="Normal GHG whole table 3 2 2 2 2" xfId="8513"/>
    <cellStyle name="Normal GHG whole table 3 2 2 2 2 2" xfId="18795"/>
    <cellStyle name="Normal GHG whole table 3 2 2 2 3" xfId="14143"/>
    <cellStyle name="Normal GHG whole table 3 2 2 3" xfId="5493"/>
    <cellStyle name="Normal GHG whole table 3 2 2 3 2" xfId="9713"/>
    <cellStyle name="Normal GHG whole table 3 2 2 3 2 2" xfId="19995"/>
    <cellStyle name="Normal GHG whole table 3 2 2 3 3" xfId="12338"/>
    <cellStyle name="Normal GHG whole table 3 2 2 4" xfId="6907"/>
    <cellStyle name="Normal GHG whole table 3 2 2 4 2" xfId="11126"/>
    <cellStyle name="Normal GHG whole table 3 2 2 4 2 2" xfId="21368"/>
    <cellStyle name="Normal GHG whole table 3 2 2 4 3" xfId="13692"/>
    <cellStyle name="Normal GHG whole table 3 2 2 5" xfId="3455"/>
    <cellStyle name="Normal GHG whole table 3 2 2 5 2" xfId="7675"/>
    <cellStyle name="Normal GHG whole table 3 2 2 5 2 2" xfId="17957"/>
    <cellStyle name="Normal GHG whole table 3 2 2 6" xfId="3006"/>
    <cellStyle name="Normal GHG whole table 3 2 2 6 2" xfId="16368"/>
    <cellStyle name="Normal GHG whole table 3 2 2 7" xfId="15702"/>
    <cellStyle name="Normal GHG whole table 3 2 3" xfId="1230"/>
    <cellStyle name="Normal GHG whole table 3 2 3 2" xfId="5693"/>
    <cellStyle name="Normal GHG whole table 3 2 3 2 2" xfId="9913"/>
    <cellStyle name="Normal GHG whole table 3 2 3 2 2 2" xfId="20195"/>
    <cellStyle name="Normal GHG whole table 3 2 3 2 3" xfId="14631"/>
    <cellStyle name="Normal GHG whole table 3 2 3 3" xfId="7105"/>
    <cellStyle name="Normal GHG whole table 3 2 3 3 2" xfId="11324"/>
    <cellStyle name="Normal GHG whole table 3 2 3 3 2 2" xfId="21557"/>
    <cellStyle name="Normal GHG whole table 3 2 3 3 3" xfId="17177"/>
    <cellStyle name="Normal GHG whole table 3 2 3 4" xfId="4485"/>
    <cellStyle name="Normal GHG whole table 3 2 3 4 2" xfId="8705"/>
    <cellStyle name="Normal GHG whole table 3 2 3 4 2 2" xfId="18987"/>
    <cellStyle name="Normal GHG whole table 3 2 3 5" xfId="2956"/>
    <cellStyle name="Normal GHG whole table 3 2 3 5 2" xfId="17408"/>
    <cellStyle name="Normal GHG whole table 3 2 3 6" xfId="15110"/>
    <cellStyle name="Normal GHG whole table 3 2 4" xfId="781"/>
    <cellStyle name="Normal GHG whole table 3 2 4 2" xfId="5246"/>
    <cellStyle name="Normal GHG whole table 3 2 4 2 2" xfId="9466"/>
    <cellStyle name="Normal GHG whole table 3 2 4 2 2 2" xfId="19748"/>
    <cellStyle name="Normal GHG whole table 3 2 4 2 3" xfId="16714"/>
    <cellStyle name="Normal GHG whole table 3 2 4 3" xfId="6666"/>
    <cellStyle name="Normal GHG whole table 3 2 4 3 2" xfId="10885"/>
    <cellStyle name="Normal GHG whole table 3 2 4 3 2 2" xfId="21141"/>
    <cellStyle name="Normal GHG whole table 3 2 4 3 3" xfId="15032"/>
    <cellStyle name="Normal GHG whole table 3 2 4 4" xfId="4072"/>
    <cellStyle name="Normal GHG whole table 3 2 4 4 2" xfId="8292"/>
    <cellStyle name="Normal GHG whole table 3 2 4 4 2 2" xfId="18574"/>
    <cellStyle name="Normal GHG whole table 3 2 4 5" xfId="3135"/>
    <cellStyle name="Normal GHG whole table 3 2 4 5 2" xfId="11626"/>
    <cellStyle name="Normal GHG whole table 3 2 4 6" xfId="13619"/>
    <cellStyle name="Normal GHG whole table 3 2 5" xfId="1645"/>
    <cellStyle name="Normal GHG whole table 3 2 5 2" xfId="6300"/>
    <cellStyle name="Normal GHG whole table 3 2 5 2 2" xfId="10519"/>
    <cellStyle name="Normal GHG whole table 3 2 5 2 2 2" xfId="20795"/>
    <cellStyle name="Normal GHG whole table 3 2 5 2 3" xfId="16779"/>
    <cellStyle name="Normal GHG whole table 3 2 5 3" xfId="3722"/>
    <cellStyle name="Normal GHG whole table 3 2 5 3 2" xfId="7942"/>
    <cellStyle name="Normal GHG whole table 3 2 5 3 2 2" xfId="18224"/>
    <cellStyle name="Normal GHG whole table 3 2 5 4" xfId="3162"/>
    <cellStyle name="Normal GHG whole table 3 2 5 4 2" xfId="14911"/>
    <cellStyle name="Normal GHG whole table 3 2 5 5" xfId="16956"/>
    <cellStyle name="Normal GHG whole table 3 2 6" xfId="4875"/>
    <cellStyle name="Normal GHG whole table 3 2 6 2" xfId="9095"/>
    <cellStyle name="Normal GHG whole table 3 2 6 2 2" xfId="19377"/>
    <cellStyle name="Normal GHG whole table 3 2 6 3" xfId="15966"/>
    <cellStyle name="Normal GHG whole table 3 2 7" xfId="6210"/>
    <cellStyle name="Normal GHG whole table 3 2 7 2" xfId="10429"/>
    <cellStyle name="Normal GHG whole table 3 2 7 2 2" xfId="20707"/>
    <cellStyle name="Normal GHG whole table 3 2 7 3" xfId="15067"/>
    <cellStyle name="Normal GHG whole table 3 2 8" xfId="3013"/>
    <cellStyle name="Normal GHG whole table 3 2 8 2" xfId="13009"/>
    <cellStyle name="Normal GHG whole table 3 2 9" xfId="14575"/>
    <cellStyle name="Normal GHG whole table 3 3" xfId="456"/>
    <cellStyle name="Normal GHG whole table 3 3 10" xfId="13427"/>
    <cellStyle name="Normal GHG whole table 3 3 2" xfId="1067"/>
    <cellStyle name="Normal GHG whole table 3 3 2 2" xfId="1382"/>
    <cellStyle name="Normal GHG whole table 3 3 2 2 2" xfId="5845"/>
    <cellStyle name="Normal GHG whole table 3 3 2 2 2 2" xfId="10065"/>
    <cellStyle name="Normal GHG whole table 3 3 2 2 2 2 2" xfId="20347"/>
    <cellStyle name="Normal GHG whole table 3 3 2 2 2 3" xfId="14452"/>
    <cellStyle name="Normal GHG whole table 3 3 2 2 3" xfId="7257"/>
    <cellStyle name="Normal GHG whole table 3 3 2 2 3 2" xfId="11476"/>
    <cellStyle name="Normal GHG whole table 3 3 2 2 3 2 2" xfId="21698"/>
    <cellStyle name="Normal GHG whole table 3 3 2 2 3 3" xfId="15486"/>
    <cellStyle name="Normal GHG whole table 3 3 2 2 4" xfId="4613"/>
    <cellStyle name="Normal GHG whole table 3 3 2 2 4 2" xfId="8833"/>
    <cellStyle name="Normal GHG whole table 3 3 2 2 4 2 2" xfId="19115"/>
    <cellStyle name="Normal GHG whole table 3 3 2 2 5" xfId="2357"/>
    <cellStyle name="Normal GHG whole table 3 3 2 2 5 2" xfId="17549"/>
    <cellStyle name="Normal GHG whole table 3 3 2 2 6" xfId="14924"/>
    <cellStyle name="Normal GHG whole table 3 3 2 3" xfId="5531"/>
    <cellStyle name="Normal GHG whole table 3 3 2 3 2" xfId="9751"/>
    <cellStyle name="Normal GHG whole table 3 3 2 3 2 2" xfId="20033"/>
    <cellStyle name="Normal GHG whole table 3 3 2 3 3" xfId="13269"/>
    <cellStyle name="Normal GHG whole table 3 3 2 4" xfId="6944"/>
    <cellStyle name="Normal GHG whole table 3 3 2 4 2" xfId="11163"/>
    <cellStyle name="Normal GHG whole table 3 3 2 4 2 2" xfId="21403"/>
    <cellStyle name="Normal GHG whole table 3 3 2 4 3" xfId="15617"/>
    <cellStyle name="Normal GHG whole table 3 3 2 5" xfId="4329"/>
    <cellStyle name="Normal GHG whole table 3 3 2 5 2" xfId="8549"/>
    <cellStyle name="Normal GHG whole table 3 3 2 5 2 2" xfId="18831"/>
    <cellStyle name="Normal GHG whole table 3 3 2 6" xfId="3170"/>
    <cellStyle name="Normal GHG whole table 3 3 2 6 2" xfId="11784"/>
    <cellStyle name="Normal GHG whole table 3 3 2 7" xfId="13306"/>
    <cellStyle name="Normal GHG whole table 3 3 3" xfId="1248"/>
    <cellStyle name="Normal GHG whole table 3 3 3 2" xfId="5711"/>
    <cellStyle name="Normal GHG whole table 3 3 3 2 2" xfId="9931"/>
    <cellStyle name="Normal GHG whole table 3 3 3 2 2 2" xfId="20213"/>
    <cellStyle name="Normal GHG whole table 3 3 3 2 3" xfId="12322"/>
    <cellStyle name="Normal GHG whole table 3 3 3 3" xfId="7123"/>
    <cellStyle name="Normal GHG whole table 3 3 3 3 2" xfId="11342"/>
    <cellStyle name="Normal GHG whole table 3 3 3 3 2 2" xfId="21574"/>
    <cellStyle name="Normal GHG whole table 3 3 3 3 3" xfId="14355"/>
    <cellStyle name="Normal GHG whole table 3 3 3 4" xfId="4502"/>
    <cellStyle name="Normal GHG whole table 3 3 3 4 2" xfId="8722"/>
    <cellStyle name="Normal GHG whole table 3 3 3 4 2 2" xfId="19004"/>
    <cellStyle name="Normal GHG whole table 3 3 3 5" xfId="3056"/>
    <cellStyle name="Normal GHG whole table 3 3 3 5 2" xfId="17425"/>
    <cellStyle name="Normal GHG whole table 3 3 3 6" xfId="13887"/>
    <cellStyle name="Normal GHG whole table 3 3 4" xfId="840"/>
    <cellStyle name="Normal GHG whole table 3 3 4 2" xfId="5305"/>
    <cellStyle name="Normal GHG whole table 3 3 4 2 2" xfId="9525"/>
    <cellStyle name="Normal GHG whole table 3 3 4 2 2 2" xfId="19807"/>
    <cellStyle name="Normal GHG whole table 3 3 4 2 3" xfId="12987"/>
    <cellStyle name="Normal GHG whole table 3 3 4 3" xfId="6725"/>
    <cellStyle name="Normal GHG whole table 3 3 4 3 2" xfId="10944"/>
    <cellStyle name="Normal GHG whole table 3 3 4 3 2 2" xfId="21198"/>
    <cellStyle name="Normal GHG whole table 3 3 4 3 3" xfId="14663"/>
    <cellStyle name="Normal GHG whole table 3 3 4 4" xfId="4129"/>
    <cellStyle name="Normal GHG whole table 3 3 4 4 2" xfId="8349"/>
    <cellStyle name="Normal GHG whole table 3 3 4 4 2 2" xfId="18631"/>
    <cellStyle name="Normal GHG whole table 3 3 4 5" xfId="2179"/>
    <cellStyle name="Normal GHG whole table 3 3 4 5 2" xfId="12994"/>
    <cellStyle name="Normal GHG whole table 3 3 4 6" xfId="12665"/>
    <cellStyle name="Normal GHG whole table 3 3 5" xfId="3770"/>
    <cellStyle name="Normal GHG whole table 3 3 5 2" xfId="7990"/>
    <cellStyle name="Normal GHG whole table 3 3 5 2 2" xfId="18272"/>
    <cellStyle name="Normal GHG whole table 3 3 5 3" xfId="15091"/>
    <cellStyle name="Normal GHG whole table 3 3 6" xfId="4923"/>
    <cellStyle name="Normal GHG whole table 3 3 6 2" xfId="9143"/>
    <cellStyle name="Normal GHG whole table 3 3 6 2 2" xfId="19425"/>
    <cellStyle name="Normal GHG whole table 3 3 6 3" xfId="11860"/>
    <cellStyle name="Normal GHG whole table 3 3 7" xfId="6348"/>
    <cellStyle name="Normal GHG whole table 3 3 7 2" xfId="10567"/>
    <cellStyle name="Normal GHG whole table 3 3 7 2 2" xfId="20843"/>
    <cellStyle name="Normal GHG whole table 3 3 7 3" xfId="12264"/>
    <cellStyle name="Normal GHG whole table 3 3 8" xfId="3492"/>
    <cellStyle name="Normal GHG whole table 3 3 8 2" xfId="7712"/>
    <cellStyle name="Normal GHG whole table 3 3 8 2 2" xfId="17994"/>
    <cellStyle name="Normal GHG whole table 3 3 8 3" xfId="11993"/>
    <cellStyle name="Normal GHG whole table 3 3 9" xfId="2157"/>
    <cellStyle name="Normal GHG whole table 3 3 9 2" xfId="12467"/>
    <cellStyle name="Normal GHG whole table 3 4" xfId="520"/>
    <cellStyle name="Normal GHG whole table 3 4 2" xfId="1446"/>
    <cellStyle name="Normal GHG whole table 3 4 2 2" xfId="5909"/>
    <cellStyle name="Normal GHG whole table 3 4 2 2 2" xfId="10129"/>
    <cellStyle name="Normal GHG whole table 3 4 2 2 2 2" xfId="20411"/>
    <cellStyle name="Normal GHG whole table 3 4 2 2 3" xfId="15910"/>
    <cellStyle name="Normal GHG whole table 3 4 2 3" xfId="7321"/>
    <cellStyle name="Normal GHG whole table 3 4 2 3 2" xfId="11540"/>
    <cellStyle name="Normal GHG whole table 3 4 2 3 2 2" xfId="21758"/>
    <cellStyle name="Normal GHG whole table 3 4 2 3 3" xfId="16903"/>
    <cellStyle name="Normal GHG whole table 3 4 2 4" xfId="4673"/>
    <cellStyle name="Normal GHG whole table 3 4 2 4 2" xfId="8893"/>
    <cellStyle name="Normal GHG whole table 3 4 2 4 2 2" xfId="19175"/>
    <cellStyle name="Normal GHG whole table 3 4 2 5" xfId="3159"/>
    <cellStyle name="Normal GHG whole table 3 4 2 5 2" xfId="17609"/>
    <cellStyle name="Normal GHG whole table 3 4 2 6" xfId="16636"/>
    <cellStyle name="Normal GHG whole table 3 4 3" xfId="1128"/>
    <cellStyle name="Normal GHG whole table 3 4 3 2" xfId="5592"/>
    <cellStyle name="Normal GHG whole table 3 4 3 2 2" xfId="9812"/>
    <cellStyle name="Normal GHG whole table 3 4 3 2 2 2" xfId="20094"/>
    <cellStyle name="Normal GHG whole table 3 4 3 2 3" xfId="13211"/>
    <cellStyle name="Normal GHG whole table 3 4 3 3" xfId="7005"/>
    <cellStyle name="Normal GHG whole table 3 4 3 3 2" xfId="11224"/>
    <cellStyle name="Normal GHG whole table 3 4 3 3 2 2" xfId="21462"/>
    <cellStyle name="Normal GHG whole table 3 4 3 3 3" xfId="12347"/>
    <cellStyle name="Normal GHG whole table 3 4 3 4" xfId="4389"/>
    <cellStyle name="Normal GHG whole table 3 4 3 4 2" xfId="8609"/>
    <cellStyle name="Normal GHG whole table 3 4 3 4 2 2" xfId="18891"/>
    <cellStyle name="Normal GHG whole table 3 4 3 5" xfId="1756"/>
    <cellStyle name="Normal GHG whole table 3 4 3 5 2" xfId="17313"/>
    <cellStyle name="Normal GHG whole table 3 4 3 6" xfId="12241"/>
    <cellStyle name="Normal GHG whole table 3 4 4" xfId="3831"/>
    <cellStyle name="Normal GHG whole table 3 4 4 2" xfId="8051"/>
    <cellStyle name="Normal GHG whole table 3 4 4 2 2" xfId="18333"/>
    <cellStyle name="Normal GHG whole table 3 4 4 3" xfId="13424"/>
    <cellStyle name="Normal GHG whole table 3 4 5" xfId="4987"/>
    <cellStyle name="Normal GHG whole table 3 4 5 2" xfId="9207"/>
    <cellStyle name="Normal GHG whole table 3 4 5 2 2" xfId="19489"/>
    <cellStyle name="Normal GHG whole table 3 4 5 3" xfId="13740"/>
    <cellStyle name="Normal GHG whole table 3 4 6" xfId="6412"/>
    <cellStyle name="Normal GHG whole table 3 4 6 2" xfId="10631"/>
    <cellStyle name="Normal GHG whole table 3 4 6 2 2" xfId="20904"/>
    <cellStyle name="Normal GHG whole table 3 4 6 3" xfId="16585"/>
    <cellStyle name="Normal GHG whole table 3 4 7" xfId="3537"/>
    <cellStyle name="Normal GHG whole table 3 4 7 2" xfId="7757"/>
    <cellStyle name="Normal GHG whole table 3 4 7 2 2" xfId="18039"/>
    <cellStyle name="Normal GHG whole table 3 4 7 3" xfId="14027"/>
    <cellStyle name="Normal GHG whole table 3 4 8" xfId="2085"/>
    <cellStyle name="Normal GHG whole table 3 4 8 2" xfId="13164"/>
    <cellStyle name="Normal GHG whole table 3 4 9" xfId="11937"/>
    <cellStyle name="Normal GHG whole table 3 5" xfId="582"/>
    <cellStyle name="Normal GHG whole table 3 5 2" xfId="1508"/>
    <cellStyle name="Normal GHG whole table 3 5 2 2" xfId="5971"/>
    <cellStyle name="Normal GHG whole table 3 5 2 2 2" xfId="10191"/>
    <cellStyle name="Normal GHG whole table 3 5 2 2 2 2" xfId="20473"/>
    <cellStyle name="Normal GHG whole table 3 5 2 2 3" xfId="15846"/>
    <cellStyle name="Normal GHG whole table 3 5 2 3" xfId="7383"/>
    <cellStyle name="Normal GHG whole table 3 5 2 3 2" xfId="11602"/>
    <cellStyle name="Normal GHG whole table 3 5 2 3 2 2" xfId="21817"/>
    <cellStyle name="Normal GHG whole table 3 5 2 3 3" xfId="15906"/>
    <cellStyle name="Normal GHG whole table 3 5 2 4" xfId="4732"/>
    <cellStyle name="Normal GHG whole table 3 5 2 4 2" xfId="8952"/>
    <cellStyle name="Normal GHG whole table 3 5 2 4 2 2" xfId="19234"/>
    <cellStyle name="Normal GHG whole table 3 5 2 5" xfId="7436"/>
    <cellStyle name="Normal GHG whole table 3 5 2 5 2" xfId="17668"/>
    <cellStyle name="Normal GHG whole table 3 5 2 6" xfId="14495"/>
    <cellStyle name="Normal GHG whole table 3 5 3" xfId="1186"/>
    <cellStyle name="Normal GHG whole table 3 5 3 2" xfId="5649"/>
    <cellStyle name="Normal GHG whole table 3 5 3 2 2" xfId="9869"/>
    <cellStyle name="Normal GHG whole table 3 5 3 2 2 2" xfId="20151"/>
    <cellStyle name="Normal GHG whole table 3 5 3 2 3" xfId="14437"/>
    <cellStyle name="Normal GHG whole table 3 5 3 3" xfId="7061"/>
    <cellStyle name="Normal GHG whole table 3 5 3 3 2" xfId="11280"/>
    <cellStyle name="Normal GHG whole table 3 5 3 3 2 2" xfId="21515"/>
    <cellStyle name="Normal GHG whole table 3 5 3 3 3" xfId="11828"/>
    <cellStyle name="Normal GHG whole table 3 5 3 4" xfId="4443"/>
    <cellStyle name="Normal GHG whole table 3 5 3 4 2" xfId="8663"/>
    <cellStyle name="Normal GHG whole table 3 5 3 4 2 2" xfId="18945"/>
    <cellStyle name="Normal GHG whole table 3 5 3 5" xfId="2890"/>
    <cellStyle name="Normal GHG whole table 3 5 3 5 2" xfId="17366"/>
    <cellStyle name="Normal GHG whole table 3 5 3 6" xfId="13236"/>
    <cellStyle name="Normal GHG whole table 3 5 4" xfId="3893"/>
    <cellStyle name="Normal GHG whole table 3 5 4 2" xfId="8113"/>
    <cellStyle name="Normal GHG whole table 3 5 4 2 2" xfId="18395"/>
    <cellStyle name="Normal GHG whole table 3 5 4 3" xfId="12047"/>
    <cellStyle name="Normal GHG whole table 3 5 5" xfId="5049"/>
    <cellStyle name="Normal GHG whole table 3 5 5 2" xfId="9269"/>
    <cellStyle name="Normal GHG whole table 3 5 5 2 2" xfId="19551"/>
    <cellStyle name="Normal GHG whole table 3 5 5 3" xfId="17107"/>
    <cellStyle name="Normal GHG whole table 3 5 6" xfId="6474"/>
    <cellStyle name="Normal GHG whole table 3 5 6 2" xfId="10693"/>
    <cellStyle name="Normal GHG whole table 3 5 6 2 2" xfId="20966"/>
    <cellStyle name="Normal GHG whole table 3 5 6 3" xfId="16628"/>
    <cellStyle name="Normal GHG whole table 3 5 7" xfId="3596"/>
    <cellStyle name="Normal GHG whole table 3 5 7 2" xfId="7816"/>
    <cellStyle name="Normal GHG whole table 3 5 7 2 2" xfId="18098"/>
    <cellStyle name="Normal GHG whole table 3 5 7 3" xfId="12315"/>
    <cellStyle name="Normal GHG whole table 3 5 8" xfId="2748"/>
    <cellStyle name="Normal GHG whole table 3 5 8 2" xfId="16451"/>
    <cellStyle name="Normal GHG whole table 3 5 9" xfId="13015"/>
    <cellStyle name="Normal GHG whole table 3 6" xfId="951"/>
    <cellStyle name="Normal GHG whole table 3 6 2" xfId="4226"/>
    <cellStyle name="Normal GHG whole table 3 6 2 2" xfId="8446"/>
    <cellStyle name="Normal GHG whole table 3 6 2 2 2" xfId="18728"/>
    <cellStyle name="Normal GHG whole table 3 6 2 3" xfId="12597"/>
    <cellStyle name="Normal GHG whole table 3 6 3" xfId="5415"/>
    <cellStyle name="Normal GHG whole table 3 6 3 2" xfId="9635"/>
    <cellStyle name="Normal GHG whole table 3 6 3 2 2" xfId="19917"/>
    <cellStyle name="Normal GHG whole table 3 6 3 3" xfId="14775"/>
    <cellStyle name="Normal GHG whole table 3 6 4" xfId="6829"/>
    <cellStyle name="Normal GHG whole table 3 6 4 2" xfId="11048"/>
    <cellStyle name="Normal GHG whole table 3 6 4 2 2" xfId="21293"/>
    <cellStyle name="Normal GHG whole table 3 6 4 3" xfId="12165"/>
    <cellStyle name="Normal GHG whole table 3 6 5" xfId="3376"/>
    <cellStyle name="Normal GHG whole table 3 6 5 2" xfId="7596"/>
    <cellStyle name="Normal GHG whole table 3 6 5 2 2" xfId="17878"/>
    <cellStyle name="Normal GHG whole table 3 6 6" xfId="2777"/>
    <cellStyle name="Normal GHG whole table 3 6 6 2" xfId="16394"/>
    <cellStyle name="Normal GHG whole table 3 6 7" xfId="12432"/>
    <cellStyle name="Normal GHG whole table 3 7" xfId="654"/>
    <cellStyle name="Normal GHG whole table 3 7 2" xfId="5120"/>
    <cellStyle name="Normal GHG whole table 3 7 2 2" xfId="9340"/>
    <cellStyle name="Normal GHG whole table 3 7 2 2 2" xfId="19622"/>
    <cellStyle name="Normal GHG whole table 3 7 2 3" xfId="15171"/>
    <cellStyle name="Normal GHG whole table 3 7 3" xfId="6544"/>
    <cellStyle name="Normal GHG whole table 3 7 3 2" xfId="10763"/>
    <cellStyle name="Normal GHG whole table 3 7 3 2 2" xfId="21033"/>
    <cellStyle name="Normal GHG whole table 3 7 3 3" xfId="12911"/>
    <cellStyle name="Normal GHG whole table 3 7 4" xfId="3961"/>
    <cellStyle name="Normal GHG whole table 3 7 4 2" xfId="8181"/>
    <cellStyle name="Normal GHG whole table 3 7 4 2 2" xfId="18463"/>
    <cellStyle name="Normal GHG whole table 3 7 5" xfId="2035"/>
    <cellStyle name="Normal GHG whole table 3 7 5 2" xfId="14216"/>
    <cellStyle name="Normal GHG whole table 3 7 6" xfId="11647"/>
    <cellStyle name="Normal GHG whole table 3 8" xfId="608"/>
    <cellStyle name="Normal GHG whole table 3 8 2" xfId="5075"/>
    <cellStyle name="Normal GHG whole table 3 8 2 2" xfId="9295"/>
    <cellStyle name="Normal GHG whole table 3 8 2 2 2" xfId="19577"/>
    <cellStyle name="Normal GHG whole table 3 8 2 3" xfId="12113"/>
    <cellStyle name="Normal GHG whole table 3 8 3" xfId="6500"/>
    <cellStyle name="Normal GHG whole table 3 8 3 2" xfId="10719"/>
    <cellStyle name="Normal GHG whole table 3 8 3 2 2" xfId="20991"/>
    <cellStyle name="Normal GHG whole table 3 8 3 3" xfId="13648"/>
    <cellStyle name="Normal GHG whole table 3 8 4" xfId="3918"/>
    <cellStyle name="Normal GHG whole table 3 8 4 2" xfId="8138"/>
    <cellStyle name="Normal GHG whole table 3 8 4 2 2" xfId="18420"/>
    <cellStyle name="Normal GHG whole table 3 8 5" xfId="2122"/>
    <cellStyle name="Normal GHG whole table 3 8 5 2" xfId="12208"/>
    <cellStyle name="Normal GHG whole table 3 8 6" xfId="11690"/>
    <cellStyle name="Normal GHG whole table 3 9" xfId="1606"/>
    <cellStyle name="Normal GHG whole table 3 9 2" xfId="6257"/>
    <cellStyle name="Normal GHG whole table 3 9 2 2" xfId="10476"/>
    <cellStyle name="Normal GHG whole table 3 9 2 2 2" xfId="20752"/>
    <cellStyle name="Normal GHG whole table 3 9 2 3" xfId="15799"/>
    <cellStyle name="Normal GHG whole table 3 9 3" xfId="3632"/>
    <cellStyle name="Normal GHG whole table 3 9 3 2" xfId="7852"/>
    <cellStyle name="Normal GHG whole table 3 9 3 2 2" xfId="18134"/>
    <cellStyle name="Normal GHG whole table 3 9 4" xfId="2551"/>
    <cellStyle name="Normal GHG whole table 3 9 4 2" xfId="11955"/>
    <cellStyle name="Normal GHG whole table 3 9 5" xfId="14517"/>
    <cellStyle name="Normal GHG whole table 4" xfId="282"/>
    <cellStyle name="Normal GHG whole table 4 10" xfId="11741"/>
    <cellStyle name="Normal GHG whole table 4 2" xfId="721"/>
    <cellStyle name="Normal GHG whole table 4 2 2" xfId="1274"/>
    <cellStyle name="Normal GHG whole table 4 2 2 2" xfId="5737"/>
    <cellStyle name="Normal GHG whole table 4 2 2 2 2" xfId="9957"/>
    <cellStyle name="Normal GHG whole table 4 2 2 2 2 2" xfId="20239"/>
    <cellStyle name="Normal GHG whole table 4 2 2 2 3" xfId="15124"/>
    <cellStyle name="Normal GHG whole table 4 2 2 3" xfId="7149"/>
    <cellStyle name="Normal GHG whole table 4 2 2 3 2" xfId="11368"/>
    <cellStyle name="Normal GHG whole table 4 2 2 3 2 2" xfId="21597"/>
    <cellStyle name="Normal GHG whole table 4 2 2 3 3" xfId="13969"/>
    <cellStyle name="Normal GHG whole table 4 2 2 4" xfId="4523"/>
    <cellStyle name="Normal GHG whole table 4 2 2 4 2" xfId="8743"/>
    <cellStyle name="Normal GHG whole table 4 2 2 4 2 2" xfId="19025"/>
    <cellStyle name="Normal GHG whole table 4 2 2 5" xfId="3168"/>
    <cellStyle name="Normal GHG whole table 4 2 2 5 2" xfId="17448"/>
    <cellStyle name="Normal GHG whole table 4 2 2 6" xfId="13836"/>
    <cellStyle name="Normal GHG whole table 4 2 3" xfId="1698"/>
    <cellStyle name="Normal GHG whole table 4 2 3 2" xfId="6607"/>
    <cellStyle name="Normal GHG whole table 4 2 3 2 2" xfId="10826"/>
    <cellStyle name="Normal GHG whole table 4 2 3 2 2 2" xfId="21088"/>
    <cellStyle name="Normal GHG whole table 4 2 3 2 3" xfId="17237"/>
    <cellStyle name="Normal GHG whole table 4 2 3 3" xfId="5186"/>
    <cellStyle name="Normal GHG whole table 4 2 3 3 2" xfId="9406"/>
    <cellStyle name="Normal GHG whole table 4 2 3 3 2 2" xfId="19688"/>
    <cellStyle name="Normal GHG whole table 4 2 3 4" xfId="2552"/>
    <cellStyle name="Normal GHG whole table 4 2 3 4 2" xfId="15075"/>
    <cellStyle name="Normal GHG whole table 4 2 3 5" xfId="15576"/>
    <cellStyle name="Normal GHG whole table 4 2 4" xfId="6172"/>
    <cellStyle name="Normal GHG whole table 4 2 4 2" xfId="10391"/>
    <cellStyle name="Normal GHG whole table 4 2 4 2 2" xfId="20669"/>
    <cellStyle name="Normal GHG whole table 4 2 4 3" xfId="13247"/>
    <cellStyle name="Normal GHG whole table 4 2 5" xfId="1920"/>
    <cellStyle name="Normal GHG whole table 4 2 5 2" xfId="15648"/>
    <cellStyle name="Normal GHG whole table 4 2 6" xfId="14133"/>
    <cellStyle name="Normal GHG whole table 4 3" xfId="865"/>
    <cellStyle name="Normal GHG whole table 4 3 2" xfId="5330"/>
    <cellStyle name="Normal GHG whole table 4 3 2 2" xfId="9550"/>
    <cellStyle name="Normal GHG whole table 4 3 2 2 2" xfId="19832"/>
    <cellStyle name="Normal GHG whole table 4 3 2 3" xfId="13732"/>
    <cellStyle name="Normal GHG whole table 4 3 3" xfId="6750"/>
    <cellStyle name="Normal GHG whole table 4 3 3 2" xfId="10969"/>
    <cellStyle name="Normal GHG whole table 4 3 3 2 2" xfId="21223"/>
    <cellStyle name="Normal GHG whole table 4 3 3 3" xfId="13579"/>
    <cellStyle name="Normal GHG whole table 4 3 4" xfId="4154"/>
    <cellStyle name="Normal GHG whole table 4 3 4 2" xfId="8374"/>
    <cellStyle name="Normal GHG whole table 4 3 4 2 2" xfId="18656"/>
    <cellStyle name="Normal GHG whole table 4 3 5" xfId="2449"/>
    <cellStyle name="Normal GHG whole table 4 3 5 2" xfId="14659"/>
    <cellStyle name="Normal GHG whole table 4 3 6" xfId="13250"/>
    <cellStyle name="Normal GHG whole table 4 4" xfId="708"/>
    <cellStyle name="Normal GHG whole table 4 4 2" xfId="5173"/>
    <cellStyle name="Normal GHG whole table 4 4 2 2" xfId="9393"/>
    <cellStyle name="Normal GHG whole table 4 4 2 2 2" xfId="19675"/>
    <cellStyle name="Normal GHG whole table 4 4 2 3" xfId="17243"/>
    <cellStyle name="Normal GHG whole table 4 4 3" xfId="6594"/>
    <cellStyle name="Normal GHG whole table 4 4 3 2" xfId="10813"/>
    <cellStyle name="Normal GHG whole table 4 4 3 2 2" xfId="21078"/>
    <cellStyle name="Normal GHG whole table 4 4 3 3" xfId="15395"/>
    <cellStyle name="Normal GHG whole table 4 4 4" xfId="4009"/>
    <cellStyle name="Normal GHG whole table 4 4 4 2" xfId="8229"/>
    <cellStyle name="Normal GHG whole table 4 4 4 2 2" xfId="18511"/>
    <cellStyle name="Normal GHG whole table 4 4 5" xfId="2442"/>
    <cellStyle name="Normal GHG whole table 4 4 5 2" xfId="12826"/>
    <cellStyle name="Normal GHG whole table 4 4 6" xfId="13166"/>
    <cellStyle name="Normal GHG whole table 4 5" xfId="1532"/>
    <cellStyle name="Normal GHG whole table 4 5 2" xfId="6000"/>
    <cellStyle name="Normal GHG whole table 4 5 2 2" xfId="10220"/>
    <cellStyle name="Normal GHG whole table 4 5 2 2 2" xfId="20501"/>
    <cellStyle name="Normal GHG whole table 4 5 2 3" xfId="15740"/>
    <cellStyle name="Normal GHG whole table 4 5 3" xfId="3287"/>
    <cellStyle name="Normal GHG whole table 4 5 3 2" xfId="7508"/>
    <cellStyle name="Normal GHG whole table 4 5 3 2 2" xfId="17791"/>
    <cellStyle name="Normal GHG whole table 4 5 4" xfId="2401"/>
    <cellStyle name="Normal GHG whole table 4 5 4 2" xfId="14079"/>
    <cellStyle name="Normal GHG whole table 4 5 5" xfId="16648"/>
    <cellStyle name="Normal GHG whole table 4 6" xfId="4759"/>
    <cellStyle name="Normal GHG whole table 4 6 2" xfId="8979"/>
    <cellStyle name="Normal GHG whole table 4 6 2 2" xfId="19261"/>
    <cellStyle name="Normal GHG whole table 4 6 3" xfId="14069"/>
    <cellStyle name="Normal GHG whole table 4 7" xfId="3265"/>
    <cellStyle name="Normal GHG whole table 4 7 2" xfId="7487"/>
    <cellStyle name="Normal GHG whole table 4 7 2 2" xfId="17769"/>
    <cellStyle name="Normal GHG whole table 4 7 3" xfId="12903"/>
    <cellStyle name="Normal GHG whole table 4 8" xfId="3049"/>
    <cellStyle name="Normal GHG whole table 4 8 2" xfId="12809"/>
    <cellStyle name="Normal GHG whole table 4 9" xfId="16103"/>
    <cellStyle name="Normal GHG whole table 4 9 2" xfId="13940"/>
    <cellStyle name="Normal GHG whole table 5" xfId="304"/>
    <cellStyle name="Normal GHG whole table 5 2" xfId="1286"/>
    <cellStyle name="Normal GHG whole table 5 2 2" xfId="5749"/>
    <cellStyle name="Normal GHG whole table 5 2 2 2" xfId="9969"/>
    <cellStyle name="Normal GHG whole table 5 2 2 2 2" xfId="20251"/>
    <cellStyle name="Normal GHG whole table 5 2 2 3" xfId="14497"/>
    <cellStyle name="Normal GHG whole table 5 2 3" xfId="7161"/>
    <cellStyle name="Normal GHG whole table 5 2 3 2" xfId="11380"/>
    <cellStyle name="Normal GHG whole table 5 2 3 2 2" xfId="21607"/>
    <cellStyle name="Normal GHG whole table 5 2 3 3" xfId="13912"/>
    <cellStyle name="Normal GHG whole table 5 2 4" xfId="4530"/>
    <cellStyle name="Normal GHG whole table 5 2 4 2" xfId="8750"/>
    <cellStyle name="Normal GHG whole table 5 2 4 2 2" xfId="19032"/>
    <cellStyle name="Normal GHG whole table 5 2 5" xfId="2931"/>
    <cellStyle name="Normal GHG whole table 5 2 5 2" xfId="17458"/>
    <cellStyle name="Normal GHG whole table 5 2 6" xfId="12428"/>
    <cellStyle name="Normal GHG whole table 5 3" xfId="669"/>
    <cellStyle name="Normal GHG whole table 5 3 2" xfId="5135"/>
    <cellStyle name="Normal GHG whole table 5 3 2 2" xfId="9355"/>
    <cellStyle name="Normal GHG whole table 5 3 2 2 2" xfId="19637"/>
    <cellStyle name="Normal GHG whole table 5 3 2 3" xfId="13935"/>
    <cellStyle name="Normal GHG whole table 5 3 3" xfId="6559"/>
    <cellStyle name="Normal GHG whole table 5 3 3 2" xfId="10778"/>
    <cellStyle name="Normal GHG whole table 5 3 3 2 2" xfId="21046"/>
    <cellStyle name="Normal GHG whole table 5 3 3 3" xfId="15708"/>
    <cellStyle name="Normal GHG whole table 5 3 4" xfId="3973"/>
    <cellStyle name="Normal GHG whole table 5 3 4 2" xfId="8193"/>
    <cellStyle name="Normal GHG whole table 5 3 4 2 2" xfId="18475"/>
    <cellStyle name="Normal GHG whole table 5 3 5" xfId="2454"/>
    <cellStyle name="Normal GHG whole table 5 3 5 2" xfId="12283"/>
    <cellStyle name="Normal GHG whole table 5 3 6" xfId="11757"/>
    <cellStyle name="Normal GHG whole table 5 4" xfId="1535"/>
    <cellStyle name="Normal GHG whole table 5 4 2" xfId="6003"/>
    <cellStyle name="Normal GHG whole table 5 4 2 2" xfId="10223"/>
    <cellStyle name="Normal GHG whole table 5 4 2 2 2" xfId="20504"/>
    <cellStyle name="Normal GHG whole table 5 4 2 3" xfId="17129"/>
    <cellStyle name="Normal GHG whole table 5 4 3" xfId="3625"/>
    <cellStyle name="Normal GHG whole table 5 4 3 2" xfId="7845"/>
    <cellStyle name="Normal GHG whole table 5 4 3 2 2" xfId="18127"/>
    <cellStyle name="Normal GHG whole table 5 4 4" xfId="2889"/>
    <cellStyle name="Normal GHG whole table 5 4 4 2" xfId="15529"/>
    <cellStyle name="Normal GHG whole table 5 4 5" xfId="12191"/>
    <cellStyle name="Normal GHG whole table 5 5" xfId="4779"/>
    <cellStyle name="Normal GHG whole table 5 5 2" xfId="8999"/>
    <cellStyle name="Normal GHG whole table 5 5 2 2" xfId="19281"/>
    <cellStyle name="Normal GHG whole table 5 5 3" xfId="16052"/>
    <cellStyle name="Normal GHG whole table 5 6" xfId="6025"/>
    <cellStyle name="Normal GHG whole table 5 6 2" xfId="10244"/>
    <cellStyle name="Normal GHG whole table 5 6 2 2" xfId="20524"/>
    <cellStyle name="Normal GHG whole table 5 6 3" xfId="13978"/>
    <cellStyle name="Normal GHG whole table 5 7" xfId="2352"/>
    <cellStyle name="Normal GHG whole table 5 7 2" xfId="12779"/>
    <cellStyle name="Normal GHG whole table 5 8" xfId="16086"/>
    <cellStyle name="Normal GHG whole table 5 8 2" xfId="16043"/>
    <cellStyle name="Normal GHG whole table 5 9" xfId="13870"/>
    <cellStyle name="Normal GHG whole table 6" xfId="326"/>
    <cellStyle name="Normal GHG whole table 6 2" xfId="1298"/>
    <cellStyle name="Normal GHG whole table 6 2 2" xfId="5761"/>
    <cellStyle name="Normal GHG whole table 6 2 2 2" xfId="9981"/>
    <cellStyle name="Normal GHG whole table 6 2 2 2 2" xfId="20263"/>
    <cellStyle name="Normal GHG whole table 6 2 2 3" xfId="16872"/>
    <cellStyle name="Normal GHG whole table 6 2 3" xfId="7173"/>
    <cellStyle name="Normal GHG whole table 6 2 3 2" xfId="11392"/>
    <cellStyle name="Normal GHG whole table 6 2 3 2 2" xfId="21618"/>
    <cellStyle name="Normal GHG whole table 6 2 3 3" xfId="17013"/>
    <cellStyle name="Normal GHG whole table 6 2 4" xfId="4539"/>
    <cellStyle name="Normal GHG whole table 6 2 4 2" xfId="8759"/>
    <cellStyle name="Normal GHG whole table 6 2 4 2 2" xfId="19041"/>
    <cellStyle name="Normal GHG whole table 6 2 5" xfId="2300"/>
    <cellStyle name="Normal GHG whole table 6 2 5 2" xfId="17469"/>
    <cellStyle name="Normal GHG whole table 6 2 6" xfId="13726"/>
    <cellStyle name="Normal GHG whole table 6 3" xfId="961"/>
    <cellStyle name="Normal GHG whole table 6 3 2" xfId="5425"/>
    <cellStyle name="Normal GHG whole table 6 3 2 2" xfId="9645"/>
    <cellStyle name="Normal GHG whole table 6 3 2 2 2" xfId="19927"/>
    <cellStyle name="Normal GHG whole table 6 3 2 3" xfId="15426"/>
    <cellStyle name="Normal GHG whole table 6 3 3" xfId="6839"/>
    <cellStyle name="Normal GHG whole table 6 3 3 2" xfId="11058"/>
    <cellStyle name="Normal GHG whole table 6 3 3 2 2" xfId="21302"/>
    <cellStyle name="Normal GHG whole table 6 3 3 3" xfId="17042"/>
    <cellStyle name="Normal GHG whole table 6 3 4" xfId="4228"/>
    <cellStyle name="Normal GHG whole table 6 3 4 2" xfId="8448"/>
    <cellStyle name="Normal GHG whole table 6 3 4 2 2" xfId="18730"/>
    <cellStyle name="Normal GHG whole table 6 3 5" xfId="3130"/>
    <cellStyle name="Normal GHG whole table 6 3 5 2" xfId="14617"/>
    <cellStyle name="Normal GHG whole table 6 3 6" xfId="13714"/>
    <cellStyle name="Normal GHG whole table 6 4" xfId="3645"/>
    <cellStyle name="Normal GHG whole table 6 4 2" xfId="7865"/>
    <cellStyle name="Normal GHG whole table 6 4 2 2" xfId="18147"/>
    <cellStyle name="Normal GHG whole table 6 4 3" xfId="15630"/>
    <cellStyle name="Normal GHG whole table 6 5" xfId="4799"/>
    <cellStyle name="Normal GHG whole table 6 5 2" xfId="9019"/>
    <cellStyle name="Normal GHG whole table 6 5 2 2" xfId="19301"/>
    <cellStyle name="Normal GHG whole table 6 5 3" xfId="12801"/>
    <cellStyle name="Normal GHG whole table 6 6" xfId="6258"/>
    <cellStyle name="Normal GHG whole table 6 6 2" xfId="10477"/>
    <cellStyle name="Normal GHG whole table 6 6 2 2" xfId="20753"/>
    <cellStyle name="Normal GHG whole table 6 6 3" xfId="13565"/>
    <cellStyle name="Normal GHG whole table 6 7" xfId="3385"/>
    <cellStyle name="Normal GHG whole table 6 7 2" xfId="7605"/>
    <cellStyle name="Normal GHG whole table 6 7 2 2" xfId="17887"/>
    <cellStyle name="Normal GHG whole table 6 7 3" xfId="14625"/>
    <cellStyle name="Normal GHG whole table 6 8" xfId="2950"/>
    <cellStyle name="Normal GHG whole table 6 8 2" xfId="12350"/>
    <cellStyle name="Normal GHG whole table 6 9" xfId="15383"/>
    <cellStyle name="Normal GHG whole table 7" xfId="901"/>
    <cellStyle name="Normal GHG whole table 7 2" xfId="1266"/>
    <cellStyle name="Normal GHG whole table 7 2 2" xfId="5729"/>
    <cellStyle name="Normal GHG whole table 7 2 2 2" xfId="9949"/>
    <cellStyle name="Normal GHG whole table 7 2 2 2 2" xfId="20231"/>
    <cellStyle name="Normal GHG whole table 7 2 2 3" xfId="17106"/>
    <cellStyle name="Normal GHG whole table 7 2 3" xfId="7141"/>
    <cellStyle name="Normal GHG whole table 7 2 3 2" xfId="11360"/>
    <cellStyle name="Normal GHG whole table 7 2 3 2 2" xfId="21590"/>
    <cellStyle name="Normal GHG whole table 7 2 3 3" xfId="13441"/>
    <cellStyle name="Normal GHG whole table 7 2 4" xfId="4518"/>
    <cellStyle name="Normal GHG whole table 7 2 4 2" xfId="8738"/>
    <cellStyle name="Normal GHG whole table 7 2 4 2 2" xfId="19020"/>
    <cellStyle name="Normal GHG whole table 7 2 5" xfId="2979"/>
    <cellStyle name="Normal GHG whole table 7 2 5 2" xfId="17441"/>
    <cellStyle name="Normal GHG whole table 7 2 6" xfId="14721"/>
    <cellStyle name="Normal GHG whole table 7 3" xfId="4184"/>
    <cellStyle name="Normal GHG whole table 7 3 2" xfId="8404"/>
    <cellStyle name="Normal GHG whole table 7 3 2 2" xfId="18686"/>
    <cellStyle name="Normal GHG whole table 7 3 3" xfId="17031"/>
    <cellStyle name="Normal GHG whole table 7 4" xfId="5366"/>
    <cellStyle name="Normal GHG whole table 7 4 2" xfId="9586"/>
    <cellStyle name="Normal GHG whole table 7 4 2 2" xfId="19868"/>
    <cellStyle name="Normal GHG whole table 7 4 3" xfId="12009"/>
    <cellStyle name="Normal GHG whole table 7 5" xfId="6783"/>
    <cellStyle name="Normal GHG whole table 7 5 2" xfId="11002"/>
    <cellStyle name="Normal GHG whole table 7 5 2 2" xfId="21253"/>
    <cellStyle name="Normal GHG whole table 7 5 3" xfId="16734"/>
    <cellStyle name="Normal GHG whole table 7 6" xfId="3338"/>
    <cellStyle name="Normal GHG whole table 7 6 2" xfId="7558"/>
    <cellStyle name="Normal GHG whole table 7 6 2 2" xfId="17842"/>
    <cellStyle name="Normal GHG whole table 7 7" xfId="2932"/>
    <cellStyle name="Normal GHG whole table 7 7 2" xfId="16038"/>
    <cellStyle name="Normal GHG whole table 7 8" xfId="12537"/>
    <cellStyle name="Normal GHG whole table 8" xfId="688"/>
    <cellStyle name="Normal GHG whole table 8 2" xfId="5154"/>
    <cellStyle name="Normal GHG whole table 8 2 2" xfId="9374"/>
    <cellStyle name="Normal GHG whole table 8 2 2 2" xfId="19656"/>
    <cellStyle name="Normal GHG whole table 8 2 3" xfId="12757"/>
    <cellStyle name="Normal GHG whole table 8 3" xfId="6577"/>
    <cellStyle name="Normal GHG whole table 8 3 2" xfId="10796"/>
    <cellStyle name="Normal GHG whole table 8 3 2 2" xfId="21062"/>
    <cellStyle name="Normal GHG whole table 8 3 3" xfId="14641"/>
    <cellStyle name="Normal GHG whole table 8 4" xfId="3991"/>
    <cellStyle name="Normal GHG whole table 8 4 2" xfId="8211"/>
    <cellStyle name="Normal GHG whole table 8 4 2 2" xfId="18493"/>
    <cellStyle name="Normal GHG whole table 8 5" xfId="2633"/>
    <cellStyle name="Normal GHG whole table 8 5 2" xfId="15193"/>
    <cellStyle name="Normal GHG whole table 8 6" xfId="13779"/>
    <cellStyle name="Normal GHG whole table 9" xfId="1540"/>
    <cellStyle name="Normal GHG whole table 9 2" xfId="6008"/>
    <cellStyle name="Normal GHG whole table 9 2 2" xfId="10228"/>
    <cellStyle name="Normal GHG whole table 9 2 2 2" xfId="20509"/>
    <cellStyle name="Normal GHG whole table 9 2 3" xfId="15146"/>
    <cellStyle name="Normal GHG whole table 9 3" xfId="3288"/>
    <cellStyle name="Normal GHG whole table 9 3 2" xfId="7509"/>
    <cellStyle name="Normal GHG whole table 9 3 2 2" xfId="17792"/>
    <cellStyle name="Normal GHG whole table 9 4" xfId="2324"/>
    <cellStyle name="Normal GHG whole table 9 4 2" xfId="14440"/>
    <cellStyle name="Normal GHG whole table 9 5" xfId="15442"/>
    <cellStyle name="Normal GHG-Shade" xfId="235"/>
    <cellStyle name="Normál_Munka1" xfId="236"/>
    <cellStyle name="Normal_Sheet1" xfId="5"/>
    <cellStyle name="Note" xfId="168" builtinId="10" customBuiltin="1"/>
    <cellStyle name="Note 2" xfId="38"/>
    <cellStyle name="Odd" xfId="7404"/>
    <cellStyle name="Odd 2" xfId="7408"/>
    <cellStyle name="Odd 3" xfId="3050"/>
    <cellStyle name="Odd 3 2" xfId="16069"/>
    <cellStyle name="Output" xfId="163" builtinId="21" customBuiltin="1"/>
    <cellStyle name="Pattern" xfId="237"/>
    <cellStyle name="Pattern 10" xfId="3647"/>
    <cellStyle name="Pattern 10 2" xfId="7867"/>
    <cellStyle name="Pattern 10 2 2" xfId="18149"/>
    <cellStyle name="Pattern 10 3" xfId="13330"/>
    <cellStyle name="Pattern 11" xfId="3235"/>
    <cellStyle name="Pattern 11 2" xfId="7459"/>
    <cellStyle name="Pattern 11 2 2" xfId="17739"/>
    <cellStyle name="Pattern 11 3" xfId="13561"/>
    <cellStyle name="Pattern 12" xfId="2220"/>
    <cellStyle name="Pattern 12 2" xfId="15857"/>
    <cellStyle name="Pattern 13" xfId="15534"/>
    <cellStyle name="Pattern 2" xfId="358"/>
    <cellStyle name="Pattern 2 10" xfId="3323"/>
    <cellStyle name="Pattern 2 10 2" xfId="7544"/>
    <cellStyle name="Pattern 2 10 2 2" xfId="17827"/>
    <cellStyle name="Pattern 2 10 3" xfId="15562"/>
    <cellStyle name="Pattern 2 11" xfId="6093"/>
    <cellStyle name="Pattern 2 11 2" xfId="10312"/>
    <cellStyle name="Pattern 2 11 2 2" xfId="20591"/>
    <cellStyle name="Pattern 2 12" xfId="2779"/>
    <cellStyle name="Pattern 2 12 2" xfId="16429"/>
    <cellStyle name="Pattern 2 13" xfId="14687"/>
    <cellStyle name="Pattern 2 2" xfId="382"/>
    <cellStyle name="Pattern 2 2 10" xfId="12927"/>
    <cellStyle name="Pattern 2 2 2" xfId="1005"/>
    <cellStyle name="Pattern 2 2 2 2" xfId="1324"/>
    <cellStyle name="Pattern 2 2 2 2 2" xfId="5787"/>
    <cellStyle name="Pattern 2 2 2 2 2 2" xfId="10007"/>
    <cellStyle name="Pattern 2 2 2 2 2 2 2" xfId="20289"/>
    <cellStyle name="Pattern 2 2 2 2 2 3" xfId="15229"/>
    <cellStyle name="Pattern 2 2 2 2 3" xfId="7199"/>
    <cellStyle name="Pattern 2 2 2 2 3 2" xfId="11418"/>
    <cellStyle name="Pattern 2 2 2 2 3 2 2" xfId="21643"/>
    <cellStyle name="Pattern 2 2 2 2 3 3" xfId="15172"/>
    <cellStyle name="Pattern 2 2 2 2 4" xfId="4558"/>
    <cellStyle name="Pattern 2 2 2 2 4 2" xfId="8778"/>
    <cellStyle name="Pattern 2 2 2 2 4 2 2" xfId="19060"/>
    <cellStyle name="Pattern 2 2 2 2 5" xfId="3018"/>
    <cellStyle name="Pattern 2 2 2 2 5 2" xfId="17494"/>
    <cellStyle name="Pattern 2 2 2 2 6" xfId="12971"/>
    <cellStyle name="Pattern 2 2 2 3" xfId="4269"/>
    <cellStyle name="Pattern 2 2 2 3 2" xfId="8489"/>
    <cellStyle name="Pattern 2 2 2 3 2 2" xfId="18771"/>
    <cellStyle name="Pattern 2 2 2 3 3" xfId="13482"/>
    <cellStyle name="Pattern 2 2 2 4" xfId="5469"/>
    <cellStyle name="Pattern 2 2 2 4 2" xfId="9689"/>
    <cellStyle name="Pattern 2 2 2 4 2 2" xfId="19971"/>
    <cellStyle name="Pattern 2 2 2 4 3" xfId="14540"/>
    <cellStyle name="Pattern 2 2 2 5" xfId="6883"/>
    <cellStyle name="Pattern 2 2 2 5 2" xfId="11102"/>
    <cellStyle name="Pattern 2 2 2 5 2 2" xfId="21345"/>
    <cellStyle name="Pattern 2 2 2 5 3" xfId="13195"/>
    <cellStyle name="Pattern 2 2 2 6" xfId="3432"/>
    <cellStyle name="Pattern 2 2 2 6 2" xfId="7652"/>
    <cellStyle name="Pattern 2 2 2 6 2 2" xfId="17934"/>
    <cellStyle name="Pattern 2 2 2 6 3" xfId="15223"/>
    <cellStyle name="Pattern 2 2 2 7" xfId="3035"/>
    <cellStyle name="Pattern 2 2 2 7 2" xfId="15668"/>
    <cellStyle name="Pattern 2 2 2 8" xfId="13830"/>
    <cellStyle name="Pattern 2 2 3" xfId="922"/>
    <cellStyle name="Pattern 2 2 3 2" xfId="5386"/>
    <cellStyle name="Pattern 2 2 3 2 2" xfId="9606"/>
    <cellStyle name="Pattern 2 2 3 2 2 2" xfId="19888"/>
    <cellStyle name="Pattern 2 2 3 2 3" xfId="14000"/>
    <cellStyle name="Pattern 2 2 3 3" xfId="6802"/>
    <cellStyle name="Pattern 2 2 3 3 2" xfId="11021"/>
    <cellStyle name="Pattern 2 2 3 3 2 2" xfId="21270"/>
    <cellStyle name="Pattern 2 2 3 3 3" xfId="15012"/>
    <cellStyle name="Pattern 2 2 3 4" xfId="4201"/>
    <cellStyle name="Pattern 2 2 3 4 2" xfId="8421"/>
    <cellStyle name="Pattern 2 2 3 4 2 2" xfId="18703"/>
    <cellStyle name="Pattern 2 2 3 5" xfId="3000"/>
    <cellStyle name="Pattern 2 2 3 5 2" xfId="15093"/>
    <cellStyle name="Pattern 2 2 3 6" xfId="13517"/>
    <cellStyle name="Pattern 2 2 4" xfId="1234"/>
    <cellStyle name="Pattern 2 2 4 2" xfId="5697"/>
    <cellStyle name="Pattern 2 2 4 2 2" xfId="9917"/>
    <cellStyle name="Pattern 2 2 4 2 2 2" xfId="20199"/>
    <cellStyle name="Pattern 2 2 4 2 3" xfId="14472"/>
    <cellStyle name="Pattern 2 2 4 3" xfId="7109"/>
    <cellStyle name="Pattern 2 2 4 3 2" xfId="11328"/>
    <cellStyle name="Pattern 2 2 4 3 2 2" xfId="21560"/>
    <cellStyle name="Pattern 2 2 4 3 3" xfId="11870"/>
    <cellStyle name="Pattern 2 2 4 4" xfId="4488"/>
    <cellStyle name="Pattern 2 2 4 4 2" xfId="8708"/>
    <cellStyle name="Pattern 2 2 4 4 2 2" xfId="18990"/>
    <cellStyle name="Pattern 2 2 4 5" xfId="2596"/>
    <cellStyle name="Pattern 2 2 4 5 2" xfId="17411"/>
    <cellStyle name="Pattern 2 2 4 6" xfId="16663"/>
    <cellStyle name="Pattern 2 2 5" xfId="744"/>
    <cellStyle name="Pattern 2 2 5 2" xfId="5209"/>
    <cellStyle name="Pattern 2 2 5 2 2" xfId="9429"/>
    <cellStyle name="Pattern 2 2 5 2 2 2" xfId="19711"/>
    <cellStyle name="Pattern 2 2 5 2 3" xfId="14515"/>
    <cellStyle name="Pattern 2 2 5 3" xfId="6629"/>
    <cellStyle name="Pattern 2 2 5 3 2" xfId="10848"/>
    <cellStyle name="Pattern 2 2 5 3 2 2" xfId="21109"/>
    <cellStyle name="Pattern 2 2 5 3 3" xfId="15730"/>
    <cellStyle name="Pattern 2 2 5 4" xfId="4041"/>
    <cellStyle name="Pattern 2 2 5 4 2" xfId="8261"/>
    <cellStyle name="Pattern 2 2 5 4 2 2" xfId="18543"/>
    <cellStyle name="Pattern 2 2 5 5" xfId="2664"/>
    <cellStyle name="Pattern 2 2 5 5 2" xfId="13048"/>
    <cellStyle name="Pattern 2 2 5 6" xfId="17132"/>
    <cellStyle name="Pattern 2 2 6" xfId="1622"/>
    <cellStyle name="Pattern 2 2 6 2" xfId="6276"/>
    <cellStyle name="Pattern 2 2 6 2 2" xfId="10495"/>
    <cellStyle name="Pattern 2 2 6 2 2 2" xfId="20771"/>
    <cellStyle name="Pattern 2 2 6 2 3" xfId="14294"/>
    <cellStyle name="Pattern 2 2 6 3" xfId="3698"/>
    <cellStyle name="Pattern 2 2 6 3 2" xfId="7918"/>
    <cellStyle name="Pattern 2 2 6 3 2 2" xfId="18200"/>
    <cellStyle name="Pattern 2 2 6 4" xfId="2193"/>
    <cellStyle name="Pattern 2 2 6 4 2" xfId="12441"/>
    <cellStyle name="Pattern 2 2 6 5" xfId="14145"/>
    <cellStyle name="Pattern 2 2 7" xfId="4851"/>
    <cellStyle name="Pattern 2 2 7 2" xfId="9071"/>
    <cellStyle name="Pattern 2 2 7 2 2" xfId="19353"/>
    <cellStyle name="Pattern 2 2 7 3" xfId="13270"/>
    <cellStyle name="Pattern 2 2 8" xfId="6173"/>
    <cellStyle name="Pattern 2 2 8 2" xfId="10392"/>
    <cellStyle name="Pattern 2 2 8 2 2" xfId="20670"/>
    <cellStyle name="Pattern 2 2 8 3" xfId="13116"/>
    <cellStyle name="Pattern 2 2 9" xfId="1883"/>
    <cellStyle name="Pattern 2 2 9 2" xfId="14480"/>
    <cellStyle name="Pattern 2 3" xfId="432"/>
    <cellStyle name="Pattern 2 3 2" xfId="1358"/>
    <cellStyle name="Pattern 2 3 2 2" xfId="5821"/>
    <cellStyle name="Pattern 2 3 2 2 2" xfId="10041"/>
    <cellStyle name="Pattern 2 3 2 2 2 2" xfId="20323"/>
    <cellStyle name="Pattern 2 3 2 2 3" xfId="17035"/>
    <cellStyle name="Pattern 2 3 2 3" xfId="7233"/>
    <cellStyle name="Pattern 2 3 2 3 2" xfId="11452"/>
    <cellStyle name="Pattern 2 3 2 3 2 2" xfId="21675"/>
    <cellStyle name="Pattern 2 3 2 3 3" xfId="14086"/>
    <cellStyle name="Pattern 2 3 2 4" xfId="4590"/>
    <cellStyle name="Pattern 2 3 2 4 2" xfId="8810"/>
    <cellStyle name="Pattern 2 3 2 4 2 2" xfId="19092"/>
    <cellStyle name="Pattern 2 3 2 5" xfId="2473"/>
    <cellStyle name="Pattern 2 3 2 5 2" xfId="17526"/>
    <cellStyle name="Pattern 2 3 2 6" xfId="11765"/>
    <cellStyle name="Pattern 2 3 3" xfId="806"/>
    <cellStyle name="Pattern 2 3 3 2" xfId="5271"/>
    <cellStyle name="Pattern 2 3 3 2 2" xfId="9491"/>
    <cellStyle name="Pattern 2 3 3 2 2 2" xfId="19773"/>
    <cellStyle name="Pattern 2 3 3 2 3" xfId="13762"/>
    <cellStyle name="Pattern 2 3 3 3" xfId="6691"/>
    <cellStyle name="Pattern 2 3 3 3 2" xfId="10910"/>
    <cellStyle name="Pattern 2 3 3 3 2 2" xfId="21166"/>
    <cellStyle name="Pattern 2 3 3 3 3" xfId="12303"/>
    <cellStyle name="Pattern 2 3 3 4" xfId="4097"/>
    <cellStyle name="Pattern 2 3 3 4 2" xfId="8317"/>
    <cellStyle name="Pattern 2 3 3 4 2 2" xfId="18599"/>
    <cellStyle name="Pattern 2 3 3 5" xfId="2797"/>
    <cellStyle name="Pattern 2 3 3 5 2" xfId="14357"/>
    <cellStyle name="Pattern 2 3 3 6" xfId="15372"/>
    <cellStyle name="Pattern 2 3 4" xfId="3746"/>
    <cellStyle name="Pattern 2 3 4 2" xfId="7966"/>
    <cellStyle name="Pattern 2 3 4 2 2" xfId="18248"/>
    <cellStyle name="Pattern 2 3 4 3" xfId="14029"/>
    <cellStyle name="Pattern 2 3 5" xfId="4899"/>
    <cellStyle name="Pattern 2 3 5 2" xfId="9119"/>
    <cellStyle name="Pattern 2 3 5 2 2" xfId="19401"/>
    <cellStyle name="Pattern 2 3 5 3" xfId="15034"/>
    <cellStyle name="Pattern 2 3 6" xfId="6324"/>
    <cellStyle name="Pattern 2 3 6 2" xfId="10543"/>
    <cellStyle name="Pattern 2 3 6 2 2" xfId="20819"/>
    <cellStyle name="Pattern 2 3 6 3" xfId="14755"/>
    <cellStyle name="Pattern 2 3 7" xfId="3480"/>
    <cellStyle name="Pattern 2 3 7 2" xfId="7700"/>
    <cellStyle name="Pattern 2 3 7 2 2" xfId="17982"/>
    <cellStyle name="Pattern 2 3 7 3" xfId="16373"/>
    <cellStyle name="Pattern 2 3 8" xfId="2163"/>
    <cellStyle name="Pattern 2 3 8 2" xfId="16400"/>
    <cellStyle name="Pattern 2 3 9" xfId="14372"/>
    <cellStyle name="Pattern 2 4" xfId="496"/>
    <cellStyle name="Pattern 2 4 2" xfId="1422"/>
    <cellStyle name="Pattern 2 4 2 2" xfId="5885"/>
    <cellStyle name="Pattern 2 4 2 2 2" xfId="10105"/>
    <cellStyle name="Pattern 2 4 2 2 2 2" xfId="20387"/>
    <cellStyle name="Pattern 2 4 2 2 3" xfId="13963"/>
    <cellStyle name="Pattern 2 4 2 3" xfId="7297"/>
    <cellStyle name="Pattern 2 4 2 3 2" xfId="11516"/>
    <cellStyle name="Pattern 2 4 2 3 2 2" xfId="21735"/>
    <cellStyle name="Pattern 2 4 2 3 3" xfId="14272"/>
    <cellStyle name="Pattern 2 4 2 4" xfId="4650"/>
    <cellStyle name="Pattern 2 4 2 4 2" xfId="8870"/>
    <cellStyle name="Pattern 2 4 2 4 2 2" xfId="19152"/>
    <cellStyle name="Pattern 2 4 2 5" xfId="1849"/>
    <cellStyle name="Pattern 2 4 2 5 2" xfId="17586"/>
    <cellStyle name="Pattern 2 4 2 6" xfId="13438"/>
    <cellStyle name="Pattern 2 4 3" xfId="1104"/>
    <cellStyle name="Pattern 2 4 3 2" xfId="5568"/>
    <cellStyle name="Pattern 2 4 3 2 2" xfId="9788"/>
    <cellStyle name="Pattern 2 4 3 2 2 2" xfId="20070"/>
    <cellStyle name="Pattern 2 4 3 2 3" xfId="15488"/>
    <cellStyle name="Pattern 2 4 3 3" xfId="6981"/>
    <cellStyle name="Pattern 2 4 3 3 2" xfId="11200"/>
    <cellStyle name="Pattern 2 4 3 3 2 2" xfId="21439"/>
    <cellStyle name="Pattern 2 4 3 3 3" xfId="13952"/>
    <cellStyle name="Pattern 2 4 3 4" xfId="4366"/>
    <cellStyle name="Pattern 2 4 3 4 2" xfId="8586"/>
    <cellStyle name="Pattern 2 4 3 4 2 2" xfId="18868"/>
    <cellStyle name="Pattern 2 4 3 5" xfId="1842"/>
    <cellStyle name="Pattern 2 4 3 5 2" xfId="17290"/>
    <cellStyle name="Pattern 2 4 3 6" xfId="16647"/>
    <cellStyle name="Pattern 2 4 4" xfId="3807"/>
    <cellStyle name="Pattern 2 4 4 2" xfId="8027"/>
    <cellStyle name="Pattern 2 4 4 2 2" xfId="18309"/>
    <cellStyle name="Pattern 2 4 4 3" xfId="17222"/>
    <cellStyle name="Pattern 2 4 5" xfId="4963"/>
    <cellStyle name="Pattern 2 4 5 2" xfId="9183"/>
    <cellStyle name="Pattern 2 4 5 2 2" xfId="19465"/>
    <cellStyle name="Pattern 2 4 5 3" xfId="16689"/>
    <cellStyle name="Pattern 2 4 6" xfId="6388"/>
    <cellStyle name="Pattern 2 4 6 2" xfId="10607"/>
    <cellStyle name="Pattern 2 4 6 2 2" xfId="20880"/>
    <cellStyle name="Pattern 2 4 6 3" xfId="13658"/>
    <cellStyle name="Pattern 2 4 7" xfId="3514"/>
    <cellStyle name="Pattern 2 4 7 2" xfId="7734"/>
    <cellStyle name="Pattern 2 4 7 2 2" xfId="18016"/>
    <cellStyle name="Pattern 2 4 7 3" xfId="12734"/>
    <cellStyle name="Pattern 2 4 8" xfId="2876"/>
    <cellStyle name="Pattern 2 4 8 2" xfId="15808"/>
    <cellStyle name="Pattern 2 4 9" xfId="15354"/>
    <cellStyle name="Pattern 2 5" xfId="558"/>
    <cellStyle name="Pattern 2 5 2" xfId="1484"/>
    <cellStyle name="Pattern 2 5 2 2" xfId="5947"/>
    <cellStyle name="Pattern 2 5 2 2 2" xfId="10167"/>
    <cellStyle name="Pattern 2 5 2 2 2 2" xfId="20449"/>
    <cellStyle name="Pattern 2 5 2 2 3" xfId="15255"/>
    <cellStyle name="Pattern 2 5 2 3" xfId="7359"/>
    <cellStyle name="Pattern 2 5 2 3 2" xfId="11578"/>
    <cellStyle name="Pattern 2 5 2 3 2 2" xfId="21794"/>
    <cellStyle name="Pattern 2 5 2 3 3" xfId="13722"/>
    <cellStyle name="Pattern 2 5 2 4" xfId="4709"/>
    <cellStyle name="Pattern 2 5 2 4 2" xfId="8929"/>
    <cellStyle name="Pattern 2 5 2 4 2 2" xfId="19211"/>
    <cellStyle name="Pattern 2 5 2 5" xfId="1860"/>
    <cellStyle name="Pattern 2 5 2 5 2" xfId="17645"/>
    <cellStyle name="Pattern 2 5 2 6" xfId="16580"/>
    <cellStyle name="Pattern 2 5 3" xfId="1162"/>
    <cellStyle name="Pattern 2 5 3 2" xfId="5625"/>
    <cellStyle name="Pattern 2 5 3 2 2" xfId="9845"/>
    <cellStyle name="Pattern 2 5 3 2 2 2" xfId="20127"/>
    <cellStyle name="Pattern 2 5 3 2 3" xfId="16679"/>
    <cellStyle name="Pattern 2 5 3 3" xfId="7037"/>
    <cellStyle name="Pattern 2 5 3 3 2" xfId="11256"/>
    <cellStyle name="Pattern 2 5 3 3 2 2" xfId="21492"/>
    <cellStyle name="Pattern 2 5 3 3 3" xfId="11856"/>
    <cellStyle name="Pattern 2 5 3 4" xfId="4420"/>
    <cellStyle name="Pattern 2 5 3 4 2" xfId="8640"/>
    <cellStyle name="Pattern 2 5 3 4 2 2" xfId="18922"/>
    <cellStyle name="Pattern 2 5 3 5" xfId="2133"/>
    <cellStyle name="Pattern 2 5 3 5 2" xfId="17343"/>
    <cellStyle name="Pattern 2 5 3 6" xfId="14283"/>
    <cellStyle name="Pattern 2 5 4" xfId="3869"/>
    <cellStyle name="Pattern 2 5 4 2" xfId="8089"/>
    <cellStyle name="Pattern 2 5 4 2 2" xfId="18371"/>
    <cellStyle name="Pattern 2 5 4 3" xfId="15351"/>
    <cellStyle name="Pattern 2 5 5" xfId="5025"/>
    <cellStyle name="Pattern 2 5 5 2" xfId="9245"/>
    <cellStyle name="Pattern 2 5 5 2 2" xfId="19527"/>
    <cellStyle name="Pattern 2 5 5 3" xfId="12371"/>
    <cellStyle name="Pattern 2 5 6" xfId="6450"/>
    <cellStyle name="Pattern 2 5 6 2" xfId="10669"/>
    <cellStyle name="Pattern 2 5 6 2 2" xfId="20942"/>
    <cellStyle name="Pattern 2 5 6 3" xfId="14683"/>
    <cellStyle name="Pattern 2 5 7" xfId="3573"/>
    <cellStyle name="Pattern 2 5 7 2" xfId="7793"/>
    <cellStyle name="Pattern 2 5 7 2 2" xfId="18075"/>
    <cellStyle name="Pattern 2 5 7 3" xfId="15918"/>
    <cellStyle name="Pattern 2 5 8" xfId="3037"/>
    <cellStyle name="Pattern 2 5 8 2" xfId="14953"/>
    <cellStyle name="Pattern 2 5 9" xfId="13551"/>
    <cellStyle name="Pattern 2 6" xfId="986"/>
    <cellStyle name="Pattern 2 6 2" xfId="4250"/>
    <cellStyle name="Pattern 2 6 2 2" xfId="8470"/>
    <cellStyle name="Pattern 2 6 2 2 2" xfId="18752"/>
    <cellStyle name="Pattern 2 6 2 3" xfId="14621"/>
    <cellStyle name="Pattern 2 6 3" xfId="5450"/>
    <cellStyle name="Pattern 2 6 3 2" xfId="9670"/>
    <cellStyle name="Pattern 2 6 3 2 2" xfId="19952"/>
    <cellStyle name="Pattern 2 6 3 3" xfId="15226"/>
    <cellStyle name="Pattern 2 6 4" xfId="6864"/>
    <cellStyle name="Pattern 2 6 4 2" xfId="11083"/>
    <cellStyle name="Pattern 2 6 4 2 2" xfId="21326"/>
    <cellStyle name="Pattern 2 6 4 3" xfId="13553"/>
    <cellStyle name="Pattern 2 6 5" xfId="3413"/>
    <cellStyle name="Pattern 2 6 5 2" xfId="7633"/>
    <cellStyle name="Pattern 2 6 5 2 2" xfId="17915"/>
    <cellStyle name="Pattern 2 6 6" xfId="3064"/>
    <cellStyle name="Pattern 2 6 6 2" xfId="12415"/>
    <cellStyle name="Pattern 2 6 7" xfId="14974"/>
    <cellStyle name="Pattern 2 7" xfId="677"/>
    <cellStyle name="Pattern 2 7 2" xfId="5143"/>
    <cellStyle name="Pattern 2 7 2 2" xfId="9363"/>
    <cellStyle name="Pattern 2 7 2 2 2" xfId="19645"/>
    <cellStyle name="Pattern 2 7 2 3" xfId="14767"/>
    <cellStyle name="Pattern 2 7 3" xfId="6567"/>
    <cellStyle name="Pattern 2 7 3 2" xfId="10786"/>
    <cellStyle name="Pattern 2 7 3 2 2" xfId="21054"/>
    <cellStyle name="Pattern 2 7 3 3" xfId="15106"/>
    <cellStyle name="Pattern 2 7 4" xfId="3981"/>
    <cellStyle name="Pattern 2 7 4 2" xfId="8201"/>
    <cellStyle name="Pattern 2 7 4 2 2" xfId="18483"/>
    <cellStyle name="Pattern 2 7 5" xfId="3100"/>
    <cellStyle name="Pattern 2 7 5 2" xfId="15473"/>
    <cellStyle name="Pattern 2 7 6" xfId="11646"/>
    <cellStyle name="Pattern 2 8" xfId="1586"/>
    <cellStyle name="Pattern 2 8 2" xfId="6237"/>
    <cellStyle name="Pattern 2 8 2 2" xfId="10456"/>
    <cellStyle name="Pattern 2 8 2 2 2" xfId="20732"/>
    <cellStyle name="Pattern 2 8 2 3" xfId="13515"/>
    <cellStyle name="Pattern 2 8 3" xfId="3675"/>
    <cellStyle name="Pattern 2 8 3 2" xfId="7895"/>
    <cellStyle name="Pattern 2 8 3 2 2" xfId="18177"/>
    <cellStyle name="Pattern 2 8 4" xfId="2184"/>
    <cellStyle name="Pattern 2 8 4 2" xfId="15675"/>
    <cellStyle name="Pattern 2 8 5" xfId="14608"/>
    <cellStyle name="Pattern 2 9" xfId="4828"/>
    <cellStyle name="Pattern 2 9 2" xfId="9048"/>
    <cellStyle name="Pattern 2 9 2 2" xfId="19330"/>
    <cellStyle name="Pattern 2 9 3" xfId="14450"/>
    <cellStyle name="Pattern 3" xfId="305"/>
    <cellStyle name="Pattern 3 10" xfId="4780"/>
    <cellStyle name="Pattern 3 10 2" xfId="9000"/>
    <cellStyle name="Pattern 3 10 2 2" xfId="19282"/>
    <cellStyle name="Pattern 3 10 3" xfId="14879"/>
    <cellStyle name="Pattern 3 11" xfId="3279"/>
    <cellStyle name="Pattern 3 11 2" xfId="7501"/>
    <cellStyle name="Pattern 3 11 2 2" xfId="17783"/>
    <cellStyle name="Pattern 3 11 3" xfId="13396"/>
    <cellStyle name="Pattern 3 12" xfId="6116"/>
    <cellStyle name="Pattern 3 12 2" xfId="10335"/>
    <cellStyle name="Pattern 3 12 2 2" xfId="20613"/>
    <cellStyle name="Pattern 3 13" xfId="1745"/>
    <cellStyle name="Pattern 3 13 2" xfId="15850"/>
    <cellStyle name="Pattern 3 14" xfId="11708"/>
    <cellStyle name="Pattern 3 2" xfId="401"/>
    <cellStyle name="Pattern 3 2 2" xfId="1024"/>
    <cellStyle name="Pattern 3 2 2 2" xfId="4288"/>
    <cellStyle name="Pattern 3 2 2 2 2" xfId="8508"/>
    <cellStyle name="Pattern 3 2 2 2 2 2" xfId="18790"/>
    <cellStyle name="Pattern 3 2 2 2 3" xfId="12920"/>
    <cellStyle name="Pattern 3 2 2 3" xfId="5488"/>
    <cellStyle name="Pattern 3 2 2 3 2" xfId="9708"/>
    <cellStyle name="Pattern 3 2 2 3 2 2" xfId="19990"/>
    <cellStyle name="Pattern 3 2 2 3 3" xfId="16758"/>
    <cellStyle name="Pattern 3 2 2 4" xfId="6902"/>
    <cellStyle name="Pattern 3 2 2 4 2" xfId="11121"/>
    <cellStyle name="Pattern 3 2 2 4 2 2" xfId="21363"/>
    <cellStyle name="Pattern 3 2 2 4 3" xfId="14537"/>
    <cellStyle name="Pattern 3 2 2 5" xfId="3450"/>
    <cellStyle name="Pattern 3 2 2 5 2" xfId="7670"/>
    <cellStyle name="Pattern 3 2 2 5 2 2" xfId="17952"/>
    <cellStyle name="Pattern 3 2 2 6" xfId="2074"/>
    <cellStyle name="Pattern 3 2 2 6 2" xfId="14724"/>
    <cellStyle name="Pattern 3 2 2 7" xfId="15159"/>
    <cellStyle name="Pattern 3 2 3" xfId="1228"/>
    <cellStyle name="Pattern 3 2 3 2" xfId="5691"/>
    <cellStyle name="Pattern 3 2 3 2 2" xfId="9911"/>
    <cellStyle name="Pattern 3 2 3 2 2 2" xfId="20193"/>
    <cellStyle name="Pattern 3 2 3 2 3" xfId="16912"/>
    <cellStyle name="Pattern 3 2 3 3" xfId="7103"/>
    <cellStyle name="Pattern 3 2 3 3 2" xfId="11322"/>
    <cellStyle name="Pattern 3 2 3 3 2 2" xfId="21555"/>
    <cellStyle name="Pattern 3 2 3 3 3" xfId="13185"/>
    <cellStyle name="Pattern 3 2 3 4" xfId="4483"/>
    <cellStyle name="Pattern 3 2 3 4 2" xfId="8703"/>
    <cellStyle name="Pattern 3 2 3 4 2 2" xfId="18985"/>
    <cellStyle name="Pattern 3 2 3 5" xfId="2165"/>
    <cellStyle name="Pattern 3 2 3 5 2" xfId="17406"/>
    <cellStyle name="Pattern 3 2 3 6" xfId="13697"/>
    <cellStyle name="Pattern 3 2 4" xfId="777"/>
    <cellStyle name="Pattern 3 2 4 2" xfId="5242"/>
    <cellStyle name="Pattern 3 2 4 2 2" xfId="9462"/>
    <cellStyle name="Pattern 3 2 4 2 2 2" xfId="19744"/>
    <cellStyle name="Pattern 3 2 4 2 3" xfId="16893"/>
    <cellStyle name="Pattern 3 2 4 3" xfId="6662"/>
    <cellStyle name="Pattern 3 2 4 3 2" xfId="10881"/>
    <cellStyle name="Pattern 3 2 4 3 2 2" xfId="21138"/>
    <cellStyle name="Pattern 3 2 4 3 3" xfId="11957"/>
    <cellStyle name="Pattern 3 2 4 4" xfId="4069"/>
    <cellStyle name="Pattern 3 2 4 4 2" xfId="8289"/>
    <cellStyle name="Pattern 3 2 4 4 2 2" xfId="18571"/>
    <cellStyle name="Pattern 3 2 4 5" xfId="2180"/>
    <cellStyle name="Pattern 3 2 4 5 2" xfId="11622"/>
    <cellStyle name="Pattern 3 2 4 6" xfId="14467"/>
    <cellStyle name="Pattern 3 2 5" xfId="1640"/>
    <cellStyle name="Pattern 3 2 5 2" xfId="6295"/>
    <cellStyle name="Pattern 3 2 5 2 2" xfId="10514"/>
    <cellStyle name="Pattern 3 2 5 2 2 2" xfId="20790"/>
    <cellStyle name="Pattern 3 2 5 2 3" xfId="12179"/>
    <cellStyle name="Pattern 3 2 5 3" xfId="3717"/>
    <cellStyle name="Pattern 3 2 5 3 2" xfId="7937"/>
    <cellStyle name="Pattern 3 2 5 3 2 2" xfId="18219"/>
    <cellStyle name="Pattern 3 2 5 4" xfId="2484"/>
    <cellStyle name="Pattern 3 2 5 4 2" xfId="16519"/>
    <cellStyle name="Pattern 3 2 5 5" xfId="13480"/>
    <cellStyle name="Pattern 3 2 6" xfId="4870"/>
    <cellStyle name="Pattern 3 2 6 2" xfId="9090"/>
    <cellStyle name="Pattern 3 2 6 2 2" xfId="19372"/>
    <cellStyle name="Pattern 3 2 6 3" xfId="16786"/>
    <cellStyle name="Pattern 3 2 7" xfId="6205"/>
    <cellStyle name="Pattern 3 2 7 2" xfId="10424"/>
    <cellStyle name="Pattern 3 2 7 2 2" xfId="20702"/>
    <cellStyle name="Pattern 3 2 7 3" xfId="15954"/>
    <cellStyle name="Pattern 3 2 8" xfId="2094"/>
    <cellStyle name="Pattern 3 2 8 2" xfId="15006"/>
    <cellStyle name="Pattern 3 2 9" xfId="11725"/>
    <cellStyle name="Pattern 3 3" xfId="451"/>
    <cellStyle name="Pattern 3 3 10" xfId="16832"/>
    <cellStyle name="Pattern 3 3 2" xfId="1062"/>
    <cellStyle name="Pattern 3 3 2 2" xfId="1377"/>
    <cellStyle name="Pattern 3 3 2 2 2" xfId="5840"/>
    <cellStyle name="Pattern 3 3 2 2 2 2" xfId="10060"/>
    <cellStyle name="Pattern 3 3 2 2 2 2 2" xfId="20342"/>
    <cellStyle name="Pattern 3 3 2 2 2 3" xfId="15820"/>
    <cellStyle name="Pattern 3 3 2 2 3" xfId="7252"/>
    <cellStyle name="Pattern 3 3 2 2 3 2" xfId="11471"/>
    <cellStyle name="Pattern 3 3 2 2 3 2 2" xfId="21693"/>
    <cellStyle name="Pattern 3 3 2 2 3 3" xfId="16450"/>
    <cellStyle name="Pattern 3 3 2 2 4" xfId="4608"/>
    <cellStyle name="Pattern 3 3 2 2 4 2" xfId="8828"/>
    <cellStyle name="Pattern 3 3 2 2 4 2 2" xfId="19110"/>
    <cellStyle name="Pattern 3 3 2 2 5" xfId="1954"/>
    <cellStyle name="Pattern 3 3 2 2 5 2" xfId="17544"/>
    <cellStyle name="Pattern 3 3 2 2 6" xfId="14670"/>
    <cellStyle name="Pattern 3 3 2 3" xfId="5526"/>
    <cellStyle name="Pattern 3 3 2 3 2" xfId="9746"/>
    <cellStyle name="Pattern 3 3 2 3 2 2" xfId="20028"/>
    <cellStyle name="Pattern 3 3 2 3 3" xfId="14081"/>
    <cellStyle name="Pattern 3 3 2 4" xfId="6939"/>
    <cellStyle name="Pattern 3 3 2 4 2" xfId="11158"/>
    <cellStyle name="Pattern 3 3 2 4 2 2" xfId="21398"/>
    <cellStyle name="Pattern 3 3 2 4 3" xfId="16907"/>
    <cellStyle name="Pattern 3 3 2 5" xfId="4324"/>
    <cellStyle name="Pattern 3 3 2 5 2" xfId="8544"/>
    <cellStyle name="Pattern 3 3 2 5 2 2" xfId="18826"/>
    <cellStyle name="Pattern 3 3 2 6" xfId="1991"/>
    <cellStyle name="Pattern 3 3 2 6 2" xfId="11831"/>
    <cellStyle name="Pattern 3 3 2 7" xfId="14091"/>
    <cellStyle name="Pattern 3 3 3" xfId="638"/>
    <cellStyle name="Pattern 3 3 3 2" xfId="5105"/>
    <cellStyle name="Pattern 3 3 3 2 2" xfId="9325"/>
    <cellStyle name="Pattern 3 3 3 2 2 2" xfId="19607"/>
    <cellStyle name="Pattern 3 3 3 2 3" xfId="13255"/>
    <cellStyle name="Pattern 3 3 3 3" xfId="6529"/>
    <cellStyle name="Pattern 3 3 3 3 2" xfId="10748"/>
    <cellStyle name="Pattern 3 3 3 3 2 2" xfId="21019"/>
    <cellStyle name="Pattern 3 3 3 3 3" xfId="15247"/>
    <cellStyle name="Pattern 3 3 3 4" xfId="3947"/>
    <cellStyle name="Pattern 3 3 3 4 2" xfId="8167"/>
    <cellStyle name="Pattern 3 3 3 4 2 2" xfId="18449"/>
    <cellStyle name="Pattern 3 3 3 5" xfId="2873"/>
    <cellStyle name="Pattern 3 3 3 5 2" xfId="14479"/>
    <cellStyle name="Pattern 3 3 3 6" xfId="11663"/>
    <cellStyle name="Pattern 3 3 4" xfId="835"/>
    <cellStyle name="Pattern 3 3 4 2" xfId="5300"/>
    <cellStyle name="Pattern 3 3 4 2 2" xfId="9520"/>
    <cellStyle name="Pattern 3 3 4 2 2 2" xfId="19802"/>
    <cellStyle name="Pattern 3 3 4 2 3" xfId="15041"/>
    <cellStyle name="Pattern 3 3 4 3" xfId="6720"/>
    <cellStyle name="Pattern 3 3 4 3 2" xfId="10939"/>
    <cellStyle name="Pattern 3 3 4 3 2 2" xfId="21193"/>
    <cellStyle name="Pattern 3 3 4 3 3" xfId="14293"/>
    <cellStyle name="Pattern 3 3 4 4" xfId="4124"/>
    <cellStyle name="Pattern 3 3 4 4 2" xfId="8344"/>
    <cellStyle name="Pattern 3 3 4 4 2 2" xfId="18626"/>
    <cellStyle name="Pattern 3 3 4 5" xfId="1918"/>
    <cellStyle name="Pattern 3 3 4 5 2" xfId="14944"/>
    <cellStyle name="Pattern 3 3 4 6" xfId="12108"/>
    <cellStyle name="Pattern 3 3 5" xfId="3765"/>
    <cellStyle name="Pattern 3 3 5 2" xfId="7985"/>
    <cellStyle name="Pattern 3 3 5 2 2" xfId="18267"/>
    <cellStyle name="Pattern 3 3 5 3" xfId="17074"/>
    <cellStyle name="Pattern 3 3 6" xfId="4918"/>
    <cellStyle name="Pattern 3 3 6 2" xfId="9138"/>
    <cellStyle name="Pattern 3 3 6 2 2" xfId="19420"/>
    <cellStyle name="Pattern 3 3 6 3" xfId="12000"/>
    <cellStyle name="Pattern 3 3 7" xfId="6343"/>
    <cellStyle name="Pattern 3 3 7 2" xfId="10562"/>
    <cellStyle name="Pattern 3 3 7 2 2" xfId="20838"/>
    <cellStyle name="Pattern 3 3 7 3" xfId="14442"/>
    <cellStyle name="Pattern 3 3 8" xfId="3490"/>
    <cellStyle name="Pattern 3 3 8 2" xfId="7710"/>
    <cellStyle name="Pattern 3 3 8 2 2" xfId="17992"/>
    <cellStyle name="Pattern 3 3 8 3" xfId="16966"/>
    <cellStyle name="Pattern 3 3 9" xfId="2233"/>
    <cellStyle name="Pattern 3 3 9 2" xfId="13309"/>
    <cellStyle name="Pattern 3 4" xfId="515"/>
    <cellStyle name="Pattern 3 4 2" xfId="1441"/>
    <cellStyle name="Pattern 3 4 2 2" xfId="5904"/>
    <cellStyle name="Pattern 3 4 2 2 2" xfId="10124"/>
    <cellStyle name="Pattern 3 4 2 2 2 2" xfId="20406"/>
    <cellStyle name="Pattern 3 4 2 2 3" xfId="16586"/>
    <cellStyle name="Pattern 3 4 2 3" xfId="7316"/>
    <cellStyle name="Pattern 3 4 2 3 2" xfId="11535"/>
    <cellStyle name="Pattern 3 4 2 3 2 2" xfId="21753"/>
    <cellStyle name="Pattern 3 4 2 3 3" xfId="12746"/>
    <cellStyle name="Pattern 3 4 2 4" xfId="4668"/>
    <cellStyle name="Pattern 3 4 2 4 2" xfId="8888"/>
    <cellStyle name="Pattern 3 4 2 4 2 2" xfId="19170"/>
    <cellStyle name="Pattern 3 4 2 5" xfId="2174"/>
    <cellStyle name="Pattern 3 4 2 5 2" xfId="17604"/>
    <cellStyle name="Pattern 3 4 2 6" xfId="12498"/>
    <cellStyle name="Pattern 3 4 3" xfId="1123"/>
    <cellStyle name="Pattern 3 4 3 2" xfId="5587"/>
    <cellStyle name="Pattern 3 4 3 2 2" xfId="9807"/>
    <cellStyle name="Pattern 3 4 3 2 2 2" xfId="20089"/>
    <cellStyle name="Pattern 3 4 3 2 3" xfId="14610"/>
    <cellStyle name="Pattern 3 4 3 3" xfId="7000"/>
    <cellStyle name="Pattern 3 4 3 3 2" xfId="11219"/>
    <cellStyle name="Pattern 3 4 3 3 2 2" xfId="21457"/>
    <cellStyle name="Pattern 3 4 3 3 3" xfId="16996"/>
    <cellStyle name="Pattern 3 4 3 4" xfId="4384"/>
    <cellStyle name="Pattern 3 4 3 4 2" xfId="8604"/>
    <cellStyle name="Pattern 3 4 3 4 2 2" xfId="18886"/>
    <cellStyle name="Pattern 3 4 3 5" xfId="1742"/>
    <cellStyle name="Pattern 3 4 3 5 2" xfId="17308"/>
    <cellStyle name="Pattern 3 4 3 6" xfId="11871"/>
    <cellStyle name="Pattern 3 4 4" xfId="3826"/>
    <cellStyle name="Pattern 3 4 4 2" xfId="8046"/>
    <cellStyle name="Pattern 3 4 4 2 2" xfId="18328"/>
    <cellStyle name="Pattern 3 4 4 3" xfId="14009"/>
    <cellStyle name="Pattern 3 4 5" xfId="4982"/>
    <cellStyle name="Pattern 3 4 5 2" xfId="9202"/>
    <cellStyle name="Pattern 3 4 5 2 2" xfId="19484"/>
    <cellStyle name="Pattern 3 4 5 3" xfId="14577"/>
    <cellStyle name="Pattern 3 4 6" xfId="6407"/>
    <cellStyle name="Pattern 3 4 6 2" xfId="10626"/>
    <cellStyle name="Pattern 3 4 6 2 2" xfId="20899"/>
    <cellStyle name="Pattern 3 4 6 3" xfId="12714"/>
    <cellStyle name="Pattern 3 4 7" xfId="3532"/>
    <cellStyle name="Pattern 3 4 7 2" xfId="7752"/>
    <cellStyle name="Pattern 3 4 7 2 2" xfId="18034"/>
    <cellStyle name="Pattern 3 4 7 3" xfId="14711"/>
    <cellStyle name="Pattern 3 4 8" xfId="2288"/>
    <cellStyle name="Pattern 3 4 8 2" xfId="14492"/>
    <cellStyle name="Pattern 3 4 9" xfId="12069"/>
    <cellStyle name="Pattern 3 5" xfId="577"/>
    <cellStyle name="Pattern 3 5 2" xfId="1503"/>
    <cellStyle name="Pattern 3 5 2 2" xfId="5966"/>
    <cellStyle name="Pattern 3 5 2 2 2" xfId="10186"/>
    <cellStyle name="Pattern 3 5 2 2 2 2" xfId="20468"/>
    <cellStyle name="Pattern 3 5 2 2 3" xfId="15284"/>
    <cellStyle name="Pattern 3 5 2 3" xfId="7378"/>
    <cellStyle name="Pattern 3 5 2 3 2" xfId="11597"/>
    <cellStyle name="Pattern 3 5 2 3 2 2" xfId="21812"/>
    <cellStyle name="Pattern 3 5 2 3 3" xfId="16618"/>
    <cellStyle name="Pattern 3 5 2 4" xfId="4727"/>
    <cellStyle name="Pattern 3 5 2 4 2" xfId="8947"/>
    <cellStyle name="Pattern 3 5 2 4 2 2" xfId="19229"/>
    <cellStyle name="Pattern 3 5 2 5" xfId="7431"/>
    <cellStyle name="Pattern 3 5 2 5 2" xfId="17663"/>
    <cellStyle name="Pattern 3 5 2 6" xfId="15279"/>
    <cellStyle name="Pattern 3 5 3" xfId="1181"/>
    <cellStyle name="Pattern 3 5 3 2" xfId="5644"/>
    <cellStyle name="Pattern 3 5 3 2 2" xfId="9864"/>
    <cellStyle name="Pattern 3 5 3 2 2 2" xfId="20146"/>
    <cellStyle name="Pattern 3 5 3 2 3" xfId="15628"/>
    <cellStyle name="Pattern 3 5 3 3" xfId="7056"/>
    <cellStyle name="Pattern 3 5 3 3 2" xfId="11275"/>
    <cellStyle name="Pattern 3 5 3 3 2 2" xfId="21510"/>
    <cellStyle name="Pattern 3 5 3 3 3" xfId="11819"/>
    <cellStyle name="Pattern 3 5 3 4" xfId="4438"/>
    <cellStyle name="Pattern 3 5 3 4 2" xfId="8658"/>
    <cellStyle name="Pattern 3 5 3 4 2 2" xfId="18940"/>
    <cellStyle name="Pattern 3 5 3 5" xfId="2030"/>
    <cellStyle name="Pattern 3 5 3 5 2" xfId="17361"/>
    <cellStyle name="Pattern 3 5 3 6" xfId="13466"/>
    <cellStyle name="Pattern 3 5 4" xfId="3888"/>
    <cellStyle name="Pattern 3 5 4 2" xfId="8108"/>
    <cellStyle name="Pattern 3 5 4 2 2" xfId="18390"/>
    <cellStyle name="Pattern 3 5 4 3" xfId="12066"/>
    <cellStyle name="Pattern 3 5 5" xfId="5044"/>
    <cellStyle name="Pattern 3 5 5 2" xfId="9264"/>
    <cellStyle name="Pattern 3 5 5 2 2" xfId="19546"/>
    <cellStyle name="Pattern 3 5 5 3" xfId="12872"/>
    <cellStyle name="Pattern 3 5 6" xfId="6469"/>
    <cellStyle name="Pattern 3 5 6 2" xfId="10688"/>
    <cellStyle name="Pattern 3 5 6 2 2" xfId="20961"/>
    <cellStyle name="Pattern 3 5 6 3" xfId="12729"/>
    <cellStyle name="Pattern 3 5 7" xfId="3591"/>
    <cellStyle name="Pattern 3 5 7 2" xfId="7811"/>
    <cellStyle name="Pattern 3 5 7 2 2" xfId="18093"/>
    <cellStyle name="Pattern 3 5 7 3" xfId="13186"/>
    <cellStyle name="Pattern 3 5 8" xfId="2029"/>
    <cellStyle name="Pattern 3 5 8 2" xfId="12979"/>
    <cellStyle name="Pattern 3 5 9" xfId="14898"/>
    <cellStyle name="Pattern 3 6" xfId="905"/>
    <cellStyle name="Pattern 3 6 2" xfId="4186"/>
    <cellStyle name="Pattern 3 6 2 2" xfId="8406"/>
    <cellStyle name="Pattern 3 6 2 2 2" xfId="18688"/>
    <cellStyle name="Pattern 3 6 2 3" xfId="16757"/>
    <cellStyle name="Pattern 3 6 3" xfId="5370"/>
    <cellStyle name="Pattern 3 6 3 2" xfId="9590"/>
    <cellStyle name="Pattern 3 6 3 2 2" xfId="19872"/>
    <cellStyle name="Pattern 3 6 3 3" xfId="11805"/>
    <cellStyle name="Pattern 3 6 4" xfId="6787"/>
    <cellStyle name="Pattern 3 6 4 2" xfId="11006"/>
    <cellStyle name="Pattern 3 6 4 2 2" xfId="21256"/>
    <cellStyle name="Pattern 3 6 4 3" xfId="16483"/>
    <cellStyle name="Pattern 3 6 5" xfId="3345"/>
    <cellStyle name="Pattern 3 6 5 2" xfId="7565"/>
    <cellStyle name="Pattern 3 6 5 2 2" xfId="17849"/>
    <cellStyle name="Pattern 3 6 6" xfId="2168"/>
    <cellStyle name="Pattern 3 6 6 2" xfId="12199"/>
    <cellStyle name="Pattern 3 6 7" xfId="13656"/>
    <cellStyle name="Pattern 3 7" xfId="633"/>
    <cellStyle name="Pattern 3 7 2" xfId="5100"/>
    <cellStyle name="Pattern 3 7 2 2" xfId="9320"/>
    <cellStyle name="Pattern 3 7 2 2 2" xfId="19602"/>
    <cellStyle name="Pattern 3 7 2 3" xfId="14248"/>
    <cellStyle name="Pattern 3 7 3" xfId="6525"/>
    <cellStyle name="Pattern 3 7 3 2" xfId="10744"/>
    <cellStyle name="Pattern 3 7 3 2 2" xfId="21015"/>
    <cellStyle name="Pattern 3 7 3 3" xfId="16340"/>
    <cellStyle name="Pattern 3 7 4" xfId="3942"/>
    <cellStyle name="Pattern 3 7 4 2" xfId="8162"/>
    <cellStyle name="Pattern 3 7 4 2 2" xfId="18444"/>
    <cellStyle name="Pattern 3 7 5" xfId="2073"/>
    <cellStyle name="Pattern 3 7 5 2" xfId="14637"/>
    <cellStyle name="Pattern 3 7 6" xfId="11666"/>
    <cellStyle name="Pattern 3 8" xfId="609"/>
    <cellStyle name="Pattern 3 8 2" xfId="5076"/>
    <cellStyle name="Pattern 3 8 2 2" xfId="9296"/>
    <cellStyle name="Pattern 3 8 2 2 2" xfId="19578"/>
    <cellStyle name="Pattern 3 8 2 3" xfId="12313"/>
    <cellStyle name="Pattern 3 8 3" xfId="6501"/>
    <cellStyle name="Pattern 3 8 3 2" xfId="10720"/>
    <cellStyle name="Pattern 3 8 3 2 2" xfId="20992"/>
    <cellStyle name="Pattern 3 8 3 3" xfId="12107"/>
    <cellStyle name="Pattern 3 8 4" xfId="3919"/>
    <cellStyle name="Pattern 3 8 4 2" xfId="8139"/>
    <cellStyle name="Pattern 3 8 4 2 2" xfId="18421"/>
    <cellStyle name="Pattern 3 8 5" xfId="2904"/>
    <cellStyle name="Pattern 3 8 5 2" xfId="15161"/>
    <cellStyle name="Pattern 3 8 6" xfId="11689"/>
    <cellStyle name="Pattern 3 9" xfId="1566"/>
    <cellStyle name="Pattern 3 9 2" xfId="6061"/>
    <cellStyle name="Pattern 3 9 2 2" xfId="10280"/>
    <cellStyle name="Pattern 3 9 2 2 2" xfId="20560"/>
    <cellStyle name="Pattern 3 9 2 3" xfId="15485"/>
    <cellStyle name="Pattern 3 9 3" xfId="3626"/>
    <cellStyle name="Pattern 3 9 3 2" xfId="7846"/>
    <cellStyle name="Pattern 3 9 3 2 2" xfId="18128"/>
    <cellStyle name="Pattern 3 9 4" xfId="2310"/>
    <cellStyle name="Pattern 3 9 4 2" xfId="12374"/>
    <cellStyle name="Pattern 3 9 5" xfId="15143"/>
    <cellStyle name="Pattern 4" xfId="325"/>
    <cellStyle name="Pattern 4 10" xfId="11723"/>
    <cellStyle name="Pattern 4 2" xfId="960"/>
    <cellStyle name="Pattern 4 2 2" xfId="1297"/>
    <cellStyle name="Pattern 4 2 2 2" xfId="5760"/>
    <cellStyle name="Pattern 4 2 2 2 2" xfId="9980"/>
    <cellStyle name="Pattern 4 2 2 2 2 2" xfId="20262"/>
    <cellStyle name="Pattern 4 2 2 2 3" xfId="12641"/>
    <cellStyle name="Pattern 4 2 2 3" xfId="7172"/>
    <cellStyle name="Pattern 4 2 2 3 2" xfId="11391"/>
    <cellStyle name="Pattern 4 2 2 3 2 2" xfId="21617"/>
    <cellStyle name="Pattern 4 2 2 3 3" xfId="13476"/>
    <cellStyle name="Pattern 4 2 2 4" xfId="4538"/>
    <cellStyle name="Pattern 4 2 2 4 2" xfId="8758"/>
    <cellStyle name="Pattern 4 2 2 4 2 2" xfId="19040"/>
    <cellStyle name="Pattern 4 2 2 5" xfId="3088"/>
    <cellStyle name="Pattern 4 2 2 5 2" xfId="17468"/>
    <cellStyle name="Pattern 4 2 2 6" xfId="14850"/>
    <cellStyle name="Pattern 4 2 3" xfId="1711"/>
    <cellStyle name="Pattern 4 2 3 2" xfId="6838"/>
    <cellStyle name="Pattern 4 2 3 2 2" xfId="11057"/>
    <cellStyle name="Pattern 4 2 3 2 2 2" xfId="21301"/>
    <cellStyle name="Pattern 4 2 3 2 3" xfId="13063"/>
    <cellStyle name="Pattern 4 2 3 3" xfId="5424"/>
    <cellStyle name="Pattern 4 2 3 3 2" xfId="9644"/>
    <cellStyle name="Pattern 4 2 3 3 2 2" xfId="19926"/>
    <cellStyle name="Pattern 4 2 3 4" xfId="2857"/>
    <cellStyle name="Pattern 4 2 3 4 2" xfId="15790"/>
    <cellStyle name="Pattern 4 2 3 5" xfId="16632"/>
    <cellStyle name="Pattern 4 2 4" xfId="6179"/>
    <cellStyle name="Pattern 4 2 4 2" xfId="10398"/>
    <cellStyle name="Pattern 4 2 4 2 2" xfId="20676"/>
    <cellStyle name="Pattern 4 2 4 3" xfId="12631"/>
    <cellStyle name="Pattern 4 2 5" xfId="1893"/>
    <cellStyle name="Pattern 4 2 5 2" xfId="12091"/>
    <cellStyle name="Pattern 4 2 6" xfId="14838"/>
    <cellStyle name="Pattern 4 3" xfId="1210"/>
    <cellStyle name="Pattern 4 3 2" xfId="5673"/>
    <cellStyle name="Pattern 4 3 2 2" xfId="9893"/>
    <cellStyle name="Pattern 4 3 2 2 2" xfId="20175"/>
    <cellStyle name="Pattern 4 3 2 3" xfId="16800"/>
    <cellStyle name="Pattern 4 3 3" xfId="7085"/>
    <cellStyle name="Pattern 4 3 3 2" xfId="11304"/>
    <cellStyle name="Pattern 4 3 3 2 2" xfId="21538"/>
    <cellStyle name="Pattern 4 3 3 3" xfId="16685"/>
    <cellStyle name="Pattern 4 3 4" xfId="4466"/>
    <cellStyle name="Pattern 4 3 4 2" xfId="8686"/>
    <cellStyle name="Pattern 4 3 4 2 2" xfId="18968"/>
    <cellStyle name="Pattern 4 3 5" xfId="3090"/>
    <cellStyle name="Pattern 4 3 5 2" xfId="17389"/>
    <cellStyle name="Pattern 4 3 6" xfId="14593"/>
    <cellStyle name="Pattern 4 4" xfId="625"/>
    <cellStyle name="Pattern 4 4 2" xfId="5092"/>
    <cellStyle name="Pattern 4 4 2 2" xfId="9312"/>
    <cellStyle name="Pattern 4 4 2 2 2" xfId="19594"/>
    <cellStyle name="Pattern 4 4 2 3" xfId="14930"/>
    <cellStyle name="Pattern 4 4 3" xfId="6517"/>
    <cellStyle name="Pattern 4 4 3 2" xfId="10736"/>
    <cellStyle name="Pattern 4 4 3 2 2" xfId="21007"/>
    <cellStyle name="Pattern 4 4 3 3" xfId="15541"/>
    <cellStyle name="Pattern 4 4 4" xfId="3934"/>
    <cellStyle name="Pattern 4 4 4 2" xfId="8154"/>
    <cellStyle name="Pattern 4 4 4 2 2" xfId="18436"/>
    <cellStyle name="Pattern 4 4 5" xfId="2798"/>
    <cellStyle name="Pattern 4 4 5 2" xfId="13925"/>
    <cellStyle name="Pattern 4 4 6" xfId="11674"/>
    <cellStyle name="Pattern 4 5" xfId="1598"/>
    <cellStyle name="Pattern 4 5 2" xfId="6249"/>
    <cellStyle name="Pattern 4 5 2 2" xfId="10468"/>
    <cellStyle name="Pattern 4 5 2 2 2" xfId="20744"/>
    <cellStyle name="Pattern 4 5 2 3" xfId="16405"/>
    <cellStyle name="Pattern 4 5 3" xfId="3644"/>
    <cellStyle name="Pattern 4 5 3 2" xfId="7864"/>
    <cellStyle name="Pattern 4 5 3 2 2" xfId="18146"/>
    <cellStyle name="Pattern 4 5 4" xfId="2846"/>
    <cellStyle name="Pattern 4 5 4 2" xfId="16615"/>
    <cellStyle name="Pattern 4 5 5" xfId="16735"/>
    <cellStyle name="Pattern 4 6" xfId="4798"/>
    <cellStyle name="Pattern 4 6 2" xfId="9018"/>
    <cellStyle name="Pattern 4 6 2 2" xfId="19300"/>
    <cellStyle name="Pattern 4 6 3" xfId="13932"/>
    <cellStyle name="Pattern 4 7" xfId="3384"/>
    <cellStyle name="Pattern 4 7 2" xfId="7604"/>
    <cellStyle name="Pattern 4 7 2 2" xfId="17886"/>
    <cellStyle name="Pattern 4 7 3" xfId="14690"/>
    <cellStyle name="Pattern 4 8" xfId="2138"/>
    <cellStyle name="Pattern 4 8 2" xfId="14194"/>
    <cellStyle name="Pattern 4 9" xfId="16105"/>
    <cellStyle name="Pattern 4 9 2" xfId="14193"/>
    <cellStyle name="Pattern 5" xfId="474"/>
    <cellStyle name="Pattern 5 2" xfId="1400"/>
    <cellStyle name="Pattern 5 2 2" xfId="5863"/>
    <cellStyle name="Pattern 5 2 2 2" xfId="10083"/>
    <cellStyle name="Pattern 5 2 2 2 2" xfId="20365"/>
    <cellStyle name="Pattern 5 2 2 3" xfId="14134"/>
    <cellStyle name="Pattern 5 2 3" xfId="7275"/>
    <cellStyle name="Pattern 5 2 3 2" xfId="11494"/>
    <cellStyle name="Pattern 5 2 3 2 2" xfId="21714"/>
    <cellStyle name="Pattern 5 2 3 3" xfId="14871"/>
    <cellStyle name="Pattern 5 2 4" xfId="4629"/>
    <cellStyle name="Pattern 5 2 4 2" xfId="8849"/>
    <cellStyle name="Pattern 5 2 4 2 2" xfId="19131"/>
    <cellStyle name="Pattern 5 2 5" xfId="1750"/>
    <cellStyle name="Pattern 5 2 5 2" xfId="17565"/>
    <cellStyle name="Pattern 5 2 6" xfId="14078"/>
    <cellStyle name="Pattern 5 3" xfId="623"/>
    <cellStyle name="Pattern 5 3 2" xfId="5090"/>
    <cellStyle name="Pattern 5 3 2 2" xfId="9310"/>
    <cellStyle name="Pattern 5 3 2 2 2" xfId="19592"/>
    <cellStyle name="Pattern 5 3 2 3" xfId="11940"/>
    <cellStyle name="Pattern 5 3 3" xfId="6515"/>
    <cellStyle name="Pattern 5 3 3 2" xfId="10734"/>
    <cellStyle name="Pattern 5 3 3 2 2" xfId="21005"/>
    <cellStyle name="Pattern 5 3 3 3" xfId="14981"/>
    <cellStyle name="Pattern 5 3 4" xfId="3932"/>
    <cellStyle name="Pattern 5 3 4 2" xfId="8152"/>
    <cellStyle name="Pattern 5 3 4 2 2" xfId="18434"/>
    <cellStyle name="Pattern 5 3 5" xfId="2612"/>
    <cellStyle name="Pattern 5 3 5 2" xfId="15102"/>
    <cellStyle name="Pattern 5 3 6" xfId="11676"/>
    <cellStyle name="Pattern 5 4" xfId="1676"/>
    <cellStyle name="Pattern 5 4 2" xfId="6366"/>
    <cellStyle name="Pattern 5 4 2 2" xfId="10585"/>
    <cellStyle name="Pattern 5 4 2 2 2" xfId="20859"/>
    <cellStyle name="Pattern 5 4 2 3" xfId="12966"/>
    <cellStyle name="Pattern 5 4 3" xfId="3786"/>
    <cellStyle name="Pattern 5 4 3 2" xfId="8006"/>
    <cellStyle name="Pattern 5 4 3 2 2" xfId="18288"/>
    <cellStyle name="Pattern 5 4 4" xfId="2666"/>
    <cellStyle name="Pattern 5 4 4 2" xfId="13980"/>
    <cellStyle name="Pattern 5 4 5" xfId="13620"/>
    <cellStyle name="Pattern 5 5" xfId="4941"/>
    <cellStyle name="Pattern 5 5 2" xfId="9161"/>
    <cellStyle name="Pattern 5 5 2 2" xfId="19443"/>
    <cellStyle name="Pattern 5 5 3" xfId="13808"/>
    <cellStyle name="Pattern 5 6" xfId="6029"/>
    <cellStyle name="Pattern 5 6 2" xfId="10248"/>
    <cellStyle name="Pattern 5 6 2 2" xfId="20528"/>
    <cellStyle name="Pattern 5 6 3" xfId="14007"/>
    <cellStyle name="Pattern 5 7" xfId="2560"/>
    <cellStyle name="Pattern 5 7 2" xfId="13333"/>
    <cellStyle name="Pattern 5 8" xfId="16089"/>
    <cellStyle name="Pattern 5 8 2" xfId="15157"/>
    <cellStyle name="Pattern 5 9" xfId="14788"/>
    <cellStyle name="Pattern 6" xfId="286"/>
    <cellStyle name="Pattern 6 2" xfId="1277"/>
    <cellStyle name="Pattern 6 2 2" xfId="5740"/>
    <cellStyle name="Pattern 6 2 2 2" xfId="9960"/>
    <cellStyle name="Pattern 6 2 2 2 2" xfId="20242"/>
    <cellStyle name="Pattern 6 2 2 3" xfId="15343"/>
    <cellStyle name="Pattern 6 2 3" xfId="7152"/>
    <cellStyle name="Pattern 6 2 3 2" xfId="11371"/>
    <cellStyle name="Pattern 6 2 3 2 2" xfId="21598"/>
    <cellStyle name="Pattern 6 2 3 3" xfId="15690"/>
    <cellStyle name="Pattern 6 2 4" xfId="4524"/>
    <cellStyle name="Pattern 6 2 4 2" xfId="8744"/>
    <cellStyle name="Pattern 6 2 4 2 2" xfId="19026"/>
    <cellStyle name="Pattern 6 2 5" xfId="3115"/>
    <cellStyle name="Pattern 6 2 5 2" xfId="17449"/>
    <cellStyle name="Pattern 6 2 6" xfId="12702"/>
    <cellStyle name="Pattern 6 3" xfId="864"/>
    <cellStyle name="Pattern 6 3 2" xfId="5329"/>
    <cellStyle name="Pattern 6 3 2 2" xfId="9549"/>
    <cellStyle name="Pattern 6 3 2 2 2" xfId="19831"/>
    <cellStyle name="Pattern 6 3 2 3" xfId="14856"/>
    <cellStyle name="Pattern 6 3 3" xfId="6749"/>
    <cellStyle name="Pattern 6 3 3 2" xfId="10968"/>
    <cellStyle name="Pattern 6 3 3 2 2" xfId="21222"/>
    <cellStyle name="Pattern 6 3 3 3" xfId="14705"/>
    <cellStyle name="Pattern 6 3 4" xfId="4153"/>
    <cellStyle name="Pattern 6 3 4 2" xfId="8373"/>
    <cellStyle name="Pattern 6 3 4 2 2" xfId="18655"/>
    <cellStyle name="Pattern 6 3 5" xfId="2634"/>
    <cellStyle name="Pattern 6 3 5 2" xfId="15833"/>
    <cellStyle name="Pattern 6 3 6" xfId="14382"/>
    <cellStyle name="Pattern 6 4" xfId="3266"/>
    <cellStyle name="Pattern 6 4 2" xfId="7488"/>
    <cellStyle name="Pattern 6 4 2 2" xfId="17770"/>
    <cellStyle name="Pattern 6 4 3" xfId="16855"/>
    <cellStyle name="Pattern 6 5" xfId="4763"/>
    <cellStyle name="Pattern 6 5 2" xfId="8983"/>
    <cellStyle name="Pattern 6 5 2 2" xfId="19265"/>
    <cellStyle name="Pattern 6 5 3" xfId="14119"/>
    <cellStyle name="Pattern 6 6" xfId="5999"/>
    <cellStyle name="Pattern 6 6 2" xfId="10219"/>
    <cellStyle name="Pattern 6 6 2 2" xfId="20500"/>
    <cellStyle name="Pattern 6 6 3" xfId="16914"/>
    <cellStyle name="Pattern 6 7" xfId="3291"/>
    <cellStyle name="Pattern 6 7 2" xfId="7512"/>
    <cellStyle name="Pattern 6 7 2 2" xfId="17795"/>
    <cellStyle name="Pattern 6 7 3" xfId="16845"/>
    <cellStyle name="Pattern 6 8" xfId="2170"/>
    <cellStyle name="Pattern 6 8 2" xfId="15259"/>
    <cellStyle name="Pattern 6 9" xfId="13338"/>
    <cellStyle name="Pattern 7" xfId="878"/>
    <cellStyle name="Pattern 7 2" xfId="1310"/>
    <cellStyle name="Pattern 7 2 2" xfId="5773"/>
    <cellStyle name="Pattern 7 2 2 2" xfId="9993"/>
    <cellStyle name="Pattern 7 2 2 2 2" xfId="20275"/>
    <cellStyle name="Pattern 7 2 2 3" xfId="12686"/>
    <cellStyle name="Pattern 7 2 3" xfId="7185"/>
    <cellStyle name="Pattern 7 2 3 2" xfId="11404"/>
    <cellStyle name="Pattern 7 2 3 2 2" xfId="21629"/>
    <cellStyle name="Pattern 7 2 3 3" xfId="12262"/>
    <cellStyle name="Pattern 7 2 4" xfId="4546"/>
    <cellStyle name="Pattern 7 2 4 2" xfId="8766"/>
    <cellStyle name="Pattern 7 2 4 2 2" xfId="19048"/>
    <cellStyle name="Pattern 7 2 5" xfId="1910"/>
    <cellStyle name="Pattern 7 2 5 2" xfId="17480"/>
    <cellStyle name="Pattern 7 2 6" xfId="14794"/>
    <cellStyle name="Pattern 7 3" xfId="4164"/>
    <cellStyle name="Pattern 7 3 2" xfId="8384"/>
    <cellStyle name="Pattern 7 3 2 2" xfId="18666"/>
    <cellStyle name="Pattern 7 3 3" xfId="13752"/>
    <cellStyle name="Pattern 7 4" xfId="5343"/>
    <cellStyle name="Pattern 7 4 2" xfId="9563"/>
    <cellStyle name="Pattern 7 4 2 2" xfId="19845"/>
    <cellStyle name="Pattern 7 4 3" xfId="13674"/>
    <cellStyle name="Pattern 7 5" xfId="6763"/>
    <cellStyle name="Pattern 7 5 2" xfId="10982"/>
    <cellStyle name="Pattern 7 5 2 2" xfId="21234"/>
    <cellStyle name="Pattern 7 5 3" xfId="13729"/>
    <cellStyle name="Pattern 7 6" xfId="3300"/>
    <cellStyle name="Pattern 7 6 2" xfId="7521"/>
    <cellStyle name="Pattern 7 6 2 2" xfId="17804"/>
    <cellStyle name="Pattern 7 7" xfId="2973"/>
    <cellStyle name="Pattern 7 7 2" xfId="16681"/>
    <cellStyle name="Pattern 7 8" xfId="16591"/>
    <cellStyle name="Pattern 8" xfId="885"/>
    <cellStyle name="Pattern 8 2" xfId="5350"/>
    <cellStyle name="Pattern 8 2 2" xfId="9570"/>
    <cellStyle name="Pattern 8 2 2 2" xfId="19852"/>
    <cellStyle name="Pattern 8 2 3" xfId="16637"/>
    <cellStyle name="Pattern 8 3" xfId="6770"/>
    <cellStyle name="Pattern 8 3 2" xfId="10989"/>
    <cellStyle name="Pattern 8 3 2 2" xfId="21240"/>
    <cellStyle name="Pattern 8 3 3" xfId="15685"/>
    <cellStyle name="Pattern 8 4" xfId="4170"/>
    <cellStyle name="Pattern 8 4 2" xfId="8390"/>
    <cellStyle name="Pattern 8 4 2 2" xfId="18672"/>
    <cellStyle name="Pattern 8 5" xfId="2893"/>
    <cellStyle name="Pattern 8 5 2" xfId="14363"/>
    <cellStyle name="Pattern 8 6" xfId="15709"/>
    <cellStyle name="Pattern 9" xfId="1595"/>
    <cellStyle name="Pattern 9 2" xfId="6246"/>
    <cellStyle name="Pattern 9 2 2" xfId="10465"/>
    <cellStyle name="Pattern 9 2 2 2" xfId="20741"/>
    <cellStyle name="Pattern 9 2 3" xfId="12092"/>
    <cellStyle name="Pattern 9 3" xfId="3370"/>
    <cellStyle name="Pattern 9 3 2" xfId="7590"/>
    <cellStyle name="Pattern 9 3 2 2" xfId="17872"/>
    <cellStyle name="Pattern 9 4" xfId="2896"/>
    <cellStyle name="Pattern 9 4 2" xfId="12486"/>
    <cellStyle name="Pattern 9 5" xfId="13153"/>
    <cellStyle name="Percent" xfId="52" builtinId="5"/>
    <cellStyle name="Percent 2" xfId="39"/>
    <cellStyle name="Percent 2 2" xfId="40"/>
    <cellStyle name="Percent 2 3" xfId="7411"/>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2 2 2" xfId="5862"/>
    <cellStyle name="Tabeltitel 2 2 2 2 2 2 2 2" xfId="10082"/>
    <cellStyle name="Tabeltitel 2 2 2 2 2 2 2 2 2" xfId="20364"/>
    <cellStyle name="Tabeltitel 2 2 2 2 2 2 2 3" xfId="15312"/>
    <cellStyle name="Tabeltitel 2 2 2 2 2 2 3" xfId="7274"/>
    <cellStyle name="Tabeltitel 2 2 2 2 2 2 3 2" xfId="11493"/>
    <cellStyle name="Tabeltitel 2 2 2 2 2 2 4" xfId="1900"/>
    <cellStyle name="Tabeltitel 2 2 2 2 2 3" xfId="4346"/>
    <cellStyle name="Tabeltitel 2 2 2 2 2 3 2" xfId="8566"/>
    <cellStyle name="Tabeltitel 2 2 2 2 2 3 2 2" xfId="18848"/>
    <cellStyle name="Tabeltitel 2 2 2 2 2 3 3" xfId="13742"/>
    <cellStyle name="Tabeltitel 2 2 2 2 2 4" xfId="5548"/>
    <cellStyle name="Tabeltitel 2 2 2 2 2 4 2" xfId="9768"/>
    <cellStyle name="Tabeltitel 2 2 2 2 2 4 2 2" xfId="20050"/>
    <cellStyle name="Tabeltitel 2 2 2 2 2 4 3" xfId="13960"/>
    <cellStyle name="Tabeltitel 2 2 2 2 2 5" xfId="6961"/>
    <cellStyle name="Tabeltitel 2 2 2 2 2 5 2" xfId="11180"/>
    <cellStyle name="Tabeltitel 2 2 2 2 2 5 2 2" xfId="21420"/>
    <cellStyle name="Tabeltitel 2 2 2 2 2 5 3" xfId="12598"/>
    <cellStyle name="Tabeltitel 2 2 2 2 2 6" xfId="2422"/>
    <cellStyle name="Tabeltitel 2 2 2 2 2 6 2" xfId="16264"/>
    <cellStyle name="Tabeltitel 2 2 2 2 2 7" xfId="15961"/>
    <cellStyle name="Tabeltitel 2 2 2 2 3" xfId="1265"/>
    <cellStyle name="Tabeltitel 2 2 2 2 3 2" xfId="5728"/>
    <cellStyle name="Tabeltitel 2 2 2 2 3 2 2" xfId="9948"/>
    <cellStyle name="Tabeltitel 2 2 2 2 3 2 2 2" xfId="20230"/>
    <cellStyle name="Tabeltitel 2 2 2 2 3 2 3" xfId="13067"/>
    <cellStyle name="Tabeltitel 2 2 2 2 3 3" xfId="7140"/>
    <cellStyle name="Tabeltitel 2 2 2 2 3 3 2" xfId="11359"/>
    <cellStyle name="Tabeltitel 2 2 2 2 3 4" xfId="2690"/>
    <cellStyle name="Tabeltitel 2 2 2 2 4" xfId="949"/>
    <cellStyle name="Tabeltitel 2 2 2 2 4 2" xfId="5413"/>
    <cellStyle name="Tabeltitel 2 2 2 2 4 2 2" xfId="9633"/>
    <cellStyle name="Tabeltitel 2 2 2 2 4 2 2 2" xfId="19915"/>
    <cellStyle name="Tabeltitel 2 2 2 2 4 2 3" xfId="17045"/>
    <cellStyle name="Tabeltitel 2 2 2 2 4 3" xfId="6827"/>
    <cellStyle name="Tabeltitel 2 2 2 2 4 3 2" xfId="11046"/>
    <cellStyle name="Tabeltitel 2 2 2 2 4 4" xfId="2315"/>
    <cellStyle name="Tabeltitel 2 2 2 2 5" xfId="1675"/>
    <cellStyle name="Tabeltitel 2 2 2 2 5 2" xfId="6365"/>
    <cellStyle name="Tabeltitel 2 2 2 2 5 2 2" xfId="10584"/>
    <cellStyle name="Tabeltitel 2 2 2 2 5 3" xfId="2921"/>
    <cellStyle name="Tabeltitel 2 2 2 2 6" xfId="4940"/>
    <cellStyle name="Tabeltitel 2 2 2 2 6 2" xfId="9160"/>
    <cellStyle name="Tabeltitel 2 2 2 2 6 2 2" xfId="19442"/>
    <cellStyle name="Tabeltitel 2 2 2 2 6 3" xfId="12281"/>
    <cellStyle name="Tabeltitel 2 2 2 2 7" xfId="6232"/>
    <cellStyle name="Tabeltitel 2 2 2 2 7 2" xfId="10451"/>
    <cellStyle name="Tabeltitel 2 2 2 2 8" xfId="2495"/>
    <cellStyle name="Tabeltitel 2 2 2 3" xfId="537"/>
    <cellStyle name="Tabeltitel 2 2 2 3 2" xfId="1463"/>
    <cellStyle name="Tabeltitel 2 2 2 3 2 2" xfId="5926"/>
    <cellStyle name="Tabeltitel 2 2 2 3 2 2 2" xfId="10146"/>
    <cellStyle name="Tabeltitel 2 2 2 3 2 2 2 2" xfId="20428"/>
    <cellStyle name="Tabeltitel 2 2 2 3 2 2 3" xfId="16713"/>
    <cellStyle name="Tabeltitel 2 2 2 3 2 3" xfId="7338"/>
    <cellStyle name="Tabeltitel 2 2 2 3 2 3 2" xfId="11557"/>
    <cellStyle name="Tabeltitel 2 2 2 3 2 4" xfId="2440"/>
    <cellStyle name="Tabeltitel 2 2 2 3 3" xfId="1145"/>
    <cellStyle name="Tabeltitel 2 2 2 3 3 2" xfId="5609"/>
    <cellStyle name="Tabeltitel 2 2 2 3 3 2 2" xfId="9829"/>
    <cellStyle name="Tabeltitel 2 2 2 3 3 2 2 2" xfId="20111"/>
    <cellStyle name="Tabeltitel 2 2 2 3 3 2 3" xfId="12655"/>
    <cellStyle name="Tabeltitel 2 2 2 3 3 3" xfId="7022"/>
    <cellStyle name="Tabeltitel 2 2 2 3 3 3 2" xfId="11241"/>
    <cellStyle name="Tabeltitel 2 2 2 3 3 4" xfId="2212"/>
    <cellStyle name="Tabeltitel 2 2 2 3 4" xfId="3848"/>
    <cellStyle name="Tabeltitel 2 2 2 3 4 2" xfId="8068"/>
    <cellStyle name="Tabeltitel 2 2 2 3 4 2 2" xfId="18350"/>
    <cellStyle name="Tabeltitel 2 2 2 3 4 3" xfId="13659"/>
    <cellStyle name="Tabeltitel 2 2 2 3 5" xfId="5004"/>
    <cellStyle name="Tabeltitel 2 2 2 3 5 2" xfId="9224"/>
    <cellStyle name="Tabeltitel 2 2 2 3 5 2 2" xfId="19506"/>
    <cellStyle name="Tabeltitel 2 2 2 3 5 3" xfId="16421"/>
    <cellStyle name="Tabeltitel 2 2 2 3 6" xfId="6429"/>
    <cellStyle name="Tabeltitel 2 2 2 3 6 2" xfId="10648"/>
    <cellStyle name="Tabeltitel 2 2 2 3 6 2 2" xfId="20921"/>
    <cellStyle name="Tabeltitel 2 2 2 3 6 3" xfId="11990"/>
    <cellStyle name="Tabeltitel 2 2 2 3 7" xfId="3067"/>
    <cellStyle name="Tabeltitel 2 2 2 3 7 2" xfId="14522"/>
    <cellStyle name="Tabeltitel 2 2 2 3 8" xfId="12999"/>
    <cellStyle name="Tabeltitel 2 2 2 4" xfId="931"/>
    <cellStyle name="Tabeltitel 2 2 2 4 2" xfId="5395"/>
    <cellStyle name="Tabeltitel 2 2 2 4 2 2" xfId="9615"/>
    <cellStyle name="Tabeltitel 2 2 2 4 2 2 2" xfId="19897"/>
    <cellStyle name="Tabeltitel 2 2 2 4 2 3" xfId="13707"/>
    <cellStyle name="Tabeltitel 2 2 2 4 3" xfId="6811"/>
    <cellStyle name="Tabeltitel 2 2 2 4 3 2" xfId="11030"/>
    <cellStyle name="Tabeltitel 2 2 2 4 4" xfId="1995"/>
    <cellStyle name="Tabeltitel 2 2 2 5" xfId="1226"/>
    <cellStyle name="Tabeltitel 2 2 2 5 2" xfId="5689"/>
    <cellStyle name="Tabeltitel 2 2 2 5 2 2" xfId="9909"/>
    <cellStyle name="Tabeltitel 2 2 2 5 2 2 2" xfId="20191"/>
    <cellStyle name="Tabeltitel 2 2 2 5 2 3" xfId="14264"/>
    <cellStyle name="Tabeltitel 2 2 2 5 3" xfId="7101"/>
    <cellStyle name="Tabeltitel 2 2 2 5 3 2" xfId="11320"/>
    <cellStyle name="Tabeltitel 2 2 2 5 4" xfId="2986"/>
    <cellStyle name="Tabeltitel 2 2 2 6" xfId="753"/>
    <cellStyle name="Tabeltitel 2 2 2 6 2" xfId="5218"/>
    <cellStyle name="Tabeltitel 2 2 2 6 2 2" xfId="9438"/>
    <cellStyle name="Tabeltitel 2 2 2 6 2 2 2" xfId="19720"/>
    <cellStyle name="Tabeltitel 2 2 2 6 2 3" xfId="13906"/>
    <cellStyle name="Tabeltitel 2 2 2 6 3" xfId="6638"/>
    <cellStyle name="Tabeltitel 2 2 2 6 3 2" xfId="10857"/>
    <cellStyle name="Tabeltitel 2 2 2 6 4" xfId="1985"/>
    <cellStyle name="Tabeltitel 2 2 2 7" xfId="3350"/>
    <cellStyle name="Tabeltitel 2 2 2 7 2" xfId="7570"/>
    <cellStyle name="Tabeltitel 2 2 3" xfId="391"/>
    <cellStyle name="Tabeltitel 2 2 3 2" xfId="1014"/>
    <cellStyle name="Tabeltitel 2 2 3 2 2" xfId="4278"/>
    <cellStyle name="Tabeltitel 2 2 3 2 2 2" xfId="8498"/>
    <cellStyle name="Tabeltitel 2 2 3 2 2 2 2" xfId="18780"/>
    <cellStyle name="Tabeltitel 2 2 3 2 2 3" xfId="12063"/>
    <cellStyle name="Tabeltitel 2 2 3 2 3" xfId="5478"/>
    <cellStyle name="Tabeltitel 2 2 3 2 3 2" xfId="9698"/>
    <cellStyle name="Tabeltitel 2 2 3 2 3 2 2" xfId="19980"/>
    <cellStyle name="Tabeltitel 2 2 3 2 3 3" xfId="13931"/>
    <cellStyle name="Tabeltitel 2 2 3 2 4" xfId="6892"/>
    <cellStyle name="Tabeltitel 2 2 3 2 4 2" xfId="11111"/>
    <cellStyle name="Tabeltitel 2 2 3 2 5" xfId="2027"/>
    <cellStyle name="Tabeltitel 2 2 3 3" xfId="1330"/>
    <cellStyle name="Tabeltitel 2 2 3 3 2" xfId="5793"/>
    <cellStyle name="Tabeltitel 2 2 3 3 2 2" xfId="10013"/>
    <cellStyle name="Tabeltitel 2 2 3 3 2 2 2" xfId="20295"/>
    <cellStyle name="Tabeltitel 2 2 3 3 2 3" xfId="14594"/>
    <cellStyle name="Tabeltitel 2 2 3 3 3" xfId="7205"/>
    <cellStyle name="Tabeltitel 2 2 3 3 3 2" xfId="11424"/>
    <cellStyle name="Tabeltitel 2 2 3 3 4" xfId="3111"/>
    <cellStyle name="Tabeltitel 2 2 3 4" xfId="934"/>
    <cellStyle name="Tabeltitel 2 2 3 4 2" xfId="5398"/>
    <cellStyle name="Tabeltitel 2 2 3 4 2 2" xfId="9618"/>
    <cellStyle name="Tabeltitel 2 2 3 4 2 2 2" xfId="19900"/>
    <cellStyle name="Tabeltitel 2 2 3 4 2 3" xfId="13945"/>
    <cellStyle name="Tabeltitel 2 2 3 4 3" xfId="6814"/>
    <cellStyle name="Tabeltitel 2 2 3 4 3 2" xfId="11033"/>
    <cellStyle name="Tabeltitel 2 2 3 4 4" xfId="2125"/>
    <cellStyle name="Tabeltitel 2 2 3 5" xfId="3707"/>
    <cellStyle name="Tabeltitel 2 2 3 5 2" xfId="7927"/>
    <cellStyle name="Tabeltitel 2 2 3 5 2 2" xfId="18209"/>
    <cellStyle name="Tabeltitel 2 2 3 5 3" xfId="16347"/>
    <cellStyle name="Tabeltitel 2 2 3 6" xfId="4860"/>
    <cellStyle name="Tabeltitel 2 2 3 6 2" xfId="9080"/>
    <cellStyle name="Tabeltitel 2 2 3 6 2 2" xfId="19362"/>
    <cellStyle name="Tabeltitel 2 2 3 6 3" xfId="13432"/>
    <cellStyle name="Tabeltitel 2 2 3 7" xfId="6285"/>
    <cellStyle name="Tabeltitel 2 2 3 7 2" xfId="10504"/>
    <cellStyle name="Tabeltitel 2 2 3 7 2 2" xfId="20780"/>
    <cellStyle name="Tabeltitel 2 2 3 7 3" xfId="12062"/>
    <cellStyle name="Tabeltitel 2 2 3 8" xfId="2396"/>
    <cellStyle name="Tabeltitel 2 2 3 8 2" xfId="14010"/>
    <cellStyle name="Tabeltitel 2 2 3 9" xfId="13738"/>
    <cellStyle name="Tabeltitel 2 2 4" xfId="441"/>
    <cellStyle name="Tabeltitel 2 2 4 2" xfId="1367"/>
    <cellStyle name="Tabeltitel 2 2 4 2 2" xfId="5830"/>
    <cellStyle name="Tabeltitel 2 2 4 2 2 2" xfId="10050"/>
    <cellStyle name="Tabeltitel 2 2 4 2 2 2 2" xfId="20332"/>
    <cellStyle name="Tabeltitel 2 2 4 2 2 3" xfId="12341"/>
    <cellStyle name="Tabeltitel 2 2 4 2 3" xfId="7242"/>
    <cellStyle name="Tabeltitel 2 2 4 2 3 2" xfId="11461"/>
    <cellStyle name="Tabeltitel 2 2 4 2 4" xfId="2945"/>
    <cellStyle name="Tabeltitel 2 2 4 3" xfId="1052"/>
    <cellStyle name="Tabeltitel 2 2 4 3 2" xfId="5516"/>
    <cellStyle name="Tabeltitel 2 2 4 3 2 2" xfId="9736"/>
    <cellStyle name="Tabeltitel 2 2 4 3 2 2 2" xfId="20018"/>
    <cellStyle name="Tabeltitel 2 2 4 3 2 3" xfId="17239"/>
    <cellStyle name="Tabeltitel 2 2 4 3 3" xfId="6929"/>
    <cellStyle name="Tabeltitel 2 2 4 3 3 2" xfId="11148"/>
    <cellStyle name="Tabeltitel 2 2 4 3 4" xfId="2526"/>
    <cellStyle name="Tabeltitel 2 2 4 4" xfId="3755"/>
    <cellStyle name="Tabeltitel 2 2 4 4 2" xfId="7975"/>
    <cellStyle name="Tabeltitel 2 2 4 4 2 2" xfId="18257"/>
    <cellStyle name="Tabeltitel 2 2 4 4 3" xfId="13737"/>
    <cellStyle name="Tabeltitel 2 2 4 5" xfId="4908"/>
    <cellStyle name="Tabeltitel 2 2 4 5 2" xfId="9128"/>
    <cellStyle name="Tabeltitel 2 2 4 5 2 2" xfId="19410"/>
    <cellStyle name="Tabeltitel 2 2 4 5 3" xfId="13484"/>
    <cellStyle name="Tabeltitel 2 2 4 6" xfId="6333"/>
    <cellStyle name="Tabeltitel 2 2 4 6 2" xfId="10552"/>
    <cellStyle name="Tabeltitel 2 2 4 6 2 2" xfId="20828"/>
    <cellStyle name="Tabeltitel 2 2 4 6 3" xfId="16595"/>
    <cellStyle name="Tabeltitel 2 2 4 7" xfId="2899"/>
    <cellStyle name="Tabeltitel 2 2 4 7 2" xfId="14622"/>
    <cellStyle name="Tabeltitel 2 2 4 8" xfId="15192"/>
    <cellStyle name="Tabeltitel 2 2 5" xfId="505"/>
    <cellStyle name="Tabeltitel 2 2 5 2" xfId="1431"/>
    <cellStyle name="Tabeltitel 2 2 5 2 2" xfId="5894"/>
    <cellStyle name="Tabeltitel 2 2 5 2 2 2" xfId="10114"/>
    <cellStyle name="Tabeltitel 2 2 5 2 2 2 2" xfId="20396"/>
    <cellStyle name="Tabeltitel 2 2 5 2 2 3" xfId="13669"/>
    <cellStyle name="Tabeltitel 2 2 5 2 3" xfId="7306"/>
    <cellStyle name="Tabeltitel 2 2 5 2 3 2" xfId="11525"/>
    <cellStyle name="Tabeltitel 2 2 5 2 4" xfId="2460"/>
    <cellStyle name="Tabeltitel 2 2 5 3" xfId="1113"/>
    <cellStyle name="Tabeltitel 2 2 5 3 2" xfId="5577"/>
    <cellStyle name="Tabeltitel 2 2 5 3 2 2" xfId="9797"/>
    <cellStyle name="Tabeltitel 2 2 5 3 2 2 2" xfId="20079"/>
    <cellStyle name="Tabeltitel 2 2 5 3 2 3" xfId="13856"/>
    <cellStyle name="Tabeltitel 2 2 5 3 3" xfId="6990"/>
    <cellStyle name="Tabeltitel 2 2 5 3 3 2" xfId="11209"/>
    <cellStyle name="Tabeltitel 2 2 5 3 4" xfId="1744"/>
    <cellStyle name="Tabeltitel 2 2 5 4" xfId="3816"/>
    <cellStyle name="Tabeltitel 2 2 5 4 2" xfId="8036"/>
    <cellStyle name="Tabeltitel 2 2 5 4 2 2" xfId="18318"/>
    <cellStyle name="Tabeltitel 2 2 5 4 3" xfId="15387"/>
    <cellStyle name="Tabeltitel 2 2 5 5" xfId="4972"/>
    <cellStyle name="Tabeltitel 2 2 5 5 2" xfId="9192"/>
    <cellStyle name="Tabeltitel 2 2 5 5 2 2" xfId="19474"/>
    <cellStyle name="Tabeltitel 2 2 5 5 3" xfId="15886"/>
    <cellStyle name="Tabeltitel 2 2 5 6" xfId="6397"/>
    <cellStyle name="Tabeltitel 2 2 5 6 2" xfId="10616"/>
    <cellStyle name="Tabeltitel 2 2 5 6 2 2" xfId="20889"/>
    <cellStyle name="Tabeltitel 2 2 5 6 3" xfId="13097"/>
    <cellStyle name="Tabeltitel 2 2 5 7" xfId="3043"/>
    <cellStyle name="Tabeltitel 2 2 5 7 2" xfId="16721"/>
    <cellStyle name="Tabeltitel 2 2 5 8" xfId="14339"/>
    <cellStyle name="Tabeltitel 2 2 6" xfId="567"/>
    <cellStyle name="Tabeltitel 2 2 6 2" xfId="1493"/>
    <cellStyle name="Tabeltitel 2 2 6 2 2" xfId="5956"/>
    <cellStyle name="Tabeltitel 2 2 6 2 2 2" xfId="10176"/>
    <cellStyle name="Tabeltitel 2 2 6 2 2 2 2" xfId="20458"/>
    <cellStyle name="Tabeltitel 2 2 6 2 2 3" xfId="17196"/>
    <cellStyle name="Tabeltitel 2 2 6 2 3" xfId="7368"/>
    <cellStyle name="Tabeltitel 2 2 6 2 3 2" xfId="11587"/>
    <cellStyle name="Tabeltitel 2 2 6 2 4" xfId="7421"/>
    <cellStyle name="Tabeltitel 2 2 6 3" xfId="1171"/>
    <cellStyle name="Tabeltitel 2 2 6 3 2" xfId="5634"/>
    <cellStyle name="Tabeltitel 2 2 6 3 2 2" xfId="9854"/>
    <cellStyle name="Tabeltitel 2 2 6 3 2 2 2" xfId="20136"/>
    <cellStyle name="Tabeltitel 2 2 6 3 2 3" xfId="12018"/>
    <cellStyle name="Tabeltitel 2 2 6 3 3" xfId="7046"/>
    <cellStyle name="Tabeltitel 2 2 6 3 3 2" xfId="11265"/>
    <cellStyle name="Tabeltitel 2 2 6 3 4" xfId="2280"/>
    <cellStyle name="Tabeltitel 2 2 6 4" xfId="3878"/>
    <cellStyle name="Tabeltitel 2 2 6 4 2" xfId="8098"/>
    <cellStyle name="Tabeltitel 2 2 6 4 2 2" xfId="18380"/>
    <cellStyle name="Tabeltitel 2 2 6 4 3" xfId="14336"/>
    <cellStyle name="Tabeltitel 2 2 6 5" xfId="5034"/>
    <cellStyle name="Tabeltitel 2 2 6 5 2" xfId="9254"/>
    <cellStyle name="Tabeltitel 2 2 6 5 2 2" xfId="19536"/>
    <cellStyle name="Tabeltitel 2 2 6 5 3" xfId="14348"/>
    <cellStyle name="Tabeltitel 2 2 6 6" xfId="6459"/>
    <cellStyle name="Tabeltitel 2 2 6 6 2" xfId="10678"/>
    <cellStyle name="Tabeltitel 2 2 6 6 2 2" xfId="20951"/>
    <cellStyle name="Tabeltitel 2 2 6 6 3" xfId="14298"/>
    <cellStyle name="Tabeltitel 2 2 6 7" xfId="1916"/>
    <cellStyle name="Tabeltitel 2 2 6 7 2" xfId="16214"/>
    <cellStyle name="Tabeltitel 2 2 6 8" xfId="14113"/>
    <cellStyle name="Tabeltitel 2 2 7" xfId="755"/>
    <cellStyle name="Tabeltitel 2 2 7 2" xfId="5220"/>
    <cellStyle name="Tabeltitel 2 2 7 2 2" xfId="9440"/>
    <cellStyle name="Tabeltitel 2 2 7 2 2 2" xfId="19722"/>
    <cellStyle name="Tabeltitel 2 2 7 2 3" xfId="16624"/>
    <cellStyle name="Tabeltitel 2 2 7 3" xfId="6640"/>
    <cellStyle name="Tabeltitel 2 2 7 3 2" xfId="10859"/>
    <cellStyle name="Tabeltitel 2 2 7 4" xfId="2630"/>
    <cellStyle name="Tabeltitel 2 2 8" xfId="712"/>
    <cellStyle name="Tabeltitel 2 2 8 2" xfId="5177"/>
    <cellStyle name="Tabeltitel 2 2 8 2 2" xfId="9397"/>
    <cellStyle name="Tabeltitel 2 2 8 2 2 2" xfId="19679"/>
    <cellStyle name="Tabeltitel 2 2 8 2 3" xfId="13838"/>
    <cellStyle name="Tabeltitel 2 2 8 3" xfId="6598"/>
    <cellStyle name="Tabeltitel 2 2 8 3 2" xfId="10817"/>
    <cellStyle name="Tabeltitel 2 2 8 4" xfId="2388"/>
    <cellStyle name="Tabeltitel 2 2 9" xfId="14952"/>
    <cellStyle name="Tabeltitel 2 2 9 2" xfId="14772"/>
    <cellStyle name="Tabeltitel 2 3" xfId="487"/>
    <cellStyle name="Tabeltitel 2 3 10" xfId="2538"/>
    <cellStyle name="Tabeltitel 2 3 2" xfId="1095"/>
    <cellStyle name="Tabeltitel 2 3 2 2" xfId="1413"/>
    <cellStyle name="Tabeltitel 2 3 2 2 2" xfId="5876"/>
    <cellStyle name="Tabeltitel 2 3 2 2 2 2" xfId="10096"/>
    <cellStyle name="Tabeltitel 2 3 2 2 2 2 2" xfId="20378"/>
    <cellStyle name="Tabeltitel 2 3 2 2 2 3" xfId="14565"/>
    <cellStyle name="Tabeltitel 2 3 2 2 3" xfId="7288"/>
    <cellStyle name="Tabeltitel 2 3 2 2 3 2" xfId="11507"/>
    <cellStyle name="Tabeltitel 2 3 2 2 4" xfId="1879"/>
    <cellStyle name="Tabeltitel 2 3 2 3" xfId="4357"/>
    <cellStyle name="Tabeltitel 2 3 2 3 2" xfId="8577"/>
    <cellStyle name="Tabeltitel 2 3 2 3 2 2" xfId="18859"/>
    <cellStyle name="Tabeltitel 2 3 2 3 3" xfId="15983"/>
    <cellStyle name="Tabeltitel 2 3 2 4" xfId="5559"/>
    <cellStyle name="Tabeltitel 2 3 2 4 2" xfId="9779"/>
    <cellStyle name="Tabeltitel 2 3 2 4 2 2" xfId="20061"/>
    <cellStyle name="Tabeltitel 2 3 2 4 3" xfId="15078"/>
    <cellStyle name="Tabeltitel 2 3 2 5" xfId="6972"/>
    <cellStyle name="Tabeltitel 2 3 2 5 2" xfId="11191"/>
    <cellStyle name="Tabeltitel 2 3 2 6" xfId="2195"/>
    <cellStyle name="Tabeltitel 2 3 3" xfId="902"/>
    <cellStyle name="Tabeltitel 2 3 3 2" xfId="5367"/>
    <cellStyle name="Tabeltitel 2 3 3 2 2" xfId="9587"/>
    <cellStyle name="Tabeltitel 2 3 3 2 2 2" xfId="19869"/>
    <cellStyle name="Tabeltitel 2 3 3 2 3" xfId="17217"/>
    <cellStyle name="Tabeltitel 2 3 3 3" xfId="6784"/>
    <cellStyle name="Tabeltitel 2 3 3 3 2" xfId="11003"/>
    <cellStyle name="Tabeltitel 2 3 3 4" xfId="2757"/>
    <cellStyle name="Tabeltitel 2 3 4" xfId="1207"/>
    <cellStyle name="Tabeltitel 2 3 4 2" xfId="5670"/>
    <cellStyle name="Tabeltitel 2 3 4 2 2" xfId="9890"/>
    <cellStyle name="Tabeltitel 2 3 4 2 2 2" xfId="20172"/>
    <cellStyle name="Tabeltitel 2 3 4 2 3" xfId="12564"/>
    <cellStyle name="Tabeltitel 2 3 4 3" xfId="7082"/>
    <cellStyle name="Tabeltitel 2 3 4 3 2" xfId="11301"/>
    <cellStyle name="Tabeltitel 2 3 4 4" xfId="3145"/>
    <cellStyle name="Tabeltitel 2 3 5" xfId="720"/>
    <cellStyle name="Tabeltitel 2 3 5 2" xfId="5185"/>
    <cellStyle name="Tabeltitel 2 3 5 2 2" xfId="9405"/>
    <cellStyle name="Tabeltitel 2 3 5 2 2 2" xfId="19687"/>
    <cellStyle name="Tabeltitel 2 3 5 2 3" xfId="16276"/>
    <cellStyle name="Tabeltitel 2 3 5 3" xfId="6606"/>
    <cellStyle name="Tabeltitel 2 3 5 3 2" xfId="10825"/>
    <cellStyle name="Tabeltitel 2 3 5 4" xfId="2231"/>
    <cellStyle name="Tabeltitel 2 3 6" xfId="1689"/>
    <cellStyle name="Tabeltitel 2 3 6 2" xfId="6379"/>
    <cellStyle name="Tabeltitel 2 3 6 2 2" xfId="10598"/>
    <cellStyle name="Tabeltitel 2 3 6 3" xfId="2619"/>
    <cellStyle name="Tabeltitel 2 3 7" xfId="4954"/>
    <cellStyle name="Tabeltitel 2 3 7 2" xfId="9174"/>
    <cellStyle name="Tabeltitel 2 3 7 2 2" xfId="19456"/>
    <cellStyle name="Tabeltitel 2 3 7 3" xfId="12023"/>
    <cellStyle name="Tabeltitel 2 3 8" xfId="3341"/>
    <cellStyle name="Tabeltitel 2 3 8 2" xfId="7561"/>
    <cellStyle name="Tabeltitel 2 3 8 2 2" xfId="17845"/>
    <cellStyle name="Tabeltitel 2 3 8 3" xfId="16774"/>
    <cellStyle name="Tabeltitel 2 3 9" xfId="6096"/>
    <cellStyle name="Tabeltitel 2 3 9 2" xfId="10315"/>
    <cellStyle name="Tabeltitel 2 4" xfId="734"/>
    <cellStyle name="Tabeltitel 2 4 2" xfId="685"/>
    <cellStyle name="Tabeltitel 2 4 2 2" xfId="5151"/>
    <cellStyle name="Tabeltitel 2 4 2 2 2" xfId="9371"/>
    <cellStyle name="Tabeltitel 2 4 2 2 2 2" xfId="19653"/>
    <cellStyle name="Tabeltitel 2 4 2 2 3" xfId="13889"/>
    <cellStyle name="Tabeltitel 2 4 2 3" xfId="6575"/>
    <cellStyle name="Tabeltitel 2 4 2 3 2" xfId="10794"/>
    <cellStyle name="Tabeltitel 2 4 2 4" xfId="2044"/>
    <cellStyle name="Tabeltitel 2 4 3" xfId="773"/>
    <cellStyle name="Tabeltitel 2 4 3 2" xfId="5238"/>
    <cellStyle name="Tabeltitel 2 4 3 2 2" xfId="9458"/>
    <cellStyle name="Tabeltitel 2 4 3 2 2 2" xfId="19740"/>
    <cellStyle name="Tabeltitel 2 4 3 2 3" xfId="16569"/>
    <cellStyle name="Tabeltitel 2 4 3 3" xfId="6658"/>
    <cellStyle name="Tabeltitel 2 4 3 3 2" xfId="10877"/>
    <cellStyle name="Tabeltitel 2 4 3 4" xfId="3053"/>
    <cellStyle name="Tabeltitel 2 4 4" xfId="4031"/>
    <cellStyle name="Tabeltitel 2 4 4 2" xfId="8251"/>
    <cellStyle name="Tabeltitel 2 4 4 2 2" xfId="18533"/>
    <cellStyle name="Tabeltitel 2 4 4 3" xfId="13584"/>
    <cellStyle name="Tabeltitel 2 4 5" xfId="5199"/>
    <cellStyle name="Tabeltitel 2 4 5 2" xfId="9419"/>
    <cellStyle name="Tabeltitel 2 4 5 2 2" xfId="19701"/>
    <cellStyle name="Tabeltitel 2 4 5 3" xfId="16027"/>
    <cellStyle name="Tabeltitel 2 4 6" xfId="6620"/>
    <cellStyle name="Tabeltitel 2 4 6 2" xfId="10839"/>
    <cellStyle name="Tabeltitel 2 4 7" xfId="3092"/>
    <cellStyle name="Tabeltitel 2 5" xfId="663"/>
    <cellStyle name="Tabeltitel 2 5 2" xfId="5129"/>
    <cellStyle name="Tabeltitel 2 5 2 2" xfId="9349"/>
    <cellStyle name="Tabeltitel 2 5 2 2 2" xfId="19631"/>
    <cellStyle name="Tabeltitel 2 5 2 3" xfId="15998"/>
    <cellStyle name="Tabeltitel 2 5 3" xfId="6553"/>
    <cellStyle name="Tabeltitel 2 5 3 2" xfId="10772"/>
    <cellStyle name="Tabeltitel 2 5 4" xfId="1941"/>
    <cellStyle name="Tabeltitel 2 6" xfId="622"/>
    <cellStyle name="Tabeltitel 2 6 2" xfId="5089"/>
    <cellStyle name="Tabeltitel 2 6 2 2" xfId="9309"/>
    <cellStyle name="Tabeltitel 2 6 2 2 2" xfId="19591"/>
    <cellStyle name="Tabeltitel 2 6 2 3" xfId="13184"/>
    <cellStyle name="Tabeltitel 2 6 3" xfId="6514"/>
    <cellStyle name="Tabeltitel 2 6 3 2" xfId="10733"/>
    <cellStyle name="Tabeltitel 2 6 4" xfId="2336"/>
    <cellStyle name="Tabeltitel 2 7" xfId="14883"/>
    <cellStyle name="Tabeltitel 2 7 2" xfId="15525"/>
    <cellStyle name="Tabeltitel 3" xfId="314"/>
    <cellStyle name="Tabeltitel 3 10" xfId="12270"/>
    <cellStyle name="Tabeltitel 3 10 2" xfId="13343"/>
    <cellStyle name="Tabeltitel 3 2" xfId="408"/>
    <cellStyle name="Tabeltitel 3 2 2" xfId="458"/>
    <cellStyle name="Tabeltitel 3 2 2 2" xfId="1069"/>
    <cellStyle name="Tabeltitel 3 2 2 2 2" xfId="1384"/>
    <cellStyle name="Tabeltitel 3 2 2 2 2 2" xfId="5847"/>
    <cellStyle name="Tabeltitel 3 2 2 2 2 2 2" xfId="10067"/>
    <cellStyle name="Tabeltitel 3 2 2 2 2 2 2 2" xfId="20349"/>
    <cellStyle name="Tabeltitel 3 2 2 2 2 2 3" xfId="16990"/>
    <cellStyle name="Tabeltitel 3 2 2 2 2 3" xfId="7259"/>
    <cellStyle name="Tabeltitel 3 2 2 2 2 3 2" xfId="11478"/>
    <cellStyle name="Tabeltitel 3 2 2 2 2 4" xfId="3089"/>
    <cellStyle name="Tabeltitel 3 2 2 2 3" xfId="4331"/>
    <cellStyle name="Tabeltitel 3 2 2 2 3 2" xfId="8551"/>
    <cellStyle name="Tabeltitel 3 2 2 2 3 2 2" xfId="18833"/>
    <cellStyle name="Tabeltitel 3 2 2 2 3 3" xfId="15888"/>
    <cellStyle name="Tabeltitel 3 2 2 2 4" xfId="5533"/>
    <cellStyle name="Tabeltitel 3 2 2 2 4 2" xfId="9753"/>
    <cellStyle name="Tabeltitel 3 2 2 2 4 2 2" xfId="20035"/>
    <cellStyle name="Tabeltitel 3 2 2 2 4 3" xfId="15196"/>
    <cellStyle name="Tabeltitel 3 2 2 2 5" xfId="6946"/>
    <cellStyle name="Tabeltitel 3 2 2 2 5 2" xfId="11165"/>
    <cellStyle name="Tabeltitel 3 2 2 2 5 2 2" xfId="21405"/>
    <cellStyle name="Tabeltitel 3 2 2 2 5 3" xfId="11919"/>
    <cellStyle name="Tabeltitel 3 2 2 2 6" xfId="2844"/>
    <cellStyle name="Tabeltitel 3 2 2 2 6 2" xfId="13315"/>
    <cellStyle name="Tabeltitel 3 2 2 2 7" xfId="17116"/>
    <cellStyle name="Tabeltitel 3 2 2 3" xfId="1250"/>
    <cellStyle name="Tabeltitel 3 2 2 3 2" xfId="5713"/>
    <cellStyle name="Tabeltitel 3 2 2 3 2 2" xfId="9933"/>
    <cellStyle name="Tabeltitel 3 2 2 3 2 2 2" xfId="20215"/>
    <cellStyle name="Tabeltitel 3 2 2 3 2 3" xfId="15533"/>
    <cellStyle name="Tabeltitel 3 2 2 3 3" xfId="7125"/>
    <cellStyle name="Tabeltitel 3 2 2 3 3 2" xfId="11344"/>
    <cellStyle name="Tabeltitel 3 2 2 3 4" xfId="2056"/>
    <cellStyle name="Tabeltitel 3 2 2 4" xfId="944"/>
    <cellStyle name="Tabeltitel 3 2 2 4 2" xfId="5408"/>
    <cellStyle name="Tabeltitel 3 2 2 4 2 2" xfId="9628"/>
    <cellStyle name="Tabeltitel 3 2 2 4 2 2 2" xfId="19910"/>
    <cellStyle name="Tabeltitel 3 2 2 4 2 3" xfId="14146"/>
    <cellStyle name="Tabeltitel 3 2 2 4 3" xfId="6822"/>
    <cellStyle name="Tabeltitel 3 2 2 4 3 2" xfId="11041"/>
    <cellStyle name="Tabeltitel 3 2 2 4 4" xfId="2880"/>
    <cellStyle name="Tabeltitel 3 2 2 5" xfId="1673"/>
    <cellStyle name="Tabeltitel 3 2 2 5 2" xfId="6350"/>
    <cellStyle name="Tabeltitel 3 2 2 5 2 2" xfId="10569"/>
    <cellStyle name="Tabeltitel 3 2 2 5 3" xfId="1975"/>
    <cellStyle name="Tabeltitel 3 2 2 6" xfId="4925"/>
    <cellStyle name="Tabeltitel 3 2 2 6 2" xfId="9145"/>
    <cellStyle name="Tabeltitel 3 2 2 6 2 2" xfId="19427"/>
    <cellStyle name="Tabeltitel 3 2 2 6 3" xfId="15236"/>
    <cellStyle name="Tabeltitel 3 2 2 7" xfId="6212"/>
    <cellStyle name="Tabeltitel 3 2 2 7 2" xfId="10431"/>
    <cellStyle name="Tabeltitel 3 2 2 8" xfId="2881"/>
    <cellStyle name="Tabeltitel 3 2 3" xfId="522"/>
    <cellStyle name="Tabeltitel 3 2 3 2" xfId="1448"/>
    <cellStyle name="Tabeltitel 3 2 3 2 2" xfId="5911"/>
    <cellStyle name="Tabeltitel 3 2 3 2 2 2" xfId="10131"/>
    <cellStyle name="Tabeltitel 3 2 3 2 2 2 2" xfId="20413"/>
    <cellStyle name="Tabeltitel 3 2 3 2 2 3" xfId="13610"/>
    <cellStyle name="Tabeltitel 3 2 3 2 3" xfId="7323"/>
    <cellStyle name="Tabeltitel 3 2 3 2 3 2" xfId="11542"/>
    <cellStyle name="Tabeltitel 3 2 3 2 4" xfId="2833"/>
    <cellStyle name="Tabeltitel 3 2 3 3" xfId="1130"/>
    <cellStyle name="Tabeltitel 3 2 3 3 2" xfId="5594"/>
    <cellStyle name="Tabeltitel 3 2 3 3 2 2" xfId="9814"/>
    <cellStyle name="Tabeltitel 3 2 3 3 2 2 2" xfId="20096"/>
    <cellStyle name="Tabeltitel 3 2 3 3 2 3" xfId="12446"/>
    <cellStyle name="Tabeltitel 3 2 3 3 3" xfId="7007"/>
    <cellStyle name="Tabeltitel 3 2 3 3 3 2" xfId="11226"/>
    <cellStyle name="Tabeltitel 3 2 3 3 4" xfId="1888"/>
    <cellStyle name="Tabeltitel 3 2 3 4" xfId="3833"/>
    <cellStyle name="Tabeltitel 3 2 3 4 2" xfId="8053"/>
    <cellStyle name="Tabeltitel 3 2 3 4 2 2" xfId="18335"/>
    <cellStyle name="Tabeltitel 3 2 3 4 3" xfId="16016"/>
    <cellStyle name="Tabeltitel 3 2 3 5" xfId="4989"/>
    <cellStyle name="Tabeltitel 3 2 3 5 2" xfId="9209"/>
    <cellStyle name="Tabeltitel 3 2 3 5 2 2" xfId="19491"/>
    <cellStyle name="Tabeltitel 3 2 3 5 3" xfId="15153"/>
    <cellStyle name="Tabeltitel 3 2 3 6" xfId="6414"/>
    <cellStyle name="Tabeltitel 3 2 3 6 2" xfId="10633"/>
    <cellStyle name="Tabeltitel 3 2 3 6 2 2" xfId="20906"/>
    <cellStyle name="Tabeltitel 3 2 3 6 3" xfId="14204"/>
    <cellStyle name="Tabeltitel 3 2 3 7" xfId="2423"/>
    <cellStyle name="Tabeltitel 3 2 3 7 2" xfId="16847"/>
    <cellStyle name="Tabeltitel 3 2 3 8" xfId="11843"/>
    <cellStyle name="Tabeltitel 3 2 4" xfId="907"/>
    <cellStyle name="Tabeltitel 3 2 4 2" xfId="5372"/>
    <cellStyle name="Tabeltitel 3 2 4 2 2" xfId="9592"/>
    <cellStyle name="Tabeltitel 3 2 4 2 2 2" xfId="19874"/>
    <cellStyle name="Tabeltitel 3 2 4 2 3" xfId="16199"/>
    <cellStyle name="Tabeltitel 3 2 4 3" xfId="6789"/>
    <cellStyle name="Tabeltitel 3 2 4 3 2" xfId="11008"/>
    <cellStyle name="Tabeltitel 3 2 4 4" xfId="2710"/>
    <cellStyle name="Tabeltitel 3 2 5" xfId="882"/>
    <cellStyle name="Tabeltitel 3 2 5 2" xfId="5347"/>
    <cellStyle name="Tabeltitel 3 2 5 2 2" xfId="9567"/>
    <cellStyle name="Tabeltitel 3 2 5 2 2 2" xfId="19849"/>
    <cellStyle name="Tabeltitel 3 2 5 2 3" xfId="16416"/>
    <cellStyle name="Tabeltitel 3 2 5 3" xfId="6767"/>
    <cellStyle name="Tabeltitel 3 2 5 3 2" xfId="10986"/>
    <cellStyle name="Tabeltitel 3 2 5 4" xfId="2406"/>
    <cellStyle name="Tabeltitel 3 2 6" xfId="689"/>
    <cellStyle name="Tabeltitel 3 2 6 2" xfId="5155"/>
    <cellStyle name="Tabeltitel 3 2 6 2 2" xfId="9375"/>
    <cellStyle name="Tabeltitel 3 2 6 2 2 2" xfId="19657"/>
    <cellStyle name="Tabeltitel 3 2 6 2 3" xfId="16607"/>
    <cellStyle name="Tabeltitel 3 2 6 3" xfId="6578"/>
    <cellStyle name="Tabeltitel 3 2 6 3 2" xfId="10797"/>
    <cellStyle name="Tabeltitel 3 2 6 4" xfId="2680"/>
    <cellStyle name="Tabeltitel 3 2 7" xfId="3347"/>
    <cellStyle name="Tabeltitel 3 2 7 2" xfId="7567"/>
    <cellStyle name="Tabeltitel 3 3" xfId="331"/>
    <cellStyle name="Tabeltitel 3 3 2" xfId="963"/>
    <cellStyle name="Tabeltitel 3 3 2 2" xfId="1300"/>
    <cellStyle name="Tabeltitel 3 3 2 2 2" xfId="5763"/>
    <cellStyle name="Tabeltitel 3 3 2 2 2 2" xfId="9983"/>
    <cellStyle name="Tabeltitel 3 3 2 2 2 2 2" xfId="20265"/>
    <cellStyle name="Tabeltitel 3 3 2 2 2 3" xfId="14597"/>
    <cellStyle name="Tabeltitel 3 3 2 2 3" xfId="7175"/>
    <cellStyle name="Tabeltitel 3 3 2 2 3 2" xfId="11394"/>
    <cellStyle name="Tabeltitel 3 3 2 2 4" xfId="3032"/>
    <cellStyle name="Tabeltitel 3 3 2 3" xfId="4229"/>
    <cellStyle name="Tabeltitel 3 3 2 3 2" xfId="8449"/>
    <cellStyle name="Tabeltitel 3 3 2 3 2 2" xfId="18731"/>
    <cellStyle name="Tabeltitel 3 3 2 3 3" xfId="15128"/>
    <cellStyle name="Tabeltitel 3 3 2 4" xfId="5427"/>
    <cellStyle name="Tabeltitel 3 3 2 4 2" xfId="9647"/>
    <cellStyle name="Tabeltitel 3 3 2 4 2 2" xfId="19929"/>
    <cellStyle name="Tabeltitel 3 3 2 4 3" xfId="13118"/>
    <cellStyle name="Tabeltitel 3 3 2 5" xfId="6841"/>
    <cellStyle name="Tabeltitel 3 3 2 5 2" xfId="11060"/>
    <cellStyle name="Tabeltitel 3 3 2 6" xfId="2285"/>
    <cellStyle name="Tabeltitel 3 3 3" xfId="1231"/>
    <cellStyle name="Tabeltitel 3 3 3 2" xfId="5694"/>
    <cellStyle name="Tabeltitel 3 3 3 2 2" xfId="9914"/>
    <cellStyle name="Tabeltitel 3 3 3 2 2 2" xfId="20196"/>
    <cellStyle name="Tabeltitel 3 3 3 2 3" xfId="13506"/>
    <cellStyle name="Tabeltitel 3 3 3 3" xfId="7106"/>
    <cellStyle name="Tabeltitel 3 3 3 3 2" xfId="11325"/>
    <cellStyle name="Tabeltitel 3 3 3 4" xfId="2126"/>
    <cellStyle name="Tabeltitel 3 3 4" xfId="868"/>
    <cellStyle name="Tabeltitel 3 3 4 2" xfId="5333"/>
    <cellStyle name="Tabeltitel 3 3 4 2 2" xfId="9553"/>
    <cellStyle name="Tabeltitel 3 3 4 2 2 2" xfId="19835"/>
    <cellStyle name="Tabeltitel 3 3 4 2 3" xfId="12555"/>
    <cellStyle name="Tabeltitel 3 3 4 3" xfId="6753"/>
    <cellStyle name="Tabeltitel 3 3 4 3 2" xfId="10972"/>
    <cellStyle name="Tabeltitel 3 3 4 4" xfId="3128"/>
    <cellStyle name="Tabeltitel 3 3 5" xfId="3648"/>
    <cellStyle name="Tabeltitel 3 3 5 2" xfId="7868"/>
    <cellStyle name="Tabeltitel 3 3 5 2 2" xfId="18150"/>
    <cellStyle name="Tabeltitel 3 3 5 3" xfId="16572"/>
    <cellStyle name="Tabeltitel 3 3 6" xfId="4801"/>
    <cellStyle name="Tabeltitel 3 3 6 2" xfId="9021"/>
    <cellStyle name="Tabeltitel 3 3 6 2 2" xfId="19303"/>
    <cellStyle name="Tabeltitel 3 3 6 3" xfId="15456"/>
    <cellStyle name="Tabeltitel 3 3 7" xfId="5998"/>
    <cellStyle name="Tabeltitel 3 3 7 2" xfId="10218"/>
    <cellStyle name="Tabeltitel 3 3 7 2 2" xfId="20499"/>
    <cellStyle name="Tabeltitel 3 3 7 3" xfId="15642"/>
    <cellStyle name="Tabeltitel 3 3 8" xfId="2036"/>
    <cellStyle name="Tabeltitel 3 3 8 2" xfId="12893"/>
    <cellStyle name="Tabeltitel 3 3 9" xfId="11661"/>
    <cellStyle name="Tabeltitel 3 4" xfId="313"/>
    <cellStyle name="Tabeltitel 3 4 2" xfId="1290"/>
    <cellStyle name="Tabeltitel 3 4 2 2" xfId="5753"/>
    <cellStyle name="Tabeltitel 3 4 2 2 2" xfId="9973"/>
    <cellStyle name="Tabeltitel 3 4 2 2 2 2" xfId="20255"/>
    <cellStyle name="Tabeltitel 3 4 2 2 3" xfId="13653"/>
    <cellStyle name="Tabeltitel 3 4 2 3" xfId="7165"/>
    <cellStyle name="Tabeltitel 3 4 2 3 2" xfId="11384"/>
    <cellStyle name="Tabeltitel 3 4 2 4" xfId="2178"/>
    <cellStyle name="Tabeltitel 3 4 3" xfId="952"/>
    <cellStyle name="Tabeltitel 3 4 3 2" xfId="5416"/>
    <cellStyle name="Tabeltitel 3 4 3 2 2" xfId="9636"/>
    <cellStyle name="Tabeltitel 3 4 3 2 2 2" xfId="19918"/>
    <cellStyle name="Tabeltitel 3 4 3 2 3" xfId="13650"/>
    <cellStyle name="Tabeltitel 3 4 3 3" xfId="6830"/>
    <cellStyle name="Tabeltitel 3 4 3 3 2" xfId="11049"/>
    <cellStyle name="Tabeltitel 3 4 3 4" xfId="2913"/>
    <cellStyle name="Tabeltitel 3 4 4" xfId="3634"/>
    <cellStyle name="Tabeltitel 3 4 4 2" xfId="7854"/>
    <cellStyle name="Tabeltitel 3 4 4 2 2" xfId="18136"/>
    <cellStyle name="Tabeltitel 3 4 4 3" xfId="17068"/>
    <cellStyle name="Tabeltitel 3 4 5" xfId="4788"/>
    <cellStyle name="Tabeltitel 3 4 5 2" xfId="9008"/>
    <cellStyle name="Tabeltitel 3 4 5 2 2" xfId="19290"/>
    <cellStyle name="Tabeltitel 3 4 5 3" xfId="15711"/>
    <cellStyle name="Tabeltitel 3 4 6" xfId="6233"/>
    <cellStyle name="Tabeltitel 3 4 6 2" xfId="10452"/>
    <cellStyle name="Tabeltitel 3 4 6 2 2" xfId="20728"/>
    <cellStyle name="Tabeltitel 3 4 6 3" xfId="13842"/>
    <cellStyle name="Tabeltitel 3 4 7" xfId="2915"/>
    <cellStyle name="Tabeltitel 3 4 7 2" xfId="13142"/>
    <cellStyle name="Tabeltitel 3 4 8" xfId="12737"/>
    <cellStyle name="Tabeltitel 3 5" xfId="283"/>
    <cellStyle name="Tabeltitel 3 5 2" xfId="1275"/>
    <cellStyle name="Tabeltitel 3 5 2 2" xfId="5738"/>
    <cellStyle name="Tabeltitel 3 5 2 2 2" xfId="9958"/>
    <cellStyle name="Tabeltitel 3 5 2 2 2 2" xfId="20240"/>
    <cellStyle name="Tabeltitel 3 5 2 2 3" xfId="12815"/>
    <cellStyle name="Tabeltitel 3 5 2 3" xfId="7150"/>
    <cellStyle name="Tabeltitel 3 5 2 3 2" xfId="11369"/>
    <cellStyle name="Tabeltitel 3 5 2 4" xfId="2383"/>
    <cellStyle name="Tabeltitel 3 5 3" xfId="717"/>
    <cellStyle name="Tabeltitel 3 5 3 2" xfId="5182"/>
    <cellStyle name="Tabeltitel 3 5 3 2 2" xfId="9402"/>
    <cellStyle name="Tabeltitel 3 5 3 2 2 2" xfId="19684"/>
    <cellStyle name="Tabeltitel 3 5 3 2 3" xfId="15268"/>
    <cellStyle name="Tabeltitel 3 5 3 3" xfId="6603"/>
    <cellStyle name="Tabeltitel 3 5 3 3 2" xfId="10822"/>
    <cellStyle name="Tabeltitel 3 5 3 4" xfId="3066"/>
    <cellStyle name="Tabeltitel 3 5 4" xfId="3254"/>
    <cellStyle name="Tabeltitel 3 5 4 2" xfId="7476"/>
    <cellStyle name="Tabeltitel 3 5 4 2 2" xfId="17758"/>
    <cellStyle name="Tabeltitel 3 5 4 3" xfId="16488"/>
    <cellStyle name="Tabeltitel 3 5 5" xfId="4760"/>
    <cellStyle name="Tabeltitel 3 5 5 2" xfId="8980"/>
    <cellStyle name="Tabeltitel 3 5 5 2 2" xfId="19262"/>
    <cellStyle name="Tabeltitel 3 5 5 3" xfId="12936"/>
    <cellStyle name="Tabeltitel 3 5 6" xfId="6065"/>
    <cellStyle name="Tabeltitel 3 5 6 2" xfId="10284"/>
    <cellStyle name="Tabeltitel 3 5 6 2 2" xfId="20564"/>
    <cellStyle name="Tabeltitel 3 5 6 3" xfId="15699"/>
    <cellStyle name="Tabeltitel 3 5 7" xfId="3042"/>
    <cellStyle name="Tabeltitel 3 5 7 2" xfId="15491"/>
    <cellStyle name="Tabeltitel 3 5 8" xfId="14747"/>
    <cellStyle name="Tabeltitel 3 6" xfId="284"/>
    <cellStyle name="Tabeltitel 3 6 2" xfId="1276"/>
    <cellStyle name="Tabeltitel 3 6 2 2" xfId="5739"/>
    <cellStyle name="Tabeltitel 3 6 2 2 2" xfId="9959"/>
    <cellStyle name="Tabeltitel 3 6 2 2 2 2" xfId="20241"/>
    <cellStyle name="Tabeltitel 3 6 2 2 3" xfId="16550"/>
    <cellStyle name="Tabeltitel 3 6 2 3" xfId="7151"/>
    <cellStyle name="Tabeltitel 3 6 2 3 2" xfId="11370"/>
    <cellStyle name="Tabeltitel 3 6 2 4" xfId="2842"/>
    <cellStyle name="Tabeltitel 3 6 3" xfId="779"/>
    <cellStyle name="Tabeltitel 3 6 3 2" xfId="5244"/>
    <cellStyle name="Tabeltitel 3 6 3 2 2" xfId="9464"/>
    <cellStyle name="Tabeltitel 3 6 3 2 2 2" xfId="19746"/>
    <cellStyle name="Tabeltitel 3 6 3 2 3" xfId="14614"/>
    <cellStyle name="Tabeltitel 3 6 3 3" xfId="6664"/>
    <cellStyle name="Tabeltitel 3 6 3 3 2" xfId="10883"/>
    <cellStyle name="Tabeltitel 3 6 3 4" xfId="2681"/>
    <cellStyle name="Tabeltitel 3 6 4" xfId="3349"/>
    <cellStyle name="Tabeltitel 3 6 4 2" xfId="7569"/>
    <cellStyle name="Tabeltitel 3 6 4 2 2" xfId="17852"/>
    <cellStyle name="Tabeltitel 3 6 4 3" xfId="12759"/>
    <cellStyle name="Tabeltitel 3 6 5" xfId="4761"/>
    <cellStyle name="Tabeltitel 3 6 5 2" xfId="8981"/>
    <cellStyle name="Tabeltitel 3 6 5 2 2" xfId="19263"/>
    <cellStyle name="Tabeltitel 3 6 5 3" xfId="16503"/>
    <cellStyle name="Tabeltitel 3 6 6" xfId="6073"/>
    <cellStyle name="Tabeltitel 3 6 6 2" xfId="10292"/>
    <cellStyle name="Tabeltitel 3 6 6 2 2" xfId="20572"/>
    <cellStyle name="Tabeltitel 3 6 6 3" xfId="12510"/>
    <cellStyle name="Tabeltitel 3 6 7" xfId="2991"/>
    <cellStyle name="Tabeltitel 3 6 7 2" xfId="15175"/>
    <cellStyle name="Tabeltitel 3 6 8" xfId="13621"/>
    <cellStyle name="Tabeltitel 3 7" xfId="1328"/>
    <cellStyle name="Tabeltitel 3 7 2" xfId="5791"/>
    <cellStyle name="Tabeltitel 3 7 2 2" xfId="10011"/>
    <cellStyle name="Tabeltitel 3 7 2 2 2" xfId="20293"/>
    <cellStyle name="Tabeltitel 3 7 2 3" xfId="16869"/>
    <cellStyle name="Tabeltitel 3 7 3" xfId="7203"/>
    <cellStyle name="Tabeltitel 3 7 3 2" xfId="11422"/>
    <cellStyle name="Tabeltitel 3 7 4" xfId="2379"/>
    <cellStyle name="Tabeltitel 3 8" xfId="1050"/>
    <cellStyle name="Tabeltitel 3 8 2" xfId="5514"/>
    <cellStyle name="Tabeltitel 3 8 2 2" xfId="9734"/>
    <cellStyle name="Tabeltitel 3 8 2 2 2" xfId="20016"/>
    <cellStyle name="Tabeltitel 3 8 2 3" xfId="12475"/>
    <cellStyle name="Tabeltitel 3 8 3" xfId="6928"/>
    <cellStyle name="Tabeltitel 3 8 3 2" xfId="11147"/>
    <cellStyle name="Tabeltitel 3 8 4" xfId="2284"/>
    <cellStyle name="Tabeltitel 3 9" xfId="604"/>
    <cellStyle name="Tabeltitel 3 9 2" xfId="5071"/>
    <cellStyle name="Tabeltitel 3 9 2 2" xfId="9291"/>
    <cellStyle name="Tabeltitel 3 9 2 2 2" xfId="19573"/>
    <cellStyle name="Tabeltitel 3 9 2 3" xfId="15952"/>
    <cellStyle name="Tabeltitel 3 9 3" xfId="6496"/>
    <cellStyle name="Tabeltitel 3 9 3 2" xfId="10715"/>
    <cellStyle name="Tabeltitel 3 9 4" xfId="2914"/>
    <cellStyle name="Tabeltitel 4" xfId="279"/>
    <cellStyle name="Tabeltitel 4 10" xfId="2161"/>
    <cellStyle name="Tabeltitel 4 2" xfId="899"/>
    <cellStyle name="Tabeltitel 4 2 2" xfId="1271"/>
    <cellStyle name="Tabeltitel 4 2 2 2" xfId="5734"/>
    <cellStyle name="Tabeltitel 4 2 2 2 2" xfId="9954"/>
    <cellStyle name="Tabeltitel 4 2 2 2 2 2" xfId="20236"/>
    <cellStyle name="Tabeltitel 4 2 2 2 3" xfId="12534"/>
    <cellStyle name="Tabeltitel 4 2 2 3" xfId="7146"/>
    <cellStyle name="Tabeltitel 4 2 2 3 2" xfId="11365"/>
    <cellStyle name="Tabeltitel 4 2 2 4" xfId="2579"/>
    <cellStyle name="Tabeltitel 4 2 3" xfId="4183"/>
    <cellStyle name="Tabeltitel 4 2 3 2" xfId="8403"/>
    <cellStyle name="Tabeltitel 4 2 3 2 2" xfId="18685"/>
    <cellStyle name="Tabeltitel 4 2 3 3" xfId="14277"/>
    <cellStyle name="Tabeltitel 4 2 4" xfId="5364"/>
    <cellStyle name="Tabeltitel 4 2 4 2" xfId="9584"/>
    <cellStyle name="Tabeltitel 4 2 4 2 2" xfId="19866"/>
    <cellStyle name="Tabeltitel 4 2 4 3" xfId="13615"/>
    <cellStyle name="Tabeltitel 4 2 5" xfId="6781"/>
    <cellStyle name="Tabeltitel 4 2 5 2" xfId="11000"/>
    <cellStyle name="Tabeltitel 4 2 5 2 2" xfId="21251"/>
    <cellStyle name="Tabeltitel 4 2 5 3" xfId="12174"/>
    <cellStyle name="Tabeltitel 4 2 6" xfId="2227"/>
    <cellStyle name="Tabeltitel 4 2 6 2" xfId="15083"/>
    <cellStyle name="Tabeltitel 4 2 7" xfId="17017"/>
    <cellStyle name="Tabeltitel 4 3" xfId="774"/>
    <cellStyle name="Tabeltitel 4 3 2" xfId="5239"/>
    <cellStyle name="Tabeltitel 4 3 2 2" xfId="9459"/>
    <cellStyle name="Tabeltitel 4 3 2 2 2" xfId="19741"/>
    <cellStyle name="Tabeltitel 4 3 2 3" xfId="15362"/>
    <cellStyle name="Tabeltitel 4 3 3" xfId="6659"/>
    <cellStyle name="Tabeltitel 4 3 3 2" xfId="10878"/>
    <cellStyle name="Tabeltitel 4 3 4" xfId="2782"/>
    <cellStyle name="Tabeltitel 4 4" xfId="818"/>
    <cellStyle name="Tabeltitel 4 4 2" xfId="5283"/>
    <cellStyle name="Tabeltitel 4 4 2 2" xfId="9503"/>
    <cellStyle name="Tabeltitel 4 4 2 2 2" xfId="19785"/>
    <cellStyle name="Tabeltitel 4 4 2 3" xfId="12249"/>
    <cellStyle name="Tabeltitel 4 4 3" xfId="6703"/>
    <cellStyle name="Tabeltitel 4 4 3 2" xfId="10922"/>
    <cellStyle name="Tabeltitel 4 4 4" xfId="2872"/>
    <cellStyle name="Tabeltitel 4 5" xfId="662"/>
    <cellStyle name="Tabeltitel 4 5 2" xfId="5128"/>
    <cellStyle name="Tabeltitel 4 5 2 2" xfId="9348"/>
    <cellStyle name="Tabeltitel 4 5 2 2 2" xfId="19630"/>
    <cellStyle name="Tabeltitel 4 5 2 3" xfId="17095"/>
    <cellStyle name="Tabeltitel 4 5 3" xfId="6552"/>
    <cellStyle name="Tabeltitel 4 5 3 2" xfId="10771"/>
    <cellStyle name="Tabeltitel 4 5 4" xfId="1970"/>
    <cellStyle name="Tabeltitel 4 6" xfId="1547"/>
    <cellStyle name="Tabeltitel 4 6 2" xfId="6019"/>
    <cellStyle name="Tabeltitel 4 6 2 2" xfId="10238"/>
    <cellStyle name="Tabeltitel 4 6 3" xfId="2059"/>
    <cellStyle name="Tabeltitel 4 7" xfId="4756"/>
    <cellStyle name="Tabeltitel 4 7 2" xfId="8976"/>
    <cellStyle name="Tabeltitel 4 7 2 2" xfId="19258"/>
    <cellStyle name="Tabeltitel 4 7 3" xfId="12684"/>
    <cellStyle name="Tabeltitel 4 8" xfId="3261"/>
    <cellStyle name="Tabeltitel 4 8 2" xfId="7483"/>
    <cellStyle name="Tabeltitel 4 8 2 2" xfId="17765"/>
    <cellStyle name="Tabeltitel 4 8 3" xfId="13232"/>
    <cellStyle name="Tabeltitel 4 9" xfId="6083"/>
    <cellStyle name="Tabeltitel 4 9 2" xfId="10302"/>
    <cellStyle name="Tabeltitel 5" xfId="684"/>
    <cellStyle name="Tabeltitel 5 2" xfId="866"/>
    <cellStyle name="Tabeltitel 5 2 2" xfId="5331"/>
    <cellStyle name="Tabeltitel 5 2 2 2" xfId="9551"/>
    <cellStyle name="Tabeltitel 5 2 2 2 2" xfId="19833"/>
    <cellStyle name="Tabeltitel 5 2 2 3" xfId="12193"/>
    <cellStyle name="Tabeltitel 5 2 3" xfId="6751"/>
    <cellStyle name="Tabeltitel 5 2 3 2" xfId="10970"/>
    <cellStyle name="Tabeltitel 5 2 4" xfId="2640"/>
    <cellStyle name="Tabeltitel 5 3" xfId="825"/>
    <cellStyle name="Tabeltitel 5 3 2" xfId="5290"/>
    <cellStyle name="Tabeltitel 5 3 2 2" xfId="9510"/>
    <cellStyle name="Tabeltitel 5 3 2 2 2" xfId="19792"/>
    <cellStyle name="Tabeltitel 5 3 2 3" xfId="14156"/>
    <cellStyle name="Tabeltitel 5 3 3" xfId="6710"/>
    <cellStyle name="Tabeltitel 5 3 3 2" xfId="10929"/>
    <cellStyle name="Tabeltitel 5 3 4" xfId="2536"/>
    <cellStyle name="Tabeltitel 5 4" xfId="3988"/>
    <cellStyle name="Tabeltitel 5 4 2" xfId="8208"/>
    <cellStyle name="Tabeltitel 5 4 2 2" xfId="18490"/>
    <cellStyle name="Tabeltitel 5 4 3" xfId="16207"/>
    <cellStyle name="Tabeltitel 5 5" xfId="5150"/>
    <cellStyle name="Tabeltitel 5 5 2" xfId="9370"/>
    <cellStyle name="Tabeltitel 5 5 2 2" xfId="19652"/>
    <cellStyle name="Tabeltitel 5 5 3" xfId="12342"/>
    <cellStyle name="Tabeltitel 5 6" xfId="6574"/>
    <cellStyle name="Tabeltitel 5 6 2" xfId="10793"/>
    <cellStyle name="Tabeltitel 5 7" xfId="2131"/>
    <cellStyle name="Tabeltitel 6" xfId="652"/>
    <cellStyle name="Tabeltitel 6 2" xfId="5118"/>
    <cellStyle name="Tabeltitel 6 2 2" xfId="9338"/>
    <cellStyle name="Tabeltitel 6 2 2 2" xfId="19620"/>
    <cellStyle name="Tabeltitel 6 2 3" xfId="13757"/>
    <cellStyle name="Tabeltitel 6 3" xfId="6542"/>
    <cellStyle name="Tabeltitel 6 3 2" xfId="10761"/>
    <cellStyle name="Tabeltitel 6 4" xfId="2737"/>
    <cellStyle name="Tabeltitel 7" xfId="287"/>
    <cellStyle name="Tabeltitel 7 2" xfId="4764"/>
    <cellStyle name="Tabeltitel 7 2 2" xfId="8984"/>
    <cellStyle name="Tabeltitel 7 2 2 2" xfId="19266"/>
    <cellStyle name="Tabeltitel 7 2 3" xfId="12988"/>
    <cellStyle name="Tabeltitel 7 3" xfId="5993"/>
    <cellStyle name="Tabeltitel 7 3 2" xfId="10213"/>
    <cellStyle name="Tabeltitel 7 4" xfId="2424"/>
    <cellStyle name="Tabeltitel 8" xfId="11875"/>
    <cellStyle name="Tabeltitel 8 2" xfId="11743"/>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6">
    <dxf>
      <numFmt numFmtId="178" formatCode="0.0%"/>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15" formatCode="0.00E+0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5265420</xdr:colOff>
      <xdr:row>1</xdr:row>
      <xdr:rowOff>45720</xdr:rowOff>
    </xdr:from>
    <xdr:to>
      <xdr:col>2</xdr:col>
      <xdr:colOff>7286731</xdr:colOff>
      <xdr:row>3</xdr:row>
      <xdr:rowOff>170193</xdr:rowOff>
    </xdr:to>
    <xdr:pic>
      <xdr:nvPicPr>
        <xdr:cNvPr id="5" name="Picture 4" descr="http://channelv.vito.local/Communication/External/PublishingImages/vito_basislogo.jpg">
          <a:extLst>
            <a:ext uri="{FF2B5EF4-FFF2-40B4-BE49-F238E27FC236}">
              <a16:creationId xmlns:a16="http://schemas.microsoft.com/office/drawing/2014/main" id="{E31C352F-C512-4404-869B-80D14686A85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356080" y="236220"/>
          <a:ext cx="2021311" cy="566433"/>
        </a:xfrm>
        <a:prstGeom prst="rect">
          <a:avLst/>
        </a:prstGeom>
        <a:noFill/>
      </xdr:spPr>
    </xdr:pic>
    <xdr:clientData/>
  </xdr:twoCellAnchor>
  <xdr:twoCellAnchor editAs="oneCell">
    <xdr:from>
      <xdr:col>2</xdr:col>
      <xdr:colOff>7412355</xdr:colOff>
      <xdr:row>1</xdr:row>
      <xdr:rowOff>49676</xdr:rowOff>
    </xdr:from>
    <xdr:to>
      <xdr:col>2</xdr:col>
      <xdr:colOff>9593803</xdr:colOff>
      <xdr:row>3</xdr:row>
      <xdr:rowOff>160020</xdr:rowOff>
    </xdr:to>
    <xdr:pic>
      <xdr:nvPicPr>
        <xdr:cNvPr id="6" name="Picture 5">
          <a:extLst>
            <a:ext uri="{FF2B5EF4-FFF2-40B4-BE49-F238E27FC236}">
              <a16:creationId xmlns:a16="http://schemas.microsoft.com/office/drawing/2014/main" id="{2DD240D7-D6C8-474C-9F1C-400AF45B66A1}"/>
            </a:ext>
          </a:extLst>
        </xdr:cNvPr>
        <xdr:cNvPicPr>
          <a:picLocks noChangeAspect="1"/>
        </xdr:cNvPicPr>
      </xdr:nvPicPr>
      <xdr:blipFill>
        <a:blip xmlns:r="http://schemas.openxmlformats.org/officeDocument/2006/relationships" r:embed="rId2"/>
        <a:stretch>
          <a:fillRect/>
        </a:stretch>
      </xdr:blipFill>
      <xdr:spPr>
        <a:xfrm>
          <a:off x="16503015" y="240176"/>
          <a:ext cx="2181448" cy="5523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55" totalsRowShown="0" headerRowDxfId="25" dataDxfId="23" headerRowBorderDxfId="24" tableBorderDxfId="22">
  <autoFilter ref="A1:F55"/>
  <tableColumns count="6">
    <tableColumn id="1" name="Index" dataDxfId="21">
      <calculatedColumnFormula>CONCATENATE(TableECFTransport[[#This Row],[Voertuigtype]],"_",TableECFTransport[[#This Row],[Wegtype]],"_",TableECFTransport[[#This Row],[Brandstoftechnologie]],"_",TableECFTransport[[#This Row],[Brandstof]])</calculatedColumnFormula>
    </tableColumn>
    <tableColumn id="2" name="Voertuigtype" dataDxfId="20"/>
    <tableColumn id="3" name="Wegtype" dataDxfId="19"/>
    <tableColumn id="4" name="Brandstoftechnologie" dataDxfId="18"/>
    <tableColumn id="5" name="Brandstof" dataDxfId="17"/>
    <tableColumn id="6" name="EnergieConsumptieFactor (PJ per km)" dataDxfId="16"/>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5" dataDxfId="13" headerRowBorderDxfId="14" tableBorderDxfId="12">
  <autoFilter ref="A23:L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Voertuigtype" dataDxfId="11"/>
    <tableColumn id="2" name="CNG" dataDxfId="10" dataCellStyle="Percent"/>
    <tableColumn id="3" name="DIESEL" dataDxfId="9" dataCellStyle="Percent"/>
    <tableColumn id="4" name="DIESEL HYBRID CS" dataDxfId="8" dataCellStyle="Percent"/>
    <tableColumn id="5" name="DIESEL HYBRID PHEV" dataDxfId="7" dataCellStyle="Percent"/>
    <tableColumn id="6" name="E85" dataDxfId="6" dataCellStyle="Percent"/>
    <tableColumn id="7" name="ELECTRIC" dataDxfId="5" dataCellStyle="Percent"/>
    <tableColumn id="8" name="FUEL CELL H2" dataDxfId="4" dataCellStyle="Percent"/>
    <tableColumn id="9" name="LPG" dataDxfId="3" dataCellStyle="Percent"/>
    <tableColumn id="10" name="PETROL" dataDxfId="2" dataCellStyle="Percent"/>
    <tableColumn id="11" name="PETROL HYBRID CS" dataDxfId="1" dataCellStyle="Percent"/>
    <tableColumn id="12" name="PETROL HYBRID PHEV" dataDxfId="0"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10" sqref="A10:C10"/>
    </sheetView>
  </sheetViews>
  <sheetFormatPr defaultRowHeight="15"/>
  <cols>
    <col min="1" max="1" width="51" customWidth="1"/>
    <col min="2" max="2" width="81.5703125" customWidth="1"/>
    <col min="3" max="3" width="140.5703125" customWidth="1"/>
  </cols>
  <sheetData>
    <row r="1" spans="1:7" ht="15.75" thickBot="1"/>
    <row r="2" spans="1:7" s="377" customFormat="1" ht="20.25" customHeight="1">
      <c r="A2" s="389" t="s">
        <v>724</v>
      </c>
      <c r="B2" s="390"/>
      <c r="C2" s="391"/>
    </row>
    <row r="3" spans="1:7" s="12" customFormat="1" ht="15" customHeight="1">
      <c r="A3" s="94"/>
      <c r="B3" s="75"/>
      <c r="C3" s="95"/>
    </row>
    <row r="4" spans="1:7" s="12" customFormat="1" ht="15.75" customHeight="1" thickBot="1">
      <c r="A4" s="106" t="s">
        <v>924</v>
      </c>
      <c r="B4" s="107"/>
      <c r="C4" s="108"/>
    </row>
    <row r="5" spans="1:7" s="384" customFormat="1" ht="15.75" customHeight="1">
      <c r="A5" s="381" t="s">
        <v>0</v>
      </c>
      <c r="B5" s="382"/>
      <c r="C5" s="383"/>
    </row>
    <row r="6" spans="1:7" s="384" customFormat="1" ht="15" customHeight="1">
      <c r="A6" s="385" t="str">
        <f>txtNIS</f>
        <v>32003</v>
      </c>
      <c r="B6" s="386"/>
      <c r="C6" s="387"/>
    </row>
    <row r="7" spans="1:7" s="384" customFormat="1" ht="15.75" customHeight="1">
      <c r="A7" s="388" t="str">
        <f>txtMunicipality</f>
        <v>DIKSMUIDE</v>
      </c>
      <c r="B7" s="386"/>
      <c r="C7" s="387"/>
    </row>
    <row r="8" spans="1:7" ht="15.75" thickBot="1">
      <c r="A8" s="46"/>
      <c r="B8" s="109"/>
      <c r="C8" s="110"/>
    </row>
    <row r="9" spans="1:7" s="377" customFormat="1" ht="15.75" thickBot="1">
      <c r="A9" s="401" t="s">
        <v>350</v>
      </c>
      <c r="B9" s="404"/>
      <c r="C9" s="405"/>
    </row>
    <row r="10" spans="1:7" s="16" customFormat="1" ht="57.75" customHeight="1" thickBot="1">
      <c r="A10" s="1064" t="s">
        <v>958</v>
      </c>
      <c r="B10" s="1065"/>
      <c r="C10" s="1066"/>
    </row>
    <row r="11" spans="1:7" s="378" customFormat="1" ht="15.75" thickBot="1">
      <c r="A11" s="401" t="s">
        <v>353</v>
      </c>
      <c r="B11" s="404"/>
      <c r="C11" s="405"/>
      <c r="G11" s="379"/>
    </row>
    <row r="12" spans="1:7">
      <c r="A12" s="45"/>
      <c r="B12" s="44"/>
      <c r="C12" s="97"/>
    </row>
    <row r="13" spans="1:7" s="378" customFormat="1">
      <c r="A13" s="755" t="s">
        <v>623</v>
      </c>
      <c r="B13" s="375"/>
      <c r="C13" s="376"/>
      <c r="D13" s="377"/>
      <c r="E13" s="377"/>
      <c r="G13" s="379"/>
    </row>
    <row r="14" spans="1:7" s="378" customFormat="1">
      <c r="A14" s="380"/>
      <c r="B14" s="375"/>
      <c r="C14" s="376"/>
      <c r="D14" s="377"/>
      <c r="E14" s="377"/>
      <c r="G14" s="379"/>
    </row>
    <row r="15" spans="1:7" s="16" customFormat="1" ht="15.75" thickBot="1">
      <c r="A15" s="98"/>
      <c r="B15" s="44"/>
      <c r="C15" s="97"/>
      <c r="D15"/>
      <c r="E15"/>
      <c r="G15" s="69"/>
    </row>
    <row r="16" spans="1:7" s="377" customFormat="1" ht="32.25" customHeight="1" thickBot="1">
      <c r="A16" s="401" t="s">
        <v>354</v>
      </c>
      <c r="B16" s="1067" t="s">
        <v>527</v>
      </c>
      <c r="C16" s="1068"/>
    </row>
    <row r="17" spans="1:3" s="16" customFormat="1" ht="15.75">
      <c r="A17" s="99"/>
      <c r="B17" s="71"/>
      <c r="C17" s="100"/>
    </row>
    <row r="18" spans="1:3">
      <c r="A18" s="96" t="s">
        <v>357</v>
      </c>
      <c r="B18" s="70" t="s">
        <v>369</v>
      </c>
      <c r="C18" s="101" t="s">
        <v>368</v>
      </c>
    </row>
    <row r="19" spans="1:3" s="333" customFormat="1">
      <c r="A19" s="368" t="s">
        <v>355</v>
      </c>
      <c r="B19" s="369" t="s">
        <v>670</v>
      </c>
      <c r="C19" s="370" t="s">
        <v>525</v>
      </c>
    </row>
    <row r="20" spans="1:3" s="333" customFormat="1">
      <c r="A20" s="371"/>
      <c r="B20" s="330"/>
      <c r="C20" s="372"/>
    </row>
    <row r="21" spans="1:3" s="333" customFormat="1">
      <c r="A21" s="373" t="s">
        <v>356</v>
      </c>
      <c r="B21" s="369" t="s">
        <v>522</v>
      </c>
      <c r="C21" s="370" t="s">
        <v>526</v>
      </c>
    </row>
    <row r="22" spans="1:3" s="333" customFormat="1">
      <c r="A22" s="374"/>
      <c r="B22" s="330"/>
      <c r="C22" s="372"/>
    </row>
    <row r="23" spans="1:3" s="333" customFormat="1" ht="30">
      <c r="A23" s="368" t="s">
        <v>443</v>
      </c>
      <c r="B23" s="440" t="s">
        <v>447</v>
      </c>
      <c r="C23" s="370" t="s">
        <v>523</v>
      </c>
    </row>
    <row r="24" spans="1:3" s="333" customFormat="1">
      <c r="A24" s="374"/>
      <c r="B24" s="330"/>
      <c r="C24" s="372"/>
    </row>
    <row r="25" spans="1:3" s="333" customFormat="1">
      <c r="A25" s="368" t="s">
        <v>445</v>
      </c>
      <c r="B25" s="369" t="s">
        <v>444</v>
      </c>
      <c r="C25" s="370" t="s">
        <v>524</v>
      </c>
    </row>
    <row r="26" spans="1:3" s="333" customFormat="1">
      <c r="A26" s="374"/>
      <c r="B26" s="330"/>
      <c r="C26" s="372"/>
    </row>
    <row r="27" spans="1:3" s="333" customFormat="1">
      <c r="A27" s="368" t="s">
        <v>416</v>
      </c>
      <c r="B27" s="369" t="s">
        <v>442</v>
      </c>
      <c r="C27" s="370"/>
    </row>
    <row r="28" spans="1:3" s="333" customFormat="1">
      <c r="A28" s="374"/>
      <c r="B28" s="330" t="s">
        <v>580</v>
      </c>
      <c r="C28" s="372"/>
    </row>
    <row r="29" spans="1:3" ht="15.75" thickBot="1">
      <c r="A29" s="45"/>
      <c r="B29" s="44"/>
      <c r="C29" s="97"/>
    </row>
    <row r="30" spans="1:3" s="377" customFormat="1" ht="15.75" thickBot="1">
      <c r="A30" s="401" t="s">
        <v>366</v>
      </c>
      <c r="B30" s="402"/>
      <c r="C30" s="403"/>
    </row>
    <row r="31" spans="1:3" s="16" customFormat="1" ht="15.75">
      <c r="A31" s="99"/>
      <c r="B31" s="72"/>
      <c r="C31" s="103"/>
    </row>
    <row r="32" spans="1:3" s="16" customFormat="1">
      <c r="A32" s="104" t="s">
        <v>367</v>
      </c>
      <c r="B32" s="74" t="s">
        <v>369</v>
      </c>
      <c r="C32" s="105"/>
    </row>
    <row r="33" spans="1:3" s="395" customFormat="1">
      <c r="A33" s="392" t="s">
        <v>358</v>
      </c>
      <c r="B33" s="393" t="s">
        <v>370</v>
      </c>
      <c r="C33" s="394"/>
    </row>
    <row r="34" spans="1:3" s="395" customFormat="1">
      <c r="A34" s="396" t="s">
        <v>359</v>
      </c>
      <c r="B34" s="397" t="s">
        <v>360</v>
      </c>
      <c r="C34" s="398"/>
    </row>
    <row r="35" spans="1:3" s="395" customFormat="1">
      <c r="A35" s="399" t="s">
        <v>361</v>
      </c>
      <c r="B35" s="397" t="s">
        <v>362</v>
      </c>
      <c r="C35" s="398"/>
    </row>
    <row r="36" spans="1:3" s="395" customFormat="1">
      <c r="A36" s="400" t="s">
        <v>363</v>
      </c>
      <c r="B36" s="397" t="s">
        <v>364</v>
      </c>
      <c r="C36" s="398"/>
    </row>
    <row r="37" spans="1:3" s="395" customFormat="1" ht="30">
      <c r="A37" s="428" t="s">
        <v>365</v>
      </c>
      <c r="B37" s="397" t="s">
        <v>475</v>
      </c>
      <c r="C37" s="398"/>
    </row>
    <row r="38" spans="1:3" ht="15.75" thickBot="1">
      <c r="A38" s="429"/>
      <c r="B38" s="430"/>
      <c r="C38" s="431"/>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7" customWidth="1"/>
    <col min="2" max="2" width="15" style="447" customWidth="1"/>
    <col min="3" max="3" width="25.140625" style="447" customWidth="1"/>
    <col min="4" max="4" width="15" style="447" customWidth="1"/>
    <col min="5" max="5" width="40.5703125" style="447" customWidth="1"/>
    <col min="6" max="6" width="14.85546875" style="447" customWidth="1"/>
    <col min="7" max="7" width="6.5703125" style="447" bestFit="1" customWidth="1"/>
    <col min="8" max="8" width="8.140625" style="447" bestFit="1" customWidth="1"/>
    <col min="9" max="9" width="15.7109375" style="447" customWidth="1"/>
    <col min="10" max="10" width="15.42578125" style="447" customWidth="1"/>
    <col min="11" max="11" width="17.42578125" style="447" customWidth="1"/>
    <col min="12" max="12" width="14.5703125" style="447" customWidth="1"/>
    <col min="13" max="13" width="15.5703125" style="447" customWidth="1"/>
    <col min="14" max="14" width="17.85546875" style="447" customWidth="1"/>
    <col min="15" max="15" width="26.42578125" style="447" bestFit="1" customWidth="1"/>
    <col min="16" max="16" width="43.5703125" style="447" customWidth="1"/>
    <col min="17" max="17" width="9.140625" style="447"/>
    <col min="18" max="18" width="20.42578125" style="447" customWidth="1"/>
    <col min="19" max="16384" width="9.140625" style="447"/>
  </cols>
  <sheetData>
    <row r="1" spans="1:16" ht="15.75" customHeight="1" outlineLevel="1" thickTop="1" thickBot="1">
      <c r="A1" s="1181" t="s">
        <v>381</v>
      </c>
      <c r="B1" s="1182" t="s">
        <v>194</v>
      </c>
      <c r="C1" s="1183"/>
      <c r="D1" s="1183"/>
      <c r="E1" s="1183"/>
      <c r="F1" s="1183"/>
      <c r="G1" s="1183"/>
      <c r="H1" s="1183"/>
      <c r="I1" s="1183"/>
      <c r="J1" s="1183"/>
      <c r="K1" s="1183"/>
      <c r="L1" s="1183"/>
      <c r="M1" s="1183"/>
      <c r="N1" s="1183"/>
      <c r="O1" s="1183"/>
      <c r="P1" s="1183"/>
    </row>
    <row r="2" spans="1:16" ht="15" customHeight="1" outlineLevel="1" thickTop="1">
      <c r="A2" s="1181"/>
      <c r="B2" s="1184" t="s">
        <v>20</v>
      </c>
      <c r="C2" s="1184" t="s">
        <v>195</v>
      </c>
      <c r="D2" s="1185" t="s">
        <v>196</v>
      </c>
      <c r="E2" s="1186"/>
      <c r="F2" s="1186"/>
      <c r="G2" s="1186"/>
      <c r="H2" s="1186"/>
      <c r="I2" s="1186"/>
      <c r="J2" s="1186"/>
      <c r="K2" s="1187"/>
      <c r="L2" s="1185" t="s">
        <v>197</v>
      </c>
      <c r="M2" s="1186"/>
      <c r="N2" s="1186"/>
      <c r="O2" s="1186"/>
      <c r="P2" s="1187"/>
    </row>
    <row r="3" spans="1:16" ht="56.25" customHeight="1" outlineLevel="1">
      <c r="A3" s="1181"/>
      <c r="B3" s="1164"/>
      <c r="C3" s="1164"/>
      <c r="D3" s="446" t="s">
        <v>198</v>
      </c>
      <c r="E3" s="446" t="s">
        <v>199</v>
      </c>
      <c r="F3" s="446" t="s">
        <v>200</v>
      </c>
      <c r="G3" s="446" t="s">
        <v>201</v>
      </c>
      <c r="H3" s="446" t="s">
        <v>119</v>
      </c>
      <c r="I3" s="446" t="s">
        <v>202</v>
      </c>
      <c r="J3" s="446" t="s">
        <v>203</v>
      </c>
      <c r="K3" s="446" t="s">
        <v>204</v>
      </c>
      <c r="L3" s="446" t="s">
        <v>205</v>
      </c>
      <c r="M3" s="446" t="s">
        <v>206</v>
      </c>
      <c r="N3" s="446" t="s">
        <v>207</v>
      </c>
      <c r="O3" s="446" t="s">
        <v>208</v>
      </c>
      <c r="P3" s="446"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72"/>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583</v>
      </c>
      <c r="B13" s="449"/>
      <c r="C13" s="468"/>
      <c r="D13" s="468"/>
      <c r="E13" s="468"/>
      <c r="F13" s="468"/>
      <c r="G13" s="468"/>
      <c r="H13" s="468"/>
      <c r="I13" s="468"/>
      <c r="J13" s="468"/>
      <c r="K13" s="468"/>
      <c r="L13" s="468"/>
      <c r="M13" s="468"/>
      <c r="N13" s="468"/>
      <c r="O13" s="1188"/>
      <c r="P13" s="1188"/>
    </row>
    <row r="14" spans="1:16" outlineLevel="1">
      <c r="A14" s="466"/>
      <c r="B14" s="53"/>
      <c r="C14" s="496"/>
      <c r="D14" s="496"/>
      <c r="E14" s="496"/>
      <c r="F14" s="496"/>
      <c r="G14" s="496"/>
      <c r="H14" s="496"/>
      <c r="I14" s="496"/>
      <c r="J14" s="496"/>
      <c r="K14" s="496"/>
      <c r="L14" s="496"/>
      <c r="M14" s="496"/>
      <c r="N14" s="496"/>
      <c r="O14" s="496"/>
      <c r="P14" s="496"/>
    </row>
    <row r="15" spans="1:16" s="461" customFormat="1" outlineLevel="1">
      <c r="A15" s="469" t="s">
        <v>301</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610</v>
      </c>
      <c r="B17" s="498">
        <f ca="1">'EF ele_warmte'!B12</f>
        <v>0.19351922548243902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47" customWidth="1"/>
    <col min="2" max="2" width="14.140625" style="447" customWidth="1"/>
    <col min="3" max="3" width="16.42578125" style="447" customWidth="1"/>
    <col min="4" max="4" width="15" style="447" customWidth="1"/>
    <col min="5" max="5" width="13.85546875" style="447" customWidth="1"/>
    <col min="6" max="6" width="14.85546875" style="447" customWidth="1"/>
    <col min="7" max="7" width="14.7109375" style="447" customWidth="1"/>
    <col min="8" max="8" width="14.28515625" style="447" customWidth="1"/>
    <col min="9" max="9" width="15.7109375" style="447" customWidth="1"/>
    <col min="10" max="10" width="15.42578125" style="447" customWidth="1"/>
    <col min="11" max="11" width="17.42578125" style="447" customWidth="1"/>
    <col min="12" max="12" width="14.5703125" style="447" customWidth="1"/>
    <col min="13" max="13" width="15.5703125" style="447" customWidth="1"/>
    <col min="14" max="14" width="17.85546875" style="447" customWidth="1"/>
    <col min="15" max="15" width="16.140625" style="447" customWidth="1"/>
    <col min="16" max="16" width="17.5703125" style="447" customWidth="1"/>
    <col min="17" max="17" width="9.140625" style="447"/>
    <col min="18" max="18" width="20.42578125" style="447" customWidth="1"/>
    <col min="19" max="16384" width="9.140625" style="447"/>
  </cols>
  <sheetData>
    <row r="1" spans="1:16" ht="15.75" customHeight="1" thickTop="1" thickBot="1">
      <c r="A1" s="1181" t="s">
        <v>322</v>
      </c>
      <c r="B1" s="1182" t="s">
        <v>194</v>
      </c>
      <c r="C1" s="1183"/>
      <c r="D1" s="1183"/>
      <c r="E1" s="1183"/>
      <c r="F1" s="1183"/>
      <c r="G1" s="1183"/>
      <c r="H1" s="1183"/>
      <c r="I1" s="1183"/>
      <c r="J1" s="1183"/>
      <c r="K1" s="1183"/>
      <c r="L1" s="1183"/>
      <c r="M1" s="1183"/>
      <c r="N1" s="1183"/>
      <c r="O1" s="1183"/>
      <c r="P1" s="1183"/>
    </row>
    <row r="2" spans="1:16" ht="15" customHeight="1" thickTop="1">
      <c r="A2" s="1181"/>
      <c r="B2" s="1184" t="s">
        <v>20</v>
      </c>
      <c r="C2" s="1184" t="s">
        <v>195</v>
      </c>
      <c r="D2" s="1185" t="s">
        <v>196</v>
      </c>
      <c r="E2" s="1186"/>
      <c r="F2" s="1186"/>
      <c r="G2" s="1186"/>
      <c r="H2" s="1186"/>
      <c r="I2" s="1186"/>
      <c r="J2" s="1186"/>
      <c r="K2" s="1187"/>
      <c r="L2" s="1185" t="s">
        <v>197</v>
      </c>
      <c r="M2" s="1186"/>
      <c r="N2" s="1186"/>
      <c r="O2" s="1186"/>
      <c r="P2" s="1187"/>
    </row>
    <row r="3" spans="1:16" ht="56.25" customHeight="1">
      <c r="A3" s="1181"/>
      <c r="B3" s="1164"/>
      <c r="C3" s="1164"/>
      <c r="D3" s="446" t="s">
        <v>198</v>
      </c>
      <c r="E3" s="446" t="s">
        <v>199</v>
      </c>
      <c r="F3" s="446" t="s">
        <v>200</v>
      </c>
      <c r="G3" s="446" t="s">
        <v>201</v>
      </c>
      <c r="H3" s="446" t="s">
        <v>119</v>
      </c>
      <c r="I3" s="446" t="s">
        <v>202</v>
      </c>
      <c r="J3" s="446" t="s">
        <v>203</v>
      </c>
      <c r="K3" s="446" t="s">
        <v>204</v>
      </c>
      <c r="L3" s="446" t="s">
        <v>205</v>
      </c>
      <c r="M3" s="446" t="s">
        <v>206</v>
      </c>
      <c r="N3" s="446" t="s">
        <v>207</v>
      </c>
      <c r="O3" s="446" t="s">
        <v>208</v>
      </c>
      <c r="P3" s="446" t="s">
        <v>209</v>
      </c>
    </row>
    <row r="4" spans="1:16">
      <c r="B4" s="464"/>
      <c r="C4" s="496"/>
      <c r="D4" s="465"/>
      <c r="E4" s="465"/>
      <c r="F4" s="496"/>
      <c r="G4" s="465"/>
      <c r="H4" s="465"/>
      <c r="I4" s="496"/>
      <c r="J4" s="496"/>
      <c r="K4" s="496"/>
      <c r="L4" s="496"/>
      <c r="M4" s="496"/>
      <c r="N4" s="496"/>
      <c r="O4" s="496"/>
      <c r="P4" s="496"/>
    </row>
    <row r="5" spans="1:16">
      <c r="B5" s="464"/>
      <c r="C5" s="53"/>
      <c r="D5" s="464"/>
      <c r="E5" s="464"/>
      <c r="F5" s="53"/>
      <c r="G5" s="464"/>
      <c r="H5" s="464"/>
      <c r="I5" s="53"/>
      <c r="J5" s="53"/>
      <c r="K5" s="53"/>
      <c r="L5" s="53"/>
      <c r="M5" s="53"/>
      <c r="N5" s="53"/>
      <c r="O5" s="53"/>
      <c r="P5" s="53"/>
    </row>
    <row r="6" spans="1:16">
      <c r="B6" s="464"/>
      <c r="C6" s="53"/>
      <c r="D6" s="464"/>
      <c r="E6" s="464"/>
      <c r="F6" s="53"/>
      <c r="G6" s="464"/>
      <c r="H6" s="464"/>
      <c r="I6" s="53"/>
      <c r="J6" s="53"/>
      <c r="K6" s="53"/>
      <c r="L6" s="53"/>
      <c r="M6" s="53"/>
      <c r="N6" s="53"/>
      <c r="O6" s="53"/>
      <c r="P6" s="53"/>
    </row>
    <row r="7" spans="1:16">
      <c r="B7" s="464"/>
      <c r="C7" s="53"/>
      <c r="D7" s="464"/>
      <c r="E7" s="464"/>
      <c r="F7" s="53"/>
      <c r="G7" s="464"/>
      <c r="H7" s="464"/>
      <c r="I7" s="53"/>
      <c r="J7" s="53"/>
      <c r="K7" s="53"/>
      <c r="L7" s="53"/>
      <c r="M7" s="53"/>
      <c r="N7" s="53"/>
      <c r="O7" s="53"/>
      <c r="P7" s="53"/>
    </row>
    <row r="8" spans="1:16">
      <c r="A8" s="461"/>
      <c r="B8" s="464"/>
      <c r="C8" s="53"/>
      <c r="D8" s="464"/>
      <c r="E8" s="464"/>
      <c r="F8" s="53"/>
      <c r="G8" s="464"/>
      <c r="H8" s="464"/>
      <c r="I8" s="53"/>
      <c r="J8" s="53"/>
      <c r="K8" s="53"/>
      <c r="L8" s="53"/>
      <c r="M8" s="53"/>
      <c r="N8" s="53"/>
      <c r="O8" s="53"/>
      <c r="P8" s="53"/>
    </row>
    <row r="9" spans="1:16">
      <c r="B9" s="464"/>
      <c r="C9" s="53"/>
      <c r="D9" s="464"/>
      <c r="E9" s="464"/>
      <c r="F9" s="53"/>
      <c r="G9" s="464"/>
      <c r="H9" s="464"/>
      <c r="I9" s="53"/>
      <c r="J9" s="53"/>
      <c r="K9" s="53"/>
      <c r="L9" s="53"/>
      <c r="M9" s="53"/>
      <c r="N9" s="53"/>
      <c r="O9" s="53"/>
      <c r="P9" s="53"/>
    </row>
    <row r="10" spans="1:16">
      <c r="B10" s="464"/>
      <c r="C10" s="53"/>
      <c r="D10" s="464"/>
      <c r="E10" s="464"/>
      <c r="F10" s="53"/>
      <c r="G10" s="464"/>
      <c r="H10" s="464"/>
      <c r="I10" s="53"/>
      <c r="J10" s="53"/>
      <c r="K10" s="53"/>
      <c r="L10" s="53"/>
      <c r="M10" s="53"/>
      <c r="N10" s="53"/>
      <c r="O10" s="53"/>
      <c r="P10" s="53"/>
    </row>
    <row r="11" spans="1:16">
      <c r="B11" s="464"/>
      <c r="C11" s="53"/>
      <c r="D11" s="464"/>
      <c r="E11" s="464"/>
      <c r="F11" s="53"/>
      <c r="G11" s="464"/>
      <c r="H11" s="464"/>
      <c r="I11" s="53"/>
      <c r="J11" s="53"/>
      <c r="K11" s="53"/>
      <c r="L11" s="53"/>
      <c r="M11" s="53"/>
      <c r="N11" s="53"/>
      <c r="O11" s="53"/>
      <c r="P11" s="53"/>
    </row>
    <row r="12" spans="1:16">
      <c r="B12" s="464"/>
      <c r="C12" s="53"/>
      <c r="D12" s="464"/>
      <c r="E12" s="464"/>
      <c r="F12" s="53"/>
      <c r="G12" s="464"/>
      <c r="H12" s="464"/>
      <c r="I12" s="53"/>
      <c r="J12" s="53"/>
      <c r="K12" s="53"/>
      <c r="L12" s="53"/>
      <c r="M12" s="53"/>
      <c r="N12" s="53"/>
      <c r="O12" s="53"/>
      <c r="P12" s="53"/>
    </row>
    <row r="13" spans="1:16">
      <c r="B13" s="464"/>
      <c r="C13" s="53"/>
      <c r="D13" s="464"/>
      <c r="E13" s="464"/>
      <c r="F13" s="53"/>
      <c r="G13" s="464"/>
      <c r="H13" s="464"/>
      <c r="I13" s="53"/>
      <c r="J13" s="53"/>
      <c r="K13" s="53"/>
      <c r="L13" s="53"/>
      <c r="M13" s="53"/>
      <c r="N13" s="53"/>
      <c r="O13" s="53"/>
      <c r="P13" s="53"/>
    </row>
    <row r="14" spans="1:16">
      <c r="B14" s="464"/>
      <c r="C14" s="53"/>
      <c r="D14" s="464"/>
      <c r="E14" s="464"/>
      <c r="F14" s="53"/>
      <c r="G14" s="464"/>
      <c r="H14" s="464"/>
      <c r="I14" s="53"/>
      <c r="J14" s="53"/>
      <c r="K14" s="53"/>
      <c r="L14" s="53"/>
      <c r="M14" s="53"/>
      <c r="N14" s="53"/>
      <c r="O14" s="53"/>
      <c r="P14" s="53"/>
    </row>
    <row r="15" spans="1:16">
      <c r="B15" s="464"/>
      <c r="C15" s="53"/>
      <c r="D15" s="464"/>
      <c r="E15" s="464"/>
      <c r="F15" s="53"/>
      <c r="G15" s="464"/>
      <c r="H15" s="464"/>
      <c r="I15" s="53"/>
      <c r="J15" s="53"/>
      <c r="K15" s="53"/>
      <c r="L15" s="53"/>
      <c r="M15" s="53"/>
      <c r="N15" s="53"/>
      <c r="O15" s="53"/>
      <c r="P15" s="53"/>
    </row>
    <row r="16" spans="1:16">
      <c r="B16" s="464"/>
      <c r="C16" s="53"/>
      <c r="D16" s="464"/>
      <c r="E16" s="464"/>
      <c r="F16" s="53"/>
      <c r="G16" s="464"/>
      <c r="H16" s="464"/>
      <c r="I16" s="53"/>
      <c r="J16" s="53"/>
      <c r="K16" s="53"/>
      <c r="L16" s="53"/>
      <c r="M16" s="53"/>
      <c r="N16" s="53"/>
      <c r="O16" s="53"/>
      <c r="P16" s="53"/>
    </row>
    <row r="17" spans="1:16">
      <c r="B17" s="464"/>
      <c r="C17" s="53"/>
      <c r="D17" s="464"/>
      <c r="E17" s="464"/>
      <c r="F17" s="53"/>
      <c r="G17" s="464"/>
      <c r="H17" s="464"/>
      <c r="I17" s="53"/>
      <c r="J17" s="53"/>
      <c r="K17" s="53"/>
      <c r="L17" s="53"/>
      <c r="M17" s="53"/>
      <c r="N17" s="53"/>
      <c r="O17" s="53"/>
      <c r="P17" s="53"/>
    </row>
    <row r="18" spans="1:16">
      <c r="B18" s="464"/>
      <c r="C18" s="53"/>
      <c r="D18" s="464"/>
      <c r="E18" s="464"/>
      <c r="F18" s="53"/>
      <c r="G18" s="464"/>
      <c r="H18" s="464"/>
      <c r="I18" s="53"/>
      <c r="J18" s="53"/>
      <c r="K18" s="53"/>
      <c r="L18" s="53"/>
      <c r="M18" s="53"/>
      <c r="N18" s="53"/>
      <c r="O18" s="53"/>
      <c r="P18" s="53"/>
    </row>
    <row r="19" spans="1:16">
      <c r="B19" s="464"/>
      <c r="C19" s="53"/>
      <c r="D19" s="464"/>
      <c r="E19" s="464"/>
      <c r="F19" s="53"/>
      <c r="G19" s="464"/>
      <c r="H19" s="464"/>
      <c r="I19" s="53"/>
      <c r="J19" s="53"/>
      <c r="K19" s="53"/>
      <c r="L19" s="53"/>
      <c r="M19" s="53"/>
      <c r="N19" s="53"/>
      <c r="O19" s="53"/>
      <c r="P19" s="53"/>
    </row>
    <row r="20" spans="1:16">
      <c r="B20" s="464"/>
      <c r="C20" s="53"/>
      <c r="D20" s="464"/>
      <c r="E20" s="464"/>
      <c r="F20" s="53"/>
      <c r="G20" s="464"/>
      <c r="H20" s="464"/>
      <c r="I20" s="53"/>
      <c r="J20" s="53"/>
      <c r="K20" s="53"/>
      <c r="L20" s="53"/>
      <c r="M20" s="53"/>
      <c r="N20" s="53"/>
      <c r="O20" s="53"/>
      <c r="P20" s="53"/>
    </row>
    <row r="21" spans="1:16">
      <c r="B21" s="464"/>
      <c r="C21" s="53"/>
      <c r="D21" s="464"/>
      <c r="E21" s="464"/>
      <c r="F21" s="53"/>
      <c r="G21" s="464"/>
      <c r="H21" s="464"/>
      <c r="I21" s="53"/>
      <c r="J21" s="53"/>
      <c r="K21" s="53"/>
      <c r="L21" s="53"/>
      <c r="M21" s="53"/>
      <c r="N21" s="53"/>
      <c r="O21" s="53"/>
      <c r="P21" s="53"/>
    </row>
    <row r="22" spans="1:16">
      <c r="B22" s="464"/>
      <c r="C22" s="53"/>
      <c r="D22" s="464"/>
      <c r="E22" s="464"/>
      <c r="F22" s="53"/>
      <c r="G22" s="464"/>
      <c r="H22" s="464"/>
      <c r="I22" s="53"/>
      <c r="J22" s="53"/>
      <c r="K22" s="53"/>
      <c r="L22" s="53"/>
      <c r="M22" s="53"/>
      <c r="N22" s="53"/>
      <c r="O22" s="53"/>
      <c r="P22" s="53"/>
    </row>
    <row r="23" spans="1:16" ht="15.75" thickBot="1">
      <c r="B23" s="464"/>
      <c r="C23" s="53"/>
      <c r="D23" s="464"/>
      <c r="E23" s="464"/>
      <c r="F23" s="53"/>
      <c r="G23" s="464"/>
      <c r="H23" s="464"/>
      <c r="I23" s="53"/>
      <c r="J23" s="53"/>
      <c r="K23" s="53"/>
      <c r="L23" s="53"/>
      <c r="M23" s="53"/>
      <c r="N23" s="53"/>
      <c r="O23" s="53"/>
      <c r="P23" s="53"/>
    </row>
    <row r="24" spans="1:16" ht="15.75" thickBot="1">
      <c r="A24" s="467" t="s">
        <v>583</v>
      </c>
    </row>
    <row r="26" spans="1:16" s="461" customFormat="1">
      <c r="A26" s="469" t="s">
        <v>532</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1" customFormat="1">
      <c r="A27" s="469" t="s">
        <v>601</v>
      </c>
      <c r="B27" s="469">
        <f>B26</f>
        <v>0</v>
      </c>
      <c r="C27" s="469"/>
      <c r="D27" s="469">
        <f>D26</f>
        <v>0</v>
      </c>
      <c r="E27" s="469">
        <f>E26</f>
        <v>0</v>
      </c>
      <c r="F27" s="469"/>
      <c r="G27" s="469">
        <f>(1-transport!C35)*'Eigen vloot'!G26</f>
        <v>0</v>
      </c>
      <c r="H27" s="469">
        <f>(1-transport!C42)*'Eigen vloot'!H26</f>
        <v>0</v>
      </c>
      <c r="I27" s="469"/>
      <c r="J27" s="469"/>
      <c r="K27" s="469"/>
      <c r="L27" s="469"/>
      <c r="M27" s="673">
        <f>G26*transport!C35+'Eigen vloot'!H26*transport!C42</f>
        <v>0</v>
      </c>
      <c r="N27" s="469"/>
      <c r="O27" s="469"/>
      <c r="P27" s="469"/>
    </row>
    <row r="29" spans="1:16">
      <c r="A29" s="474" t="s">
        <v>610</v>
      </c>
      <c r="B29" s="499">
        <f ca="1">'EF ele_warmte'!B12</f>
        <v>0.19351922548243902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4">
        <f ca="1">B27*B29</f>
        <v>0</v>
      </c>
      <c r="C31" s="674"/>
      <c r="D31" s="674">
        <f>D27*D29</f>
        <v>0</v>
      </c>
      <c r="E31" s="674">
        <f>E27*E29</f>
        <v>0</v>
      </c>
      <c r="F31" s="674"/>
      <c r="G31" s="674">
        <f>G27*G29</f>
        <v>0</v>
      </c>
      <c r="H31" s="674">
        <f>H27*H29</f>
        <v>0</v>
      </c>
      <c r="I31" s="674"/>
      <c r="J31" s="674"/>
      <c r="K31" s="674"/>
      <c r="L31" s="674"/>
      <c r="M31" s="674">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47" bestFit="1" customWidth="1"/>
    <col min="3" max="3" width="26" customWidth="1"/>
    <col min="4" max="4" width="69.42578125" customWidth="1"/>
  </cols>
  <sheetData>
    <row r="1" spans="1:11" s="44" customFormat="1" ht="15.75" thickBot="1">
      <c r="B1" s="449"/>
    </row>
    <row r="2" spans="1:11" s="44" customFormat="1">
      <c r="A2" s="184" t="s">
        <v>529</v>
      </c>
      <c r="B2" s="500"/>
      <c r="C2" s="185"/>
      <c r="D2" s="186"/>
    </row>
    <row r="3" spans="1:11">
      <c r="A3" s="102"/>
      <c r="B3" s="501"/>
      <c r="C3" s="143" t="s">
        <v>181</v>
      </c>
      <c r="D3" s="146" t="s">
        <v>386</v>
      </c>
    </row>
    <row r="4" spans="1:11">
      <c r="A4" s="45" t="s">
        <v>448</v>
      </c>
      <c r="B4" s="48"/>
      <c r="C4" s="33"/>
      <c r="D4" s="145" t="s">
        <v>388</v>
      </c>
    </row>
    <row r="5" spans="1:11">
      <c r="A5" s="45"/>
      <c r="B5" s="49"/>
      <c r="C5" s="33"/>
      <c r="D5" s="145"/>
    </row>
    <row r="6" spans="1:11" s="11" customFormat="1" ht="21.75" thickBot="1">
      <c r="A6" s="189" t="s">
        <v>481</v>
      </c>
      <c r="B6" s="502"/>
      <c r="C6" s="190"/>
      <c r="D6" s="191"/>
    </row>
    <row r="7" spans="1:11" s="44" customFormat="1" ht="15.75" thickBot="1">
      <c r="B7" s="449"/>
    </row>
    <row r="8" spans="1:11" s="44" customFormat="1">
      <c r="A8" s="184" t="s">
        <v>542</v>
      </c>
      <c r="B8" s="500"/>
      <c r="C8" s="185"/>
      <c r="D8" s="186"/>
    </row>
    <row r="9" spans="1:11" s="33" customFormat="1">
      <c r="A9" s="47"/>
      <c r="B9" s="503"/>
      <c r="C9" s="43"/>
      <c r="D9" s="298"/>
    </row>
    <row r="10" spans="1:11">
      <c r="A10" s="299" t="s">
        <v>571</v>
      </c>
      <c r="B10" s="501"/>
      <c r="C10" s="143" t="s">
        <v>181</v>
      </c>
      <c r="D10" s="146" t="s">
        <v>386</v>
      </c>
      <c r="I10" s="1189"/>
      <c r="K10" s="59"/>
    </row>
    <row r="11" spans="1:11" s="44" customFormat="1">
      <c r="A11" s="45" t="s">
        <v>572</v>
      </c>
      <c r="B11" s="48"/>
      <c r="D11" s="144" t="s">
        <v>387</v>
      </c>
      <c r="I11" s="1189"/>
      <c r="K11" s="59"/>
    </row>
    <row r="12" spans="1:11" s="44" customFormat="1">
      <c r="A12" s="45" t="s">
        <v>573</v>
      </c>
      <c r="B12" s="48"/>
      <c r="D12" s="144" t="s">
        <v>387</v>
      </c>
      <c r="I12" s="1189"/>
      <c r="K12" s="59"/>
    </row>
    <row r="13" spans="1:11" s="44" customFormat="1">
      <c r="A13" s="45"/>
      <c r="B13" s="449"/>
      <c r="D13" s="97"/>
      <c r="I13" s="1189"/>
    </row>
    <row r="14" spans="1:11" s="44" customFormat="1">
      <c r="A14" s="299" t="s">
        <v>570</v>
      </c>
      <c r="B14" s="501"/>
      <c r="C14" s="143" t="s">
        <v>181</v>
      </c>
      <c r="D14" s="146" t="s">
        <v>386</v>
      </c>
      <c r="I14" s="1189"/>
    </row>
    <row r="15" spans="1:11" s="44" customFormat="1">
      <c r="A15" s="45" t="s">
        <v>70</v>
      </c>
      <c r="B15" s="48"/>
      <c r="D15" s="144" t="s">
        <v>387</v>
      </c>
      <c r="I15" s="1189"/>
      <c r="J15" s="1189"/>
    </row>
    <row r="16" spans="1:11" s="44" customFormat="1">
      <c r="A16" s="45" t="s">
        <v>534</v>
      </c>
      <c r="B16" s="48"/>
      <c r="D16" s="144" t="s">
        <v>387</v>
      </c>
      <c r="I16" s="1189"/>
      <c r="J16" s="1189"/>
    </row>
    <row r="17" spans="1:11" s="44" customFormat="1">
      <c r="A17" s="45" t="s">
        <v>77</v>
      </c>
      <c r="B17" s="48"/>
      <c r="D17" s="144" t="s">
        <v>387</v>
      </c>
      <c r="I17" s="1189"/>
      <c r="J17" s="1189"/>
    </row>
    <row r="18" spans="1:11" s="44" customFormat="1">
      <c r="A18" s="45" t="s">
        <v>535</v>
      </c>
      <c r="B18" s="48"/>
      <c r="D18" s="144" t="s">
        <v>387</v>
      </c>
      <c r="I18" s="1189"/>
      <c r="J18" s="1189"/>
      <c r="K18" s="59"/>
    </row>
    <row r="19" spans="1:11" s="44" customFormat="1">
      <c r="A19" s="45" t="s">
        <v>76</v>
      </c>
      <c r="B19" s="48"/>
      <c r="D19" s="144" t="s">
        <v>387</v>
      </c>
      <c r="I19" s="1189"/>
      <c r="J19" s="1190"/>
      <c r="K19" s="59"/>
    </row>
    <row r="20" spans="1:11" s="44" customFormat="1">
      <c r="A20" s="33" t="s">
        <v>536</v>
      </c>
      <c r="B20" s="48"/>
      <c r="D20" s="144" t="s">
        <v>387</v>
      </c>
      <c r="I20" s="300"/>
      <c r="J20" s="301"/>
      <c r="K20" s="59"/>
    </row>
    <row r="21" spans="1:11" s="44" customFormat="1">
      <c r="A21" s="33" t="s">
        <v>537</v>
      </c>
      <c r="B21" s="48"/>
      <c r="D21" s="144" t="s">
        <v>387</v>
      </c>
      <c r="I21" s="300"/>
      <c r="J21" s="301"/>
      <c r="K21" s="59"/>
    </row>
    <row r="22" spans="1:11" s="44" customFormat="1">
      <c r="A22" s="33" t="s">
        <v>538</v>
      </c>
      <c r="B22" s="48"/>
      <c r="D22" s="144" t="s">
        <v>387</v>
      </c>
      <c r="I22" s="300"/>
      <c r="J22" s="301"/>
      <c r="K22" s="59"/>
    </row>
    <row r="23" spans="1:11">
      <c r="A23" s="33" t="s">
        <v>539</v>
      </c>
      <c r="B23" s="48"/>
      <c r="C23" s="44"/>
      <c r="D23" s="144" t="s">
        <v>387</v>
      </c>
      <c r="I23" s="59"/>
      <c r="J23" s="59"/>
      <c r="K23" s="59"/>
    </row>
    <row r="24" spans="1:11">
      <c r="A24" s="33" t="s">
        <v>540</v>
      </c>
      <c r="B24" s="48"/>
      <c r="C24" s="44"/>
      <c r="D24" s="144" t="s">
        <v>387</v>
      </c>
      <c r="I24" s="59"/>
      <c r="J24" s="59"/>
      <c r="K24" s="59"/>
    </row>
    <row r="25" spans="1:11">
      <c r="A25" s="59"/>
      <c r="B25" s="49"/>
      <c r="C25" s="44"/>
      <c r="D25" s="144"/>
      <c r="I25" s="59"/>
      <c r="J25" s="59"/>
      <c r="K25" s="59"/>
    </row>
    <row r="26" spans="1:11" ht="21.75" thickBot="1">
      <c r="A26" s="189" t="s">
        <v>581</v>
      </c>
      <c r="B26" s="504"/>
      <c r="C26" s="109"/>
      <c r="D26" s="110"/>
      <c r="I26" s="59"/>
      <c r="J26" s="59"/>
      <c r="K26" s="59"/>
    </row>
    <row r="28" spans="1:11" ht="15.75" thickBot="1"/>
    <row r="29" spans="1:11" s="44" customFormat="1">
      <c r="A29" s="184" t="s">
        <v>530</v>
      </c>
      <c r="B29" s="500"/>
      <c r="C29" s="185"/>
      <c r="D29" s="186"/>
    </row>
    <row r="30" spans="1:11" s="33" customFormat="1">
      <c r="A30" s="47"/>
      <c r="B30" s="503"/>
      <c r="C30" s="43"/>
      <c r="D30" s="298"/>
    </row>
    <row r="31" spans="1:11">
      <c r="A31" s="299" t="s">
        <v>571</v>
      </c>
      <c r="B31" s="501"/>
      <c r="C31" s="143" t="s">
        <v>181</v>
      </c>
      <c r="D31" s="146" t="s">
        <v>386</v>
      </c>
    </row>
    <row r="32" spans="1:11">
      <c r="A32" s="439" t="s">
        <v>572</v>
      </c>
      <c r="B32" s="48"/>
      <c r="C32" s="49"/>
      <c r="D32" s="144" t="s">
        <v>387</v>
      </c>
    </row>
    <row r="33" spans="1:11">
      <c r="A33" s="45"/>
      <c r="B33" s="49"/>
      <c r="C33" s="49"/>
      <c r="D33" s="144"/>
    </row>
    <row r="34" spans="1:11" s="44" customFormat="1">
      <c r="A34" s="299" t="s">
        <v>570</v>
      </c>
      <c r="B34" s="501"/>
      <c r="C34" s="143" t="s">
        <v>181</v>
      </c>
      <c r="D34" s="146" t="s">
        <v>386</v>
      </c>
      <c r="I34"/>
    </row>
    <row r="35" spans="1:11" s="44" customFormat="1">
      <c r="A35" s="438" t="s">
        <v>70</v>
      </c>
      <c r="B35" s="48"/>
      <c r="D35" s="144" t="s">
        <v>387</v>
      </c>
      <c r="I35" s="1189"/>
      <c r="J35" s="1189"/>
    </row>
    <row r="36" spans="1:11" s="44" customFormat="1">
      <c r="A36" s="438" t="s">
        <v>534</v>
      </c>
      <c r="B36" s="48"/>
      <c r="D36" s="144" t="s">
        <v>387</v>
      </c>
      <c r="I36" s="1189"/>
      <c r="J36" s="1189"/>
    </row>
    <row r="37" spans="1:11" s="44" customFormat="1">
      <c r="A37" s="438" t="s">
        <v>77</v>
      </c>
      <c r="B37" s="48"/>
      <c r="D37" s="144" t="s">
        <v>387</v>
      </c>
      <c r="I37" s="1189"/>
      <c r="J37" s="1189"/>
    </row>
    <row r="38" spans="1:11" s="44" customFormat="1">
      <c r="A38" s="438" t="s">
        <v>535</v>
      </c>
      <c r="B38" s="48"/>
      <c r="D38" s="144" t="s">
        <v>387</v>
      </c>
      <c r="I38" s="1189"/>
      <c r="J38" s="1189"/>
      <c r="K38" s="59"/>
    </row>
    <row r="39" spans="1:11" s="44" customFormat="1">
      <c r="A39" s="438" t="s">
        <v>76</v>
      </c>
      <c r="B39" s="48"/>
      <c r="D39" s="144" t="s">
        <v>387</v>
      </c>
      <c r="I39" s="1189"/>
      <c r="J39" s="1190"/>
      <c r="K39" s="59"/>
    </row>
    <row r="40" spans="1:11" s="44" customFormat="1">
      <c r="A40" s="181" t="s">
        <v>536</v>
      </c>
      <c r="B40" s="49"/>
      <c r="D40" s="144" t="s">
        <v>387</v>
      </c>
      <c r="I40" s="300"/>
      <c r="J40" s="301"/>
      <c r="K40" s="59"/>
    </row>
    <row r="41" spans="1:11" s="44" customFormat="1">
      <c r="A41" s="181" t="s">
        <v>537</v>
      </c>
      <c r="B41" s="48"/>
      <c r="D41" s="144" t="s">
        <v>387</v>
      </c>
      <c r="I41" s="300"/>
      <c r="J41" s="301"/>
      <c r="K41" s="59"/>
    </row>
    <row r="42" spans="1:11" s="44" customFormat="1">
      <c r="A42" s="181" t="s">
        <v>538</v>
      </c>
      <c r="B42" s="48"/>
      <c r="D42" s="144" t="s">
        <v>387</v>
      </c>
      <c r="I42" s="300"/>
      <c r="J42" s="301"/>
      <c r="K42" s="59"/>
    </row>
    <row r="43" spans="1:11">
      <c r="A43" s="181" t="s">
        <v>539</v>
      </c>
      <c r="B43" s="48"/>
      <c r="C43" s="44"/>
      <c r="D43" s="144" t="s">
        <v>387</v>
      </c>
      <c r="I43" s="59"/>
      <c r="J43" s="59"/>
      <c r="K43" s="59"/>
    </row>
    <row r="44" spans="1:11">
      <c r="A44" s="181" t="s">
        <v>540</v>
      </c>
      <c r="B44" s="48"/>
      <c r="C44" s="44"/>
      <c r="D44" s="144" t="s">
        <v>387</v>
      </c>
      <c r="I44" s="59"/>
      <c r="J44" s="59"/>
      <c r="K44" s="59"/>
    </row>
    <row r="45" spans="1:11" s="16" customFormat="1" ht="21.75" thickBot="1">
      <c r="A45" s="189"/>
      <c r="B45" s="187"/>
      <c r="C45" s="156"/>
      <c r="D45" s="302"/>
      <c r="I45" s="59"/>
      <c r="J45" s="59"/>
      <c r="K45" s="59"/>
    </row>
    <row r="46" spans="1:11" s="16" customFormat="1">
      <c r="A46" s="59"/>
      <c r="B46" s="49"/>
      <c r="C46" s="33"/>
      <c r="D46" s="33"/>
      <c r="I46" s="59"/>
      <c r="J46" s="59"/>
      <c r="K46" s="59"/>
    </row>
    <row r="47" spans="1:11" ht="15.75" thickBot="1"/>
    <row r="48" spans="1:11" s="44" customFormat="1">
      <c r="A48" s="184" t="s">
        <v>385</v>
      </c>
      <c r="B48" s="500"/>
      <c r="C48" s="185"/>
      <c r="D48" s="186"/>
    </row>
    <row r="49" spans="1:4">
      <c r="A49" s="102"/>
      <c r="B49" s="501"/>
      <c r="C49" s="143" t="s">
        <v>181</v>
      </c>
      <c r="D49" s="146" t="s">
        <v>386</v>
      </c>
    </row>
    <row r="50" spans="1:4">
      <c r="A50" s="45" t="s">
        <v>574</v>
      </c>
      <c r="B50" s="48"/>
      <c r="C50" s="33"/>
      <c r="D50" s="145" t="s">
        <v>388</v>
      </c>
    </row>
    <row r="51" spans="1:4">
      <c r="A51" s="45" t="s">
        <v>575</v>
      </c>
      <c r="B51" s="48"/>
      <c r="C51" s="33"/>
      <c r="D51" s="145" t="s">
        <v>388</v>
      </c>
    </row>
    <row r="52" spans="1:4" ht="15.75" thickBot="1">
      <c r="A52" s="46"/>
      <c r="B52" s="187"/>
      <c r="C52" s="156"/>
      <c r="D52" s="192"/>
    </row>
    <row r="54" spans="1:4" ht="15.75" thickBot="1"/>
    <row r="55" spans="1:4" s="44" customFormat="1">
      <c r="A55" s="184" t="s">
        <v>531</v>
      </c>
      <c r="B55" s="500"/>
      <c r="C55" s="185"/>
      <c r="D55" s="186"/>
    </row>
    <row r="56" spans="1:4">
      <c r="A56" s="102"/>
      <c r="B56" s="501"/>
      <c r="C56" s="143" t="s">
        <v>181</v>
      </c>
      <c r="D56" s="146" t="s">
        <v>386</v>
      </c>
    </row>
    <row r="57" spans="1:4">
      <c r="A57" s="45" t="s">
        <v>576</v>
      </c>
      <c r="B57" s="48"/>
      <c r="C57" s="33"/>
      <c r="D57" s="144" t="s">
        <v>154</v>
      </c>
    </row>
    <row r="58" spans="1:4">
      <c r="A58" s="45" t="s">
        <v>577</v>
      </c>
      <c r="B58" s="48"/>
      <c r="C58" s="33"/>
      <c r="D58" s="144" t="s">
        <v>155</v>
      </c>
    </row>
    <row r="59" spans="1:4">
      <c r="A59" s="45" t="s">
        <v>578</v>
      </c>
      <c r="B59" s="48"/>
      <c r="C59" s="49"/>
      <c r="D59" s="144" t="s">
        <v>384</v>
      </c>
    </row>
    <row r="60" spans="1:4">
      <c r="A60" s="45" t="s">
        <v>579</v>
      </c>
      <c r="B60" s="48"/>
      <c r="C60" s="49"/>
      <c r="D60" s="144" t="s">
        <v>111</v>
      </c>
    </row>
    <row r="61" spans="1:4">
      <c r="A61" s="45"/>
      <c r="B61" s="49"/>
      <c r="C61" s="49"/>
      <c r="D61" s="144"/>
    </row>
    <row r="62" spans="1:4" ht="21.75" thickBot="1">
      <c r="A62" s="189" t="s">
        <v>533</v>
      </c>
      <c r="B62" s="187"/>
      <c r="C62" s="187"/>
      <c r="D62" s="188"/>
    </row>
    <row r="63" spans="1:4" s="44" customFormat="1">
      <c r="B63" s="44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5" t="s">
        <v>596</v>
      </c>
      <c r="B1" s="636"/>
      <c r="C1" s="636"/>
      <c r="D1" s="636"/>
      <c r="E1" s="637"/>
    </row>
    <row r="2" spans="1:5">
      <c r="A2" s="648" t="s">
        <v>389</v>
      </c>
      <c r="B2" s="653" t="s">
        <v>521</v>
      </c>
      <c r="C2" s="649"/>
      <c r="D2" s="649"/>
      <c r="E2" s="650"/>
    </row>
    <row r="3" spans="1:5">
      <c r="A3" s="651"/>
      <c r="B3" s="652"/>
      <c r="C3" s="640"/>
      <c r="D3" s="640"/>
      <c r="E3" s="641"/>
    </row>
    <row r="4" spans="1:5" s="327" customFormat="1" ht="45">
      <c r="A4" s="639" t="s">
        <v>600</v>
      </c>
      <c r="B4" s="647" t="s">
        <v>589</v>
      </c>
      <c r="C4" s="668" t="s">
        <v>611</v>
      </c>
      <c r="D4" s="669" t="s">
        <v>612</v>
      </c>
      <c r="E4" s="670" t="s">
        <v>613</v>
      </c>
    </row>
    <row r="5" spans="1:5">
      <c r="A5" s="642" t="s">
        <v>590</v>
      </c>
      <c r="B5" s="634" t="s">
        <v>591</v>
      </c>
      <c r="C5" s="665">
        <v>3.678273E-2</v>
      </c>
      <c r="D5" s="666">
        <v>0.27778000000000003</v>
      </c>
      <c r="E5" s="658">
        <f>C5*D5</f>
        <v>1.0217506739400001E-2</v>
      </c>
    </row>
    <row r="6" spans="1:5">
      <c r="A6" s="642" t="s">
        <v>590</v>
      </c>
      <c r="B6" s="634" t="s">
        <v>592</v>
      </c>
      <c r="C6" s="665">
        <v>4.2278999999999997E-2</v>
      </c>
      <c r="D6" s="666">
        <v>0.27778000000000003</v>
      </c>
      <c r="E6" s="658">
        <f t="shared" ref="E6:E21" si="0">C6*D6</f>
        <v>1.174426062E-2</v>
      </c>
    </row>
    <row r="7" spans="1:5">
      <c r="A7" s="642" t="s">
        <v>590</v>
      </c>
      <c r="B7" s="634" t="s">
        <v>593</v>
      </c>
      <c r="C7" s="665">
        <v>42.279000000000003</v>
      </c>
      <c r="D7" s="666">
        <v>0.27778000000000003</v>
      </c>
      <c r="E7" s="658">
        <f t="shared" si="0"/>
        <v>11.744260620000002</v>
      </c>
    </row>
    <row r="8" spans="1:5">
      <c r="A8" s="642" t="s">
        <v>594</v>
      </c>
      <c r="B8" s="634" t="s">
        <v>591</v>
      </c>
      <c r="C8" s="665">
        <v>3.8573799999999998E-2</v>
      </c>
      <c r="D8" s="666">
        <v>0.27778000000000003</v>
      </c>
      <c r="E8" s="658">
        <f t="shared" si="0"/>
        <v>1.0715030164E-2</v>
      </c>
    </row>
    <row r="9" spans="1:5">
      <c r="A9" s="642" t="s">
        <v>594</v>
      </c>
      <c r="B9" s="634" t="s">
        <v>592</v>
      </c>
      <c r="C9" s="665">
        <v>4.0604000000000001E-2</v>
      </c>
      <c r="D9" s="666">
        <v>0.27778000000000003</v>
      </c>
      <c r="E9" s="658">
        <f t="shared" si="0"/>
        <v>1.1278979120000001E-2</v>
      </c>
    </row>
    <row r="10" spans="1:5">
      <c r="A10" s="642" t="s">
        <v>594</v>
      </c>
      <c r="B10" s="634" t="s">
        <v>593</v>
      </c>
      <c r="C10" s="665">
        <v>40.603999999999999</v>
      </c>
      <c r="D10" s="666">
        <v>0.27778000000000003</v>
      </c>
      <c r="E10" s="658">
        <f t="shared" si="0"/>
        <v>11.278979120000001</v>
      </c>
    </row>
    <row r="11" spans="1:5">
      <c r="A11" s="642" t="s">
        <v>614</v>
      </c>
      <c r="B11" s="634" t="s">
        <v>591</v>
      </c>
      <c r="C11" s="665">
        <v>2.3511000000000001E-2</v>
      </c>
      <c r="D11" s="666">
        <v>0.27778000000000003</v>
      </c>
      <c r="E11" s="658">
        <f t="shared" si="0"/>
        <v>6.5308855800000004E-3</v>
      </c>
    </row>
    <row r="12" spans="1:5">
      <c r="A12" s="642" t="s">
        <v>614</v>
      </c>
      <c r="B12" s="634" t="s">
        <v>592</v>
      </c>
      <c r="C12" s="665">
        <v>4.6100000000000002E-2</v>
      </c>
      <c r="D12" s="666">
        <v>0.27778000000000003</v>
      </c>
      <c r="E12" s="658">
        <f t="shared" si="0"/>
        <v>1.2805658000000001E-2</v>
      </c>
    </row>
    <row r="13" spans="1:5">
      <c r="A13" s="642" t="s">
        <v>614</v>
      </c>
      <c r="B13" s="634" t="s">
        <v>593</v>
      </c>
      <c r="C13" s="665">
        <v>46.1</v>
      </c>
      <c r="D13" s="666">
        <v>0.27778000000000003</v>
      </c>
      <c r="E13" s="658">
        <f t="shared" si="0"/>
        <v>12.805658000000001</v>
      </c>
    </row>
    <row r="14" spans="1:5">
      <c r="A14" s="642" t="s">
        <v>615</v>
      </c>
      <c r="B14" s="634" t="s">
        <v>591</v>
      </c>
      <c r="C14" s="665">
        <v>2.6525139999999999E-2</v>
      </c>
      <c r="D14" s="666">
        <v>0.27778000000000003</v>
      </c>
      <c r="E14" s="658">
        <f t="shared" si="0"/>
        <v>7.3681533892000009E-3</v>
      </c>
    </row>
    <row r="15" spans="1:5">
      <c r="A15" s="642" t="s">
        <v>615</v>
      </c>
      <c r="B15" s="634" t="s">
        <v>592</v>
      </c>
      <c r="C15" s="665">
        <v>4.5733000000000003E-2</v>
      </c>
      <c r="D15" s="666">
        <v>0.27778000000000003</v>
      </c>
      <c r="E15" s="658">
        <f t="shared" si="0"/>
        <v>1.2703712740000001E-2</v>
      </c>
    </row>
    <row r="16" spans="1:5">
      <c r="A16" s="642" t="s">
        <v>615</v>
      </c>
      <c r="B16" s="634" t="s">
        <v>593</v>
      </c>
      <c r="C16" s="665">
        <v>45.732999999999997</v>
      </c>
      <c r="D16" s="666">
        <v>0.27778000000000003</v>
      </c>
      <c r="E16" s="658">
        <f t="shared" si="0"/>
        <v>12.70371274</v>
      </c>
    </row>
    <row r="17" spans="1:10">
      <c r="A17" s="642" t="s">
        <v>598</v>
      </c>
      <c r="B17" s="634" t="s">
        <v>595</v>
      </c>
      <c r="C17" s="665">
        <v>3.2923000000000001E-2</v>
      </c>
      <c r="D17" s="666">
        <f>0.27778</f>
        <v>0.27778000000000003</v>
      </c>
      <c r="E17" s="658">
        <f t="shared" si="0"/>
        <v>9.1453509400000015E-3</v>
      </c>
    </row>
    <row r="18" spans="1:10">
      <c r="A18" s="642" t="s">
        <v>599</v>
      </c>
      <c r="B18" s="634" t="s">
        <v>595</v>
      </c>
      <c r="C18" s="665">
        <v>3.8852400000000002E-2</v>
      </c>
      <c r="D18" s="666">
        <f>0.27778</f>
        <v>0.27778000000000003</v>
      </c>
      <c r="E18" s="658">
        <f t="shared" si="0"/>
        <v>1.0792419672000002E-2</v>
      </c>
    </row>
    <row r="19" spans="1:10">
      <c r="A19" s="642" t="s">
        <v>602</v>
      </c>
      <c r="B19" s="634" t="s">
        <v>591</v>
      </c>
      <c r="C19" s="665">
        <v>2.4812460000000001E-2</v>
      </c>
      <c r="D19" s="666">
        <v>0.27778000000000003</v>
      </c>
      <c r="E19" s="658">
        <f t="shared" si="0"/>
        <v>6.8924051388000009E-3</v>
      </c>
    </row>
    <row r="20" spans="1:10">
      <c r="A20" s="642" t="s">
        <v>602</v>
      </c>
      <c r="B20" s="634" t="s">
        <v>592</v>
      </c>
      <c r="C20" s="665">
        <v>4.5948999999999997E-2</v>
      </c>
      <c r="D20" s="666">
        <v>0.27778000000000003</v>
      </c>
      <c r="E20" s="658">
        <f t="shared" si="0"/>
        <v>1.276371322E-2</v>
      </c>
    </row>
    <row r="21" spans="1:10">
      <c r="A21" s="642" t="s">
        <v>602</v>
      </c>
      <c r="B21" s="634" t="s">
        <v>593</v>
      </c>
      <c r="C21" s="665">
        <v>45.948999999999998</v>
      </c>
      <c r="D21" s="666">
        <v>0.27778000000000003</v>
      </c>
      <c r="E21" s="658">
        <f t="shared" si="0"/>
        <v>12.763713220000001</v>
      </c>
    </row>
    <row r="22" spans="1:10" ht="15.75" thickBot="1">
      <c r="A22" s="663"/>
      <c r="B22" s="645"/>
      <c r="C22" s="667"/>
      <c r="D22" s="667"/>
      <c r="E22" s="646"/>
    </row>
    <row r="23" spans="1:10" ht="15.75" thickBot="1">
      <c r="A23" s="638"/>
      <c r="B23" s="638"/>
      <c r="C23" s="638"/>
      <c r="D23" s="638"/>
      <c r="E23" s="638"/>
    </row>
    <row r="24" spans="1:10" ht="15.75" thickBot="1">
      <c r="A24" s="635" t="s">
        <v>597</v>
      </c>
      <c r="B24" s="636"/>
      <c r="C24" s="636"/>
      <c r="D24" s="636"/>
      <c r="E24" s="637"/>
    </row>
    <row r="25" spans="1:10">
      <c r="A25" s="662" t="s">
        <v>389</v>
      </c>
      <c r="B25" s="1042" t="s">
        <v>912</v>
      </c>
      <c r="C25" s="640"/>
      <c r="D25" s="640"/>
      <c r="E25" s="641"/>
    </row>
    <row r="26" spans="1:10">
      <c r="A26" s="45"/>
      <c r="B26" s="44"/>
      <c r="C26" s="44"/>
      <c r="D26" s="44"/>
      <c r="E26" s="97"/>
    </row>
    <row r="27" spans="1:10" s="327" customFormat="1">
      <c r="A27" s="639" t="s">
        <v>600</v>
      </c>
      <c r="B27" s="647" t="s">
        <v>589</v>
      </c>
      <c r="C27" s="655"/>
      <c r="D27" s="654"/>
      <c r="E27" s="670" t="s">
        <v>604</v>
      </c>
    </row>
    <row r="28" spans="1:10">
      <c r="A28" s="642" t="s">
        <v>201</v>
      </c>
      <c r="B28" s="634" t="s">
        <v>591</v>
      </c>
      <c r="C28" s="656"/>
      <c r="D28" s="657"/>
      <c r="E28" s="664">
        <f>E29*0.84</f>
        <v>9.962166666666666E-3</v>
      </c>
      <c r="G28" s="638"/>
      <c r="H28" s="778"/>
      <c r="I28" s="778"/>
      <c r="J28" s="778"/>
    </row>
    <row r="29" spans="1:10">
      <c r="A29" s="642" t="s">
        <v>201</v>
      </c>
      <c r="B29" s="634" t="s">
        <v>592</v>
      </c>
      <c r="C29" s="656"/>
      <c r="D29" s="657"/>
      <c r="E29" s="664">
        <f>0.042695/3.6</f>
        <v>1.1859722222222221E-2</v>
      </c>
      <c r="G29" s="638"/>
      <c r="H29" s="778"/>
      <c r="I29" s="778"/>
      <c r="J29" s="778"/>
    </row>
    <row r="30" spans="1:10">
      <c r="A30" s="642" t="s">
        <v>119</v>
      </c>
      <c r="B30" s="634" t="s">
        <v>591</v>
      </c>
      <c r="C30" s="656"/>
      <c r="D30" s="657"/>
      <c r="E30" s="664">
        <f>E31*0.75</f>
        <v>9.1195833333333337E-3</v>
      </c>
      <c r="H30" s="778"/>
      <c r="I30" s="778"/>
      <c r="J30" s="778"/>
    </row>
    <row r="31" spans="1:10">
      <c r="A31" s="642" t="s">
        <v>119</v>
      </c>
      <c r="B31" s="634" t="s">
        <v>592</v>
      </c>
      <c r="C31" s="656"/>
      <c r="D31" s="657"/>
      <c r="E31" s="664">
        <f>0.043774/3.6</f>
        <v>1.2159444444444445E-2</v>
      </c>
      <c r="H31" s="778"/>
      <c r="I31" s="778"/>
      <c r="J31" s="778"/>
    </row>
    <row r="32" spans="1:10">
      <c r="A32" s="642" t="s">
        <v>602</v>
      </c>
      <c r="B32" s="634" t="s">
        <v>591</v>
      </c>
      <c r="C32" s="656"/>
      <c r="D32" s="657"/>
      <c r="E32" s="664">
        <f>E33*0.52</f>
        <v>6.7259111111111118E-3</v>
      </c>
      <c r="H32" s="778"/>
    </row>
    <row r="33" spans="1:8">
      <c r="A33" s="642" t="s">
        <v>602</v>
      </c>
      <c r="B33" s="634" t="s">
        <v>592</v>
      </c>
      <c r="C33" s="656"/>
      <c r="D33" s="657"/>
      <c r="E33" s="664">
        <f>0.046564/3.6</f>
        <v>1.2934444444444445E-2</v>
      </c>
      <c r="H33" s="778"/>
    </row>
    <row r="34" spans="1:8">
      <c r="A34" s="642" t="s">
        <v>603</v>
      </c>
      <c r="B34" s="634" t="s">
        <v>591</v>
      </c>
      <c r="C34" s="656"/>
      <c r="D34" s="657"/>
      <c r="E34" s="664">
        <f>E35*0.175</f>
        <v>2.3333333333333331E-3</v>
      </c>
      <c r="H34" s="778"/>
    </row>
    <row r="35" spans="1:8">
      <c r="A35" s="642" t="s">
        <v>603</v>
      </c>
      <c r="B35" s="634" t="s">
        <v>592</v>
      </c>
      <c r="C35" s="656"/>
      <c r="D35" s="657"/>
      <c r="E35" s="664">
        <f>0.048/3.6</f>
        <v>1.3333333333333332E-2</v>
      </c>
      <c r="H35" s="778"/>
    </row>
    <row r="36" spans="1:8" ht="15.75" thickBot="1">
      <c r="A36" s="643"/>
      <c r="B36" s="644"/>
      <c r="C36" s="659"/>
      <c r="D36" s="660"/>
      <c r="E36" s="66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446</v>
      </c>
      <c r="B2" s="111"/>
      <c r="C2" s="112"/>
    </row>
    <row r="3" spans="1:3" s="16" customFormat="1" ht="15.75">
      <c r="A3" s="99"/>
      <c r="B3" s="71"/>
      <c r="C3" s="100"/>
    </row>
    <row r="4" spans="1:3">
      <c r="A4" s="96" t="s">
        <v>357</v>
      </c>
      <c r="B4" s="70" t="s">
        <v>369</v>
      </c>
      <c r="C4" s="101" t="s">
        <v>368</v>
      </c>
    </row>
    <row r="5" spans="1:3">
      <c r="A5" s="113"/>
      <c r="B5" s="44"/>
      <c r="C5" s="97"/>
    </row>
    <row r="6" spans="1:3" s="12" customFormat="1">
      <c r="A6" s="114" t="s">
        <v>459</v>
      </c>
      <c r="B6" s="131" t="s">
        <v>460</v>
      </c>
      <c r="C6" s="132" t="s">
        <v>462</v>
      </c>
    </row>
    <row r="7" spans="1:3" s="12" customFormat="1">
      <c r="A7" s="124"/>
      <c r="B7" s="161"/>
      <c r="C7" s="162" t="s">
        <v>616</v>
      </c>
    </row>
    <row r="8" spans="1:3" s="12" customFormat="1">
      <c r="A8" s="133"/>
      <c r="B8" s="134"/>
      <c r="C8" s="135"/>
    </row>
    <row r="9" spans="1:3" s="12" customFormat="1">
      <c r="A9" s="114" t="s">
        <v>461</v>
      </c>
      <c r="B9" s="131" t="s">
        <v>464</v>
      </c>
      <c r="C9" s="132" t="s">
        <v>517</v>
      </c>
    </row>
    <row r="10" spans="1:3" s="12" customFormat="1">
      <c r="A10" s="133"/>
      <c r="B10" s="134"/>
      <c r="C10" s="135"/>
    </row>
    <row r="11" spans="1:3" s="12" customFormat="1" ht="18">
      <c r="A11" s="114" t="s">
        <v>463</v>
      </c>
      <c r="B11" s="131" t="s">
        <v>465</v>
      </c>
      <c r="C11" s="159" t="s">
        <v>515</v>
      </c>
    </row>
    <row r="12" spans="1:3" s="12" customFormat="1">
      <c r="A12" s="133"/>
      <c r="B12" s="134"/>
      <c r="C12" s="135"/>
    </row>
    <row r="13" spans="1:3" s="12" customFormat="1" ht="18">
      <c r="A13" s="114" t="s">
        <v>466</v>
      </c>
      <c r="B13" s="131" t="s">
        <v>467</v>
      </c>
      <c r="C13" s="160" t="s">
        <v>516</v>
      </c>
    </row>
    <row r="14" spans="1:3" s="12" customFormat="1">
      <c r="A14" s="133"/>
      <c r="B14" s="134"/>
      <c r="C14" s="135"/>
    </row>
    <row r="15" spans="1:3" s="12" customFormat="1" ht="18">
      <c r="A15" s="114" t="s">
        <v>468</v>
      </c>
      <c r="B15" t="s">
        <v>472</v>
      </c>
      <c r="C15" s="132" t="s">
        <v>518</v>
      </c>
    </row>
    <row r="16" spans="1:3" s="12" customFormat="1">
      <c r="A16" s="133"/>
      <c r="B16" s="134"/>
      <c r="C16" s="135"/>
    </row>
    <row r="17" spans="1:3" s="12" customFormat="1" ht="30">
      <c r="A17" s="114" t="s">
        <v>388</v>
      </c>
      <c r="B17" s="131" t="s">
        <v>473</v>
      </c>
      <c r="C17" s="132" t="s">
        <v>519</v>
      </c>
    </row>
    <row r="18" spans="1:3" s="12" customFormat="1">
      <c r="A18" s="133"/>
      <c r="B18" s="134"/>
      <c r="C18" s="135" t="s">
        <v>469</v>
      </c>
    </row>
    <row r="19" spans="1:3" s="12" customFormat="1" ht="30">
      <c r="A19" s="114" t="s">
        <v>470</v>
      </c>
      <c r="B19" s="131" t="s">
        <v>474</v>
      </c>
      <c r="C19" s="132" t="s">
        <v>520</v>
      </c>
    </row>
    <row r="20" spans="1:3" s="12" customFormat="1">
      <c r="A20" s="133"/>
      <c r="B20" s="134"/>
      <c r="C20" s="135"/>
    </row>
    <row r="21" spans="1:3" s="12" customFormat="1" ht="30">
      <c r="A21" s="114" t="s">
        <v>471</v>
      </c>
      <c r="B21" s="131" t="s">
        <v>657</v>
      </c>
      <c r="C21" s="132" t="s">
        <v>584</v>
      </c>
    </row>
    <row r="22" spans="1:3" s="12" customFormat="1">
      <c r="A22" s="142"/>
      <c r="B22" s="161"/>
      <c r="C22" s="162"/>
    </row>
    <row r="23" spans="1:3" ht="21">
      <c r="A23" s="127" t="s">
        <v>476</v>
      </c>
      <c r="B23" s="126"/>
      <c r="C23" s="123"/>
    </row>
    <row r="29" spans="1:3">
      <c r="B29" t="s">
        <v>231</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64" zoomScaleNormal="100" workbookViewId="0">
      <selection sqref="A1:XFD1048576"/>
    </sheetView>
  </sheetViews>
  <sheetFormatPr defaultRowHeight="15"/>
  <cols>
    <col min="1" max="1" width="68.85546875" style="1058" bestFit="1" customWidth="1"/>
    <col min="2" max="2" width="59.42578125" style="1058" bestFit="1" customWidth="1"/>
    <col min="3" max="4" width="28.7109375" style="1058" customWidth="1"/>
    <col min="5" max="5" width="44.28515625" style="1058" customWidth="1"/>
    <col min="6" max="6" width="35" style="1058" bestFit="1" customWidth="1"/>
    <col min="7" max="16384" width="9.140625" style="1058"/>
  </cols>
  <sheetData>
    <row r="1" spans="1:6" ht="62.45" customHeight="1" thickTop="1" thickBot="1">
      <c r="A1" s="137" t="s">
        <v>959</v>
      </c>
      <c r="B1" s="1282">
        <v>2012</v>
      </c>
      <c r="C1" s="1283"/>
      <c r="D1" s="1283"/>
      <c r="E1" s="1283"/>
      <c r="F1" s="1284"/>
    </row>
    <row r="2" spans="1:6">
      <c r="A2" s="327"/>
      <c r="B2" s="327"/>
      <c r="C2" s="327"/>
      <c r="D2" s="327"/>
      <c r="E2" s="327"/>
      <c r="F2" s="327"/>
    </row>
    <row r="3" spans="1:6" ht="19.5">
      <c r="A3" s="1285" t="s">
        <v>0</v>
      </c>
      <c r="B3" s="327"/>
      <c r="C3" s="327"/>
      <c r="D3" s="327"/>
      <c r="E3" s="327"/>
      <c r="F3" s="327"/>
    </row>
    <row r="4" spans="1:6" ht="22.5">
      <c r="A4" s="1286" t="s">
        <v>959</v>
      </c>
      <c r="B4" s="327"/>
      <c r="C4" s="327"/>
      <c r="D4" s="327"/>
      <c r="E4" s="327"/>
      <c r="F4" s="327"/>
    </row>
    <row r="5" spans="1:6" ht="22.5">
      <c r="A5" s="1286" t="s">
        <v>960</v>
      </c>
      <c r="B5" s="327"/>
      <c r="C5" s="327"/>
      <c r="D5" s="327"/>
      <c r="E5" s="327"/>
      <c r="F5" s="327"/>
    </row>
    <row r="6" spans="1:6" ht="15.75" thickBot="1">
      <c r="A6" s="327"/>
      <c r="B6" s="327"/>
      <c r="C6" s="327"/>
      <c r="D6" s="327"/>
      <c r="E6" s="327"/>
      <c r="F6" s="327"/>
    </row>
    <row r="7" spans="1:6" ht="20.25" thickBot="1">
      <c r="A7" s="1287" t="s">
        <v>1</v>
      </c>
      <c r="B7" s="328" t="s">
        <v>389</v>
      </c>
      <c r="C7" s="328" t="s">
        <v>390</v>
      </c>
      <c r="D7" s="328"/>
      <c r="E7" s="328"/>
      <c r="F7" s="329"/>
    </row>
    <row r="8" spans="1:6" ht="16.5" thickTop="1" thickBot="1">
      <c r="A8" s="1288" t="s">
        <v>4</v>
      </c>
      <c r="B8" s="1289"/>
      <c r="C8" s="1289"/>
      <c r="D8" s="1283"/>
      <c r="E8" s="1283"/>
      <c r="F8" s="1284"/>
    </row>
    <row r="9" spans="1:6">
      <c r="A9" s="1290" t="s">
        <v>2</v>
      </c>
      <c r="B9" s="1291">
        <v>6858</v>
      </c>
      <c r="C9" s="330"/>
      <c r="D9" s="330"/>
      <c r="E9" s="330"/>
      <c r="F9" s="330"/>
    </row>
    <row r="10" spans="1:6">
      <c r="A10" s="331"/>
      <c r="B10" s="327"/>
      <c r="C10" s="327"/>
      <c r="D10" s="327"/>
      <c r="E10" s="327"/>
      <c r="F10" s="327"/>
    </row>
    <row r="11" spans="1:6" ht="15.75" thickBot="1">
      <c r="A11" s="331"/>
      <c r="B11" s="327"/>
      <c r="C11" s="327"/>
      <c r="D11" s="327"/>
      <c r="E11" s="327"/>
      <c r="F11" s="327"/>
    </row>
    <row r="12" spans="1:6" ht="20.25" thickBot="1">
      <c r="A12" s="1287" t="s">
        <v>3</v>
      </c>
      <c r="B12" s="328" t="s">
        <v>389</v>
      </c>
      <c r="C12" s="328" t="s">
        <v>635</v>
      </c>
      <c r="D12" s="328"/>
      <c r="E12" s="328"/>
      <c r="F12" s="332"/>
    </row>
    <row r="13" spans="1:6" ht="16.5" thickTop="1" thickBot="1">
      <c r="A13" s="1292" t="s">
        <v>4</v>
      </c>
      <c r="B13" s="1293" t="s">
        <v>5</v>
      </c>
      <c r="C13" s="1293"/>
      <c r="D13" s="1293"/>
      <c r="E13" s="1293"/>
      <c r="F13" s="1294"/>
    </row>
    <row r="14" spans="1:6">
      <c r="A14" s="1295" t="s">
        <v>766</v>
      </c>
      <c r="B14" s="1296">
        <v>12366</v>
      </c>
      <c r="C14" s="327"/>
      <c r="D14" s="327"/>
      <c r="E14" s="327"/>
      <c r="F14" s="327"/>
    </row>
    <row r="15" spans="1:6">
      <c r="A15" s="1295" t="s">
        <v>183</v>
      </c>
      <c r="B15" s="1296">
        <v>173</v>
      </c>
      <c r="C15" s="327"/>
      <c r="D15" s="327"/>
      <c r="E15" s="327"/>
      <c r="F15" s="327"/>
    </row>
    <row r="16" spans="1:6">
      <c r="A16" s="1295" t="s">
        <v>6</v>
      </c>
      <c r="B16" s="1296">
        <v>6283</v>
      </c>
      <c r="C16" s="327"/>
      <c r="D16" s="327"/>
      <c r="E16" s="327"/>
      <c r="F16" s="327"/>
    </row>
    <row r="17" spans="1:6">
      <c r="A17" s="1295" t="s">
        <v>7</v>
      </c>
      <c r="B17" s="1296">
        <v>3458</v>
      </c>
      <c r="C17" s="327"/>
      <c r="D17" s="327"/>
      <c r="E17" s="327"/>
      <c r="F17" s="327"/>
    </row>
    <row r="18" spans="1:6">
      <c r="A18" s="1295" t="s">
        <v>8</v>
      </c>
      <c r="B18" s="1296">
        <v>5872</v>
      </c>
      <c r="C18" s="327"/>
      <c r="D18" s="327"/>
      <c r="E18" s="327"/>
      <c r="F18" s="327"/>
    </row>
    <row r="19" spans="1:6">
      <c r="A19" s="1295" t="s">
        <v>9</v>
      </c>
      <c r="B19" s="1296">
        <v>5807</v>
      </c>
      <c r="C19" s="327"/>
      <c r="D19" s="327"/>
      <c r="E19" s="327"/>
      <c r="F19" s="327"/>
    </row>
    <row r="20" spans="1:6">
      <c r="A20" s="1295" t="s">
        <v>10</v>
      </c>
      <c r="B20" s="1296">
        <v>4143</v>
      </c>
      <c r="C20" s="327"/>
      <c r="D20" s="327"/>
      <c r="E20" s="327"/>
      <c r="F20" s="327"/>
    </row>
    <row r="21" spans="1:6">
      <c r="A21" s="1295" t="s">
        <v>11</v>
      </c>
      <c r="B21" s="1296">
        <v>55032</v>
      </c>
      <c r="C21" s="327"/>
      <c r="D21" s="327"/>
      <c r="E21" s="327"/>
      <c r="F21" s="327"/>
    </row>
    <row r="22" spans="1:6">
      <c r="A22" s="1295" t="s">
        <v>12</v>
      </c>
      <c r="B22" s="1296">
        <v>106848</v>
      </c>
      <c r="C22" s="327"/>
      <c r="D22" s="327"/>
      <c r="E22" s="327"/>
      <c r="F22" s="327"/>
    </row>
    <row r="23" spans="1:6">
      <c r="A23" s="1295" t="s">
        <v>13</v>
      </c>
      <c r="B23" s="1296">
        <v>1736</v>
      </c>
      <c r="C23" s="327"/>
      <c r="D23" s="327"/>
      <c r="E23" s="327"/>
      <c r="F23" s="327"/>
    </row>
    <row r="24" spans="1:6">
      <c r="A24" s="1295" t="s">
        <v>14</v>
      </c>
      <c r="B24" s="1296">
        <v>107</v>
      </c>
      <c r="C24" s="327"/>
      <c r="D24" s="327"/>
      <c r="E24" s="327"/>
      <c r="F24" s="327"/>
    </row>
    <row r="25" spans="1:6">
      <c r="A25" s="1295" t="s">
        <v>15</v>
      </c>
      <c r="B25" s="1296">
        <v>12764</v>
      </c>
      <c r="C25" s="327"/>
      <c r="D25" s="327"/>
      <c r="E25" s="327"/>
      <c r="F25" s="327"/>
    </row>
    <row r="26" spans="1:6">
      <c r="A26" s="1295" t="s">
        <v>16</v>
      </c>
      <c r="B26" s="1296">
        <v>1523</v>
      </c>
      <c r="C26" s="327"/>
      <c r="D26" s="327"/>
      <c r="E26" s="327"/>
      <c r="F26" s="327"/>
    </row>
    <row r="27" spans="1:6">
      <c r="A27" s="1295" t="s">
        <v>17</v>
      </c>
      <c r="B27" s="1296">
        <v>7</v>
      </c>
      <c r="C27" s="327"/>
      <c r="D27" s="327"/>
      <c r="E27" s="327"/>
      <c r="F27" s="327"/>
    </row>
    <row r="28" spans="1:6" s="44" customFormat="1">
      <c r="A28" s="1297" t="s">
        <v>18</v>
      </c>
      <c r="B28" s="1298">
        <v>287442</v>
      </c>
      <c r="C28" s="333"/>
      <c r="D28" s="333"/>
      <c r="E28" s="333"/>
      <c r="F28" s="333"/>
    </row>
    <row r="29" spans="1:6">
      <c r="A29" s="1297" t="s">
        <v>961</v>
      </c>
      <c r="B29" s="1298">
        <v>150</v>
      </c>
      <c r="C29" s="333"/>
      <c r="D29" s="333"/>
      <c r="E29" s="333"/>
      <c r="F29" s="333"/>
    </row>
    <row r="30" spans="1:6">
      <c r="A30" s="1290" t="s">
        <v>962</v>
      </c>
      <c r="B30" s="1299">
        <v>40</v>
      </c>
      <c r="C30" s="330"/>
      <c r="D30" s="330"/>
      <c r="E30" s="330"/>
      <c r="F30" s="330"/>
    </row>
    <row r="31" spans="1:6" ht="15.75" thickBot="1">
      <c r="A31" s="331"/>
      <c r="B31" s="327"/>
      <c r="C31" s="327"/>
      <c r="D31" s="327"/>
      <c r="E31" s="327"/>
      <c r="F31" s="327"/>
    </row>
    <row r="32" spans="1:6" ht="20.25" thickBot="1">
      <c r="A32" s="1287" t="s">
        <v>19</v>
      </c>
      <c r="B32" s="328" t="s">
        <v>389</v>
      </c>
      <c r="C32" s="328" t="s">
        <v>963</v>
      </c>
      <c r="D32" s="328"/>
      <c r="E32" s="328"/>
      <c r="F32" s="332"/>
    </row>
    <row r="33" spans="1:6" ht="16.5" thickTop="1" thickBot="1">
      <c r="A33" s="1300"/>
      <c r="B33" s="1301"/>
      <c r="C33" s="1301"/>
      <c r="D33" s="1301"/>
      <c r="E33" s="1301" t="s">
        <v>20</v>
      </c>
      <c r="F33" s="1302"/>
    </row>
    <row r="34" spans="1:6" ht="16.5" thickTop="1" thickBot="1">
      <c r="A34" s="1303" t="s">
        <v>21</v>
      </c>
      <c r="B34" s="1304" t="s">
        <v>22</v>
      </c>
      <c r="C34" s="1304" t="s">
        <v>5</v>
      </c>
      <c r="D34" s="1304" t="s">
        <v>23</v>
      </c>
      <c r="E34" s="1304" t="s">
        <v>5</v>
      </c>
      <c r="F34" s="1305" t="s">
        <v>23</v>
      </c>
    </row>
    <row r="35" spans="1:6">
      <c r="A35" s="1295" t="s">
        <v>24</v>
      </c>
      <c r="B35" s="1295" t="s">
        <v>25</v>
      </c>
      <c r="C35" s="1296">
        <v>0</v>
      </c>
      <c r="D35" s="1296">
        <v>0</v>
      </c>
      <c r="E35" s="1296">
        <v>0</v>
      </c>
      <c r="F35" s="1296">
        <v>0</v>
      </c>
    </row>
    <row r="36" spans="1:6">
      <c r="A36" s="1295" t="s">
        <v>24</v>
      </c>
      <c r="B36" s="1295" t="s">
        <v>26</v>
      </c>
      <c r="C36" s="1296">
        <v>0</v>
      </c>
      <c r="D36" s="1296">
        <v>0</v>
      </c>
      <c r="E36" s="1296">
        <v>11</v>
      </c>
      <c r="F36" s="1296">
        <v>98015</v>
      </c>
    </row>
    <row r="37" spans="1:6">
      <c r="A37" s="1295" t="s">
        <v>24</v>
      </c>
      <c r="B37" s="1295" t="s">
        <v>27</v>
      </c>
      <c r="C37" s="1296">
        <v>0</v>
      </c>
      <c r="D37" s="1296">
        <v>0</v>
      </c>
      <c r="E37" s="1296">
        <v>0</v>
      </c>
      <c r="F37" s="1296">
        <v>0</v>
      </c>
    </row>
    <row r="38" spans="1:6">
      <c r="A38" s="1295" t="s">
        <v>24</v>
      </c>
      <c r="B38" s="1295" t="s">
        <v>28</v>
      </c>
      <c r="C38" s="1296">
        <v>1</v>
      </c>
      <c r="D38" s="1296">
        <v>1489</v>
      </c>
      <c r="E38" s="1296">
        <v>0</v>
      </c>
      <c r="F38" s="1296">
        <v>0</v>
      </c>
    </row>
    <row r="39" spans="1:6">
      <c r="A39" s="1295" t="s">
        <v>29</v>
      </c>
      <c r="B39" s="1295" t="s">
        <v>30</v>
      </c>
      <c r="C39" s="1296">
        <v>4139</v>
      </c>
      <c r="D39" s="1296">
        <v>65574476</v>
      </c>
      <c r="E39" s="1296">
        <v>6524</v>
      </c>
      <c r="F39" s="1296">
        <v>26625214.408852082</v>
      </c>
    </row>
    <row r="40" spans="1:6">
      <c r="A40" s="1295" t="s">
        <v>29</v>
      </c>
      <c r="B40" s="1295" t="s">
        <v>28</v>
      </c>
      <c r="C40" s="1296">
        <v>0</v>
      </c>
      <c r="D40" s="1296">
        <v>0</v>
      </c>
      <c r="E40" s="1296">
        <v>0</v>
      </c>
      <c r="F40" s="1296">
        <v>0</v>
      </c>
    </row>
    <row r="41" spans="1:6">
      <c r="A41" s="1295" t="s">
        <v>31</v>
      </c>
      <c r="B41" s="1295" t="s">
        <v>32</v>
      </c>
      <c r="C41" s="1296">
        <v>94</v>
      </c>
      <c r="D41" s="1296">
        <v>8983752</v>
      </c>
      <c r="E41" s="1296">
        <v>195</v>
      </c>
      <c r="F41" s="1296">
        <v>9990363</v>
      </c>
    </row>
    <row r="42" spans="1:6">
      <c r="A42" s="1295" t="s">
        <v>31</v>
      </c>
      <c r="B42" s="1295" t="s">
        <v>33</v>
      </c>
      <c r="C42" s="1296">
        <v>0</v>
      </c>
      <c r="D42" s="1296">
        <v>0</v>
      </c>
      <c r="E42" s="1296">
        <v>3</v>
      </c>
      <c r="F42" s="1296">
        <v>42396</v>
      </c>
    </row>
    <row r="43" spans="1:6">
      <c r="A43" s="1295" t="s">
        <v>31</v>
      </c>
      <c r="B43" s="1295" t="s">
        <v>34</v>
      </c>
      <c r="C43" s="1296">
        <v>0</v>
      </c>
      <c r="D43" s="1296">
        <v>0</v>
      </c>
      <c r="E43" s="1296">
        <v>0</v>
      </c>
      <c r="F43" s="1296">
        <v>0</v>
      </c>
    </row>
    <row r="44" spans="1:6">
      <c r="A44" s="1295" t="s">
        <v>31</v>
      </c>
      <c r="B44" s="1295" t="s">
        <v>35</v>
      </c>
      <c r="C44" s="1296">
        <v>15</v>
      </c>
      <c r="D44" s="1296">
        <v>1387689</v>
      </c>
      <c r="E44" s="1296">
        <v>54</v>
      </c>
      <c r="F44" s="1296">
        <v>4032330</v>
      </c>
    </row>
    <row r="45" spans="1:6">
      <c r="A45" s="1295" t="s">
        <v>31</v>
      </c>
      <c r="B45" s="1295" t="s">
        <v>36</v>
      </c>
      <c r="C45" s="1296">
        <v>0</v>
      </c>
      <c r="D45" s="1296">
        <v>0</v>
      </c>
      <c r="E45" s="1296">
        <v>3</v>
      </c>
      <c r="F45" s="1296">
        <v>306982</v>
      </c>
    </row>
    <row r="46" spans="1:6">
      <c r="A46" s="1295" t="s">
        <v>31</v>
      </c>
      <c r="B46" s="1295" t="s">
        <v>37</v>
      </c>
      <c r="C46" s="1296">
        <v>0</v>
      </c>
      <c r="D46" s="1296">
        <v>0</v>
      </c>
      <c r="E46" s="1296">
        <v>0</v>
      </c>
      <c r="F46" s="1296">
        <v>0</v>
      </c>
    </row>
    <row r="47" spans="1:6">
      <c r="A47" s="1295" t="s">
        <v>31</v>
      </c>
      <c r="B47" s="1295" t="s">
        <v>38</v>
      </c>
      <c r="C47" s="1296">
        <v>4</v>
      </c>
      <c r="D47" s="1296">
        <v>116967</v>
      </c>
      <c r="E47" s="1296">
        <v>5</v>
      </c>
      <c r="F47" s="1296">
        <v>145815</v>
      </c>
    </row>
    <row r="48" spans="1:6">
      <c r="A48" s="1295" t="s">
        <v>31</v>
      </c>
      <c r="B48" s="1295" t="s">
        <v>28</v>
      </c>
      <c r="C48" s="1296">
        <v>1</v>
      </c>
      <c r="D48" s="1296">
        <v>246985</v>
      </c>
      <c r="E48" s="1296">
        <v>0</v>
      </c>
      <c r="F48" s="1296">
        <v>0</v>
      </c>
    </row>
    <row r="49" spans="1:6">
      <c r="A49" s="1295" t="s">
        <v>31</v>
      </c>
      <c r="B49" s="1295" t="s">
        <v>39</v>
      </c>
      <c r="C49" s="1296">
        <v>0</v>
      </c>
      <c r="D49" s="1296">
        <v>0</v>
      </c>
      <c r="E49" s="1296">
        <v>0</v>
      </c>
      <c r="F49" s="1296">
        <v>0</v>
      </c>
    </row>
    <row r="50" spans="1:6">
      <c r="A50" s="1295" t="s">
        <v>31</v>
      </c>
      <c r="B50" s="1295" t="s">
        <v>40</v>
      </c>
      <c r="C50" s="1296">
        <v>20</v>
      </c>
      <c r="D50" s="1296">
        <v>1307322</v>
      </c>
      <c r="E50" s="1296">
        <v>43</v>
      </c>
      <c r="F50" s="1296">
        <v>6279074</v>
      </c>
    </row>
    <row r="51" spans="1:6">
      <c r="A51" s="1295" t="s">
        <v>41</v>
      </c>
      <c r="B51" s="1295" t="s">
        <v>42</v>
      </c>
      <c r="C51" s="1296">
        <v>36</v>
      </c>
      <c r="D51" s="1296">
        <v>1954202</v>
      </c>
      <c r="E51" s="1296">
        <v>380</v>
      </c>
      <c r="F51" s="1296">
        <v>9752807</v>
      </c>
    </row>
    <row r="52" spans="1:6">
      <c r="A52" s="1295" t="s">
        <v>41</v>
      </c>
      <c r="B52" s="1295" t="s">
        <v>28</v>
      </c>
      <c r="C52" s="1296">
        <v>0</v>
      </c>
      <c r="D52" s="1296">
        <v>0</v>
      </c>
      <c r="E52" s="1296">
        <v>1</v>
      </c>
      <c r="F52" s="1296">
        <v>40524.273988988003</v>
      </c>
    </row>
    <row r="53" spans="1:6">
      <c r="A53" s="1295" t="s">
        <v>43</v>
      </c>
      <c r="B53" s="1295" t="s">
        <v>44</v>
      </c>
      <c r="C53" s="1296">
        <v>0</v>
      </c>
      <c r="D53" s="1296">
        <v>0</v>
      </c>
      <c r="E53" s="1296">
        <v>0</v>
      </c>
      <c r="F53" s="1296">
        <v>0</v>
      </c>
    </row>
    <row r="54" spans="1:6">
      <c r="A54" s="1295" t="s">
        <v>45</v>
      </c>
      <c r="B54" s="1295" t="s">
        <v>46</v>
      </c>
      <c r="C54" s="1296">
        <v>0</v>
      </c>
      <c r="D54" s="1296">
        <v>0</v>
      </c>
      <c r="E54" s="1296">
        <v>77</v>
      </c>
      <c r="F54" s="1296">
        <v>1366240</v>
      </c>
    </row>
    <row r="55" spans="1:6">
      <c r="A55" s="1295" t="s">
        <v>45</v>
      </c>
      <c r="B55" s="1295" t="s">
        <v>28</v>
      </c>
      <c r="C55" s="1296">
        <v>0</v>
      </c>
      <c r="D55" s="1296">
        <v>0</v>
      </c>
      <c r="E55" s="1296">
        <v>0</v>
      </c>
      <c r="F55" s="1296">
        <v>0</v>
      </c>
    </row>
    <row r="56" spans="1:6">
      <c r="A56" s="1295" t="s">
        <v>47</v>
      </c>
      <c r="B56" s="1295" t="s">
        <v>28</v>
      </c>
      <c r="C56" s="1296">
        <v>61</v>
      </c>
      <c r="D56" s="1296">
        <v>3304615</v>
      </c>
      <c r="E56" s="1296">
        <v>116</v>
      </c>
      <c r="F56" s="1296">
        <v>590765</v>
      </c>
    </row>
    <row r="57" spans="1:6">
      <c r="A57" s="1295" t="s">
        <v>48</v>
      </c>
      <c r="B57" s="1295" t="s">
        <v>49</v>
      </c>
      <c r="C57" s="1296">
        <v>33</v>
      </c>
      <c r="D57" s="1296">
        <v>1515497</v>
      </c>
      <c r="E57" s="1296">
        <v>108</v>
      </c>
      <c r="F57" s="1296">
        <v>9175225</v>
      </c>
    </row>
    <row r="58" spans="1:6">
      <c r="A58" s="1295" t="s">
        <v>48</v>
      </c>
      <c r="B58" s="1295" t="s">
        <v>50</v>
      </c>
      <c r="C58" s="1296">
        <v>20</v>
      </c>
      <c r="D58" s="1296">
        <v>1374115</v>
      </c>
      <c r="E58" s="1296">
        <v>36</v>
      </c>
      <c r="F58" s="1296">
        <v>928810</v>
      </c>
    </row>
    <row r="59" spans="1:6">
      <c r="A59" s="1295" t="s">
        <v>48</v>
      </c>
      <c r="B59" s="1295" t="s">
        <v>51</v>
      </c>
      <c r="C59" s="1296">
        <v>150</v>
      </c>
      <c r="D59" s="1296">
        <v>5120635</v>
      </c>
      <c r="E59" s="1296">
        <v>325</v>
      </c>
      <c r="F59" s="1296">
        <v>9243044</v>
      </c>
    </row>
    <row r="60" spans="1:6">
      <c r="A60" s="1295" t="s">
        <v>48</v>
      </c>
      <c r="B60" s="1295" t="s">
        <v>52</v>
      </c>
      <c r="C60" s="1296">
        <v>61</v>
      </c>
      <c r="D60" s="1296">
        <v>2928720</v>
      </c>
      <c r="E60" s="1296">
        <v>96</v>
      </c>
      <c r="F60" s="1296">
        <v>2371566</v>
      </c>
    </row>
    <row r="61" spans="1:6">
      <c r="A61" s="1295" t="s">
        <v>48</v>
      </c>
      <c r="B61" s="1295" t="s">
        <v>53</v>
      </c>
      <c r="C61" s="1296">
        <v>108</v>
      </c>
      <c r="D61" s="1296">
        <v>3637485</v>
      </c>
      <c r="E61" s="1296">
        <v>359</v>
      </c>
      <c r="F61" s="1296">
        <v>4681461</v>
      </c>
    </row>
    <row r="62" spans="1:6">
      <c r="A62" s="1295" t="s">
        <v>48</v>
      </c>
      <c r="B62" s="1295" t="s">
        <v>54</v>
      </c>
      <c r="C62" s="1296">
        <v>12</v>
      </c>
      <c r="D62" s="1296">
        <v>1443536</v>
      </c>
      <c r="E62" s="1296">
        <v>25</v>
      </c>
      <c r="F62" s="1296">
        <v>1125362</v>
      </c>
    </row>
    <row r="63" spans="1:6">
      <c r="A63" s="1295" t="s">
        <v>48</v>
      </c>
      <c r="B63" s="1295" t="s">
        <v>28</v>
      </c>
      <c r="C63" s="1296">
        <v>0</v>
      </c>
      <c r="D63" s="1296">
        <v>0</v>
      </c>
      <c r="E63" s="1296">
        <v>0</v>
      </c>
      <c r="F63" s="1296">
        <v>0</v>
      </c>
    </row>
    <row r="64" spans="1:6">
      <c r="A64" s="1295" t="s">
        <v>55</v>
      </c>
      <c r="B64" s="1295" t="s">
        <v>56</v>
      </c>
      <c r="C64" s="1296">
        <v>0</v>
      </c>
      <c r="D64" s="1296">
        <v>0</v>
      </c>
      <c r="E64" s="1296">
        <v>0</v>
      </c>
      <c r="F64" s="1296">
        <v>0</v>
      </c>
    </row>
    <row r="65" spans="1:6">
      <c r="A65" s="1295" t="s">
        <v>55</v>
      </c>
      <c r="B65" s="1295" t="s">
        <v>28</v>
      </c>
      <c r="C65" s="1296">
        <v>2</v>
      </c>
      <c r="D65" s="1296">
        <v>115299</v>
      </c>
      <c r="E65" s="1296">
        <v>0</v>
      </c>
      <c r="F65" s="1296">
        <v>0</v>
      </c>
    </row>
    <row r="66" spans="1:6">
      <c r="A66" s="1295" t="s">
        <v>55</v>
      </c>
      <c r="B66" s="1295" t="s">
        <v>57</v>
      </c>
      <c r="C66" s="1296">
        <v>0</v>
      </c>
      <c r="D66" s="1296">
        <v>0</v>
      </c>
      <c r="E66" s="1296">
        <v>0</v>
      </c>
      <c r="F66" s="1296">
        <v>0</v>
      </c>
    </row>
    <row r="67" spans="1:6">
      <c r="A67" s="1297" t="s">
        <v>55</v>
      </c>
      <c r="B67" s="1297" t="s">
        <v>58</v>
      </c>
      <c r="C67" s="1296">
        <v>0</v>
      </c>
      <c r="D67" s="1296">
        <v>0</v>
      </c>
      <c r="E67" s="1296">
        <v>0</v>
      </c>
      <c r="F67" s="1296">
        <v>0</v>
      </c>
    </row>
    <row r="68" spans="1:6">
      <c r="A68" s="1290" t="s">
        <v>55</v>
      </c>
      <c r="B68" s="1290" t="s">
        <v>59</v>
      </c>
      <c r="C68" s="1299">
        <v>0</v>
      </c>
      <c r="D68" s="1299">
        <v>0</v>
      </c>
      <c r="E68" s="1299">
        <v>15</v>
      </c>
      <c r="F68" s="1299">
        <v>402155</v>
      </c>
    </row>
    <row r="69" spans="1:6" ht="15.75" thickBot="1">
      <c r="A69" s="331"/>
      <c r="B69" s="327"/>
      <c r="C69" s="327"/>
      <c r="D69" s="327"/>
      <c r="E69" s="327"/>
      <c r="F69" s="327"/>
    </row>
    <row r="70" spans="1:6" ht="19.5">
      <c r="A70" s="1287" t="s">
        <v>60</v>
      </c>
      <c r="B70" s="328" t="s">
        <v>407</v>
      </c>
      <c r="C70" s="328" t="s">
        <v>786</v>
      </c>
      <c r="D70" s="328"/>
      <c r="E70" s="328"/>
      <c r="F70" s="332"/>
    </row>
    <row r="71" spans="1:6" ht="20.25" thickBot="1">
      <c r="A71" s="1306"/>
      <c r="B71" s="334"/>
      <c r="C71" s="334"/>
      <c r="D71" s="335" t="s">
        <v>449</v>
      </c>
      <c r="E71" s="334"/>
      <c r="F71" s="336"/>
    </row>
    <row r="72" spans="1:6" ht="16.5" thickTop="1" thickBot="1">
      <c r="A72" s="1292" t="s">
        <v>61</v>
      </c>
      <c r="B72" s="1293" t="s">
        <v>62</v>
      </c>
      <c r="C72" s="1307" t="s">
        <v>747</v>
      </c>
      <c r="D72" s="1308"/>
      <c r="E72" s="1308"/>
      <c r="F72" s="1294"/>
    </row>
    <row r="73" spans="1:6">
      <c r="A73" s="1295" t="s">
        <v>63</v>
      </c>
      <c r="B73" s="1295" t="s">
        <v>754</v>
      </c>
      <c r="C73" s="1309" t="s">
        <v>748</v>
      </c>
      <c r="D73" s="1310">
        <v>127312443</v>
      </c>
      <c r="E73" s="447"/>
      <c r="F73" s="327"/>
    </row>
    <row r="74" spans="1:6">
      <c r="A74" s="1295" t="s">
        <v>63</v>
      </c>
      <c r="B74" s="1295" t="s">
        <v>755</v>
      </c>
      <c r="C74" s="1309" t="s">
        <v>749</v>
      </c>
      <c r="D74" s="1310">
        <v>12291441.82387704</v>
      </c>
      <c r="E74" s="447"/>
      <c r="F74" s="327"/>
    </row>
    <row r="75" spans="1:6">
      <c r="A75" s="1295" t="s">
        <v>64</v>
      </c>
      <c r="B75" s="1295" t="s">
        <v>754</v>
      </c>
      <c r="C75" s="1309" t="s">
        <v>750</v>
      </c>
      <c r="D75" s="1310">
        <v>22841366</v>
      </c>
      <c r="E75" s="447"/>
      <c r="F75" s="327"/>
    </row>
    <row r="76" spans="1:6">
      <c r="A76" s="1295" t="s">
        <v>64</v>
      </c>
      <c r="B76" s="1295" t="s">
        <v>755</v>
      </c>
      <c r="C76" s="1309" t="s">
        <v>751</v>
      </c>
      <c r="D76" s="1310">
        <v>656789.82387703983</v>
      </c>
      <c r="E76" s="447"/>
      <c r="F76" s="327"/>
    </row>
    <row r="77" spans="1:6">
      <c r="A77" s="1295" t="s">
        <v>65</v>
      </c>
      <c r="B77" s="1295" t="s">
        <v>754</v>
      </c>
      <c r="C77" s="1309" t="s">
        <v>752</v>
      </c>
      <c r="D77" s="1310">
        <v>0</v>
      </c>
      <c r="E77" s="447"/>
      <c r="F77" s="327"/>
    </row>
    <row r="78" spans="1:6">
      <c r="A78" s="1290" t="s">
        <v>65</v>
      </c>
      <c r="B78" s="1290" t="s">
        <v>755</v>
      </c>
      <c r="C78" s="1290" t="s">
        <v>753</v>
      </c>
      <c r="D78" s="1311">
        <v>0</v>
      </c>
      <c r="E78" s="1312"/>
      <c r="F78" s="330"/>
    </row>
    <row r="79" spans="1:6">
      <c r="A79" s="1313"/>
      <c r="B79" s="1313"/>
      <c r="C79" s="327"/>
      <c r="D79" s="327"/>
      <c r="E79" s="327"/>
      <c r="F79" s="327"/>
    </row>
    <row r="80" spans="1:6" ht="15.75" thickBot="1">
      <c r="A80" s="1313"/>
      <c r="B80" s="1313"/>
      <c r="C80" s="327"/>
      <c r="D80" s="327"/>
      <c r="E80" s="327"/>
      <c r="F80" s="327"/>
    </row>
    <row r="81" spans="1:6" ht="20.25" thickBot="1">
      <c r="A81" s="1287" t="s">
        <v>327</v>
      </c>
      <c r="B81" s="1314" t="s">
        <v>389</v>
      </c>
      <c r="C81" s="328" t="s">
        <v>964</v>
      </c>
      <c r="D81" s="328"/>
      <c r="E81" s="328"/>
      <c r="F81" s="332"/>
    </row>
    <row r="82" spans="1:6" ht="16.5" thickTop="1" thickBot="1">
      <c r="A82" s="1292" t="s">
        <v>328</v>
      </c>
      <c r="B82" s="1308"/>
      <c r="C82" s="1308"/>
      <c r="D82" s="1293"/>
      <c r="E82" s="1293"/>
      <c r="F82" s="1294"/>
    </row>
    <row r="83" spans="1:6">
      <c r="A83" s="1295" t="s">
        <v>329</v>
      </c>
      <c r="B83" s="1310">
        <v>565762.35224592022</v>
      </c>
      <c r="C83" s="447"/>
      <c r="D83" s="327"/>
      <c r="E83" s="327"/>
      <c r="F83" s="327"/>
    </row>
    <row r="84" spans="1:6">
      <c r="A84" s="1290" t="s">
        <v>330</v>
      </c>
      <c r="B84" s="1311">
        <v>0</v>
      </c>
      <c r="C84" s="1312"/>
      <c r="D84" s="330"/>
      <c r="E84" s="330"/>
      <c r="F84" s="330"/>
    </row>
    <row r="85" spans="1:6">
      <c r="A85" s="1313"/>
      <c r="B85" s="1315"/>
      <c r="C85" s="327"/>
      <c r="D85" s="327"/>
      <c r="E85" s="327"/>
      <c r="F85" s="327"/>
    </row>
    <row r="86" spans="1:6" ht="15.75" thickBot="1">
      <c r="A86" s="331"/>
      <c r="B86" s="327"/>
      <c r="C86" s="327"/>
      <c r="D86" s="327"/>
      <c r="E86" s="327"/>
      <c r="F86" s="327"/>
    </row>
    <row r="87" spans="1:6" ht="20.25" thickBot="1">
      <c r="A87" s="1287" t="s">
        <v>66</v>
      </c>
      <c r="B87" s="328" t="s">
        <v>389</v>
      </c>
      <c r="C87" s="328" t="s">
        <v>411</v>
      </c>
      <c r="D87" s="328"/>
      <c r="E87" s="328"/>
      <c r="F87" s="332"/>
    </row>
    <row r="88" spans="1:6" ht="16.5" thickTop="1" thickBot="1">
      <c r="A88" s="1292" t="s">
        <v>4</v>
      </c>
      <c r="B88" s="1293" t="s">
        <v>169</v>
      </c>
      <c r="C88" s="1293"/>
      <c r="D88" s="1293"/>
      <c r="E88" s="1293"/>
      <c r="F88" s="1294"/>
    </row>
    <row r="89" spans="1:6">
      <c r="A89" s="1295" t="s">
        <v>555</v>
      </c>
      <c r="B89" s="1296">
        <v>0</v>
      </c>
      <c r="C89" s="327"/>
      <c r="D89" s="327"/>
      <c r="E89" s="327"/>
      <c r="F89" s="327"/>
    </row>
    <row r="90" spans="1:6">
      <c r="A90" s="1295" t="s">
        <v>556</v>
      </c>
      <c r="B90" s="1296">
        <v>2648.7481688010957</v>
      </c>
      <c r="C90" s="327"/>
      <c r="D90" s="327"/>
      <c r="E90" s="327"/>
      <c r="F90" s="327"/>
    </row>
    <row r="91" spans="1:6">
      <c r="A91" s="1295" t="s">
        <v>67</v>
      </c>
      <c r="B91" s="1296">
        <v>3169.7739242158891</v>
      </c>
      <c r="C91" s="327"/>
      <c r="D91" s="327"/>
      <c r="E91" s="327"/>
      <c r="F91" s="327"/>
    </row>
    <row r="92" spans="1:6">
      <c r="A92" s="1290" t="s">
        <v>68</v>
      </c>
      <c r="B92" s="1291">
        <v>3506.0601389990238</v>
      </c>
      <c r="C92" s="330"/>
      <c r="D92" s="330"/>
      <c r="E92" s="330"/>
      <c r="F92" s="330"/>
    </row>
    <row r="93" spans="1:6">
      <c r="A93" s="331"/>
      <c r="B93" s="327"/>
      <c r="C93" s="327"/>
      <c r="D93" s="327"/>
      <c r="E93" s="327"/>
      <c r="F93" s="327"/>
    </row>
    <row r="94" spans="1:6" ht="15.75" thickBot="1">
      <c r="A94" s="331"/>
      <c r="B94" s="327"/>
      <c r="C94" s="327"/>
      <c r="D94" s="327"/>
      <c r="E94" s="327"/>
      <c r="F94" s="327"/>
    </row>
    <row r="95" spans="1:6" ht="20.25" thickBot="1">
      <c r="A95" s="1287" t="s">
        <v>69</v>
      </c>
      <c r="B95" s="328" t="s">
        <v>389</v>
      </c>
      <c r="C95" s="328" t="s">
        <v>412</v>
      </c>
      <c r="D95" s="328"/>
      <c r="E95" s="328"/>
      <c r="F95" s="332"/>
    </row>
    <row r="96" spans="1:6" ht="16.5" thickTop="1" thickBot="1">
      <c r="A96" s="1292" t="s">
        <v>4</v>
      </c>
      <c r="B96" s="1293" t="s">
        <v>5</v>
      </c>
      <c r="C96" s="1293"/>
      <c r="D96" s="1293"/>
      <c r="E96" s="1293"/>
      <c r="F96" s="1294"/>
    </row>
    <row r="97" spans="1:6">
      <c r="A97" s="1295" t="s">
        <v>70</v>
      </c>
      <c r="B97" s="1296">
        <v>2561</v>
      </c>
      <c r="C97" s="327"/>
      <c r="D97" s="327"/>
      <c r="E97" s="327"/>
      <c r="F97" s="327"/>
    </row>
    <row r="98" spans="1:6">
      <c r="A98" s="1295" t="s">
        <v>71</v>
      </c>
      <c r="B98" s="1296">
        <v>4</v>
      </c>
      <c r="C98" s="327"/>
      <c r="D98" s="327"/>
      <c r="E98" s="327"/>
      <c r="F98" s="327"/>
    </row>
    <row r="99" spans="1:6">
      <c r="A99" s="1295" t="s">
        <v>72</v>
      </c>
      <c r="B99" s="1296">
        <v>213</v>
      </c>
      <c r="C99" s="327"/>
      <c r="D99" s="327"/>
      <c r="E99" s="327"/>
      <c r="F99" s="327"/>
    </row>
    <row r="100" spans="1:6">
      <c r="A100" s="1295" t="s">
        <v>73</v>
      </c>
      <c r="B100" s="1296">
        <v>556</v>
      </c>
      <c r="C100" s="327"/>
      <c r="D100" s="327"/>
      <c r="E100" s="327"/>
      <c r="F100" s="327"/>
    </row>
    <row r="101" spans="1:6">
      <c r="A101" s="1295" t="s">
        <v>74</v>
      </c>
      <c r="B101" s="1296">
        <v>182</v>
      </c>
      <c r="C101" s="327"/>
      <c r="D101" s="327"/>
      <c r="E101" s="327"/>
      <c r="F101" s="327"/>
    </row>
    <row r="102" spans="1:6">
      <c r="A102" s="1295" t="s">
        <v>75</v>
      </c>
      <c r="B102" s="1296">
        <v>108</v>
      </c>
      <c r="C102" s="327"/>
      <c r="D102" s="327"/>
      <c r="E102" s="327"/>
      <c r="F102" s="327"/>
    </row>
    <row r="103" spans="1:6">
      <c r="A103" s="1295" t="s">
        <v>76</v>
      </c>
      <c r="B103" s="1296">
        <v>282</v>
      </c>
      <c r="C103" s="327"/>
      <c r="D103" s="327"/>
      <c r="E103" s="327"/>
      <c r="F103" s="327"/>
    </row>
    <row r="104" spans="1:6">
      <c r="A104" s="1295" t="s">
        <v>77</v>
      </c>
      <c r="B104" s="1296">
        <v>2006</v>
      </c>
      <c r="C104" s="327"/>
      <c r="D104" s="327"/>
      <c r="E104" s="327"/>
      <c r="F104" s="327"/>
    </row>
    <row r="105" spans="1:6">
      <c r="A105" s="1290" t="s">
        <v>78</v>
      </c>
      <c r="B105" s="1299">
        <v>12</v>
      </c>
      <c r="C105" s="330"/>
      <c r="D105" s="330"/>
      <c r="E105" s="330"/>
      <c r="F105" s="330"/>
    </row>
    <row r="106" spans="1:6">
      <c r="A106" s="331"/>
      <c r="B106" s="327"/>
      <c r="C106" s="327"/>
      <c r="D106" s="327"/>
      <c r="E106" s="327"/>
      <c r="F106" s="327"/>
    </row>
    <row r="107" spans="1:6" ht="15.75" thickBot="1">
      <c r="A107" s="331"/>
      <c r="B107" s="327"/>
      <c r="C107" s="327"/>
      <c r="D107" s="327"/>
      <c r="E107" s="327"/>
      <c r="F107" s="327"/>
    </row>
    <row r="108" spans="1:6" ht="20.25" thickBot="1">
      <c r="A108" s="1287" t="s">
        <v>692</v>
      </c>
      <c r="B108" s="328" t="s">
        <v>389</v>
      </c>
      <c r="C108" s="328" t="s">
        <v>411</v>
      </c>
      <c r="D108" s="328"/>
      <c r="E108" s="328"/>
      <c r="F108" s="332"/>
    </row>
    <row r="109" spans="1:6" ht="16.5" thickTop="1" thickBot="1">
      <c r="A109" s="1292" t="s">
        <v>4</v>
      </c>
      <c r="B109" s="1293" t="s">
        <v>5</v>
      </c>
      <c r="C109" s="1293"/>
      <c r="D109" s="1293"/>
      <c r="E109" s="1293"/>
      <c r="F109" s="1294"/>
    </row>
    <row r="110" spans="1:6">
      <c r="A110" s="1295" t="s">
        <v>693</v>
      </c>
      <c r="B110" s="1296">
        <v>0</v>
      </c>
      <c r="C110" s="327"/>
      <c r="D110" s="327"/>
      <c r="E110" s="327"/>
      <c r="F110" s="327"/>
    </row>
    <row r="111" spans="1:6">
      <c r="A111" s="1316" t="s">
        <v>694</v>
      </c>
      <c r="B111" s="1317">
        <v>0</v>
      </c>
      <c r="C111" s="1319"/>
      <c r="D111" s="1319"/>
      <c r="E111" s="1319"/>
      <c r="F111" s="1319"/>
    </row>
    <row r="112" spans="1:6">
      <c r="A112" s="1295"/>
      <c r="B112" s="327"/>
      <c r="C112" s="327"/>
      <c r="D112" s="327"/>
      <c r="E112" s="327"/>
      <c r="F112" s="327"/>
    </row>
    <row r="113" spans="1:6" ht="15.75" thickBot="1">
      <c r="A113" s="1290"/>
      <c r="B113" s="330"/>
      <c r="C113" s="330"/>
      <c r="D113" s="330"/>
      <c r="E113" s="330"/>
      <c r="F113" s="330"/>
    </row>
    <row r="114" spans="1:6" ht="20.25" thickBot="1">
      <c r="A114" s="1287" t="s">
        <v>79</v>
      </c>
      <c r="B114" s="328" t="s">
        <v>389</v>
      </c>
      <c r="C114" s="328" t="s">
        <v>411</v>
      </c>
      <c r="D114" s="328"/>
      <c r="E114" s="328"/>
      <c r="F114" s="332"/>
    </row>
    <row r="115" spans="1:6" ht="16.5" thickTop="1" thickBot="1">
      <c r="A115" s="337"/>
      <c r="B115" s="338" t="s">
        <v>80</v>
      </c>
      <c r="C115" s="338" t="s">
        <v>81</v>
      </c>
      <c r="D115" s="338"/>
      <c r="E115" s="338"/>
      <c r="F115" s="339"/>
    </row>
    <row r="116" spans="1:6" ht="16.5" thickTop="1" thickBot="1">
      <c r="A116" s="1292" t="s">
        <v>4</v>
      </c>
      <c r="B116" s="1293" t="s">
        <v>5</v>
      </c>
      <c r="C116" s="1293" t="s">
        <v>5</v>
      </c>
      <c r="D116" s="1293"/>
      <c r="E116" s="1293"/>
      <c r="F116" s="1294"/>
    </row>
    <row r="117" spans="1:6">
      <c r="A117" s="1295" t="s">
        <v>82</v>
      </c>
      <c r="B117" s="1296">
        <v>0</v>
      </c>
      <c r="C117" s="1296">
        <v>0</v>
      </c>
      <c r="D117" s="327"/>
      <c r="E117" s="327"/>
      <c r="F117" s="327"/>
    </row>
    <row r="118" spans="1:6">
      <c r="A118" s="1295" t="s">
        <v>83</v>
      </c>
      <c r="B118" s="1296">
        <v>0</v>
      </c>
      <c r="C118" s="1296">
        <v>0</v>
      </c>
      <c r="D118" s="327"/>
      <c r="E118" s="327"/>
      <c r="F118" s="327"/>
    </row>
    <row r="119" spans="1:6">
      <c r="A119" s="1295" t="s">
        <v>31</v>
      </c>
      <c r="B119" s="1296">
        <v>0</v>
      </c>
      <c r="C119" s="1296">
        <v>0</v>
      </c>
      <c r="D119" s="327"/>
      <c r="E119" s="327"/>
      <c r="F119" s="327"/>
    </row>
    <row r="120" spans="1:6">
      <c r="A120" s="1295" t="s">
        <v>84</v>
      </c>
      <c r="B120" s="1296">
        <v>0</v>
      </c>
      <c r="C120" s="1296">
        <v>0</v>
      </c>
      <c r="D120" s="327"/>
      <c r="E120" s="327"/>
      <c r="F120" s="327"/>
    </row>
    <row r="121" spans="1:6">
      <c r="A121" s="1295" t="s">
        <v>85</v>
      </c>
      <c r="B121" s="1296">
        <v>0</v>
      </c>
      <c r="C121" s="1296">
        <v>0</v>
      </c>
      <c r="D121" s="327"/>
      <c r="E121" s="327"/>
      <c r="F121" s="327"/>
    </row>
    <row r="122" spans="1:6">
      <c r="A122" s="1295" t="s">
        <v>86</v>
      </c>
      <c r="B122" s="1296">
        <v>0</v>
      </c>
      <c r="C122" s="1296">
        <v>0</v>
      </c>
      <c r="D122" s="327"/>
      <c r="E122" s="327"/>
      <c r="F122" s="327"/>
    </row>
    <row r="123" spans="1:6">
      <c r="A123" s="1295" t="s">
        <v>87</v>
      </c>
      <c r="B123" s="1296">
        <v>4</v>
      </c>
      <c r="C123" s="1296">
        <v>4</v>
      </c>
      <c r="D123" s="327"/>
      <c r="E123" s="327"/>
      <c r="F123" s="327"/>
    </row>
    <row r="124" spans="1:6" s="44" customFormat="1">
      <c r="A124" s="1297" t="s">
        <v>88</v>
      </c>
      <c r="B124" s="1318">
        <v>0</v>
      </c>
      <c r="C124" s="1318">
        <v>1</v>
      </c>
      <c r="D124" s="333"/>
      <c r="E124" s="333"/>
      <c r="F124" s="333"/>
    </row>
    <row r="125" spans="1:6">
      <c r="A125" s="1290" t="s">
        <v>920</v>
      </c>
      <c r="B125" s="1318">
        <v>0</v>
      </c>
      <c r="C125" s="1318">
        <v>0</v>
      </c>
      <c r="D125" s="327"/>
      <c r="E125" s="327"/>
      <c r="F125" s="327"/>
    </row>
    <row r="126" spans="1:6" ht="15.75" thickBot="1">
      <c r="A126" s="1313"/>
      <c r="B126" s="327"/>
      <c r="C126" s="327"/>
      <c r="D126" s="327"/>
      <c r="E126" s="327"/>
      <c r="F126" s="327"/>
    </row>
    <row r="127" spans="1:6" ht="20.25" thickBot="1">
      <c r="A127" s="1287" t="s">
        <v>288</v>
      </c>
      <c r="B127" s="328" t="s">
        <v>389</v>
      </c>
      <c r="C127" s="328" t="s">
        <v>411</v>
      </c>
      <c r="D127" s="328"/>
      <c r="E127" s="328"/>
      <c r="F127" s="332"/>
    </row>
    <row r="128" spans="1:6" ht="16.5" thickTop="1" thickBot="1">
      <c r="A128" s="1292" t="s">
        <v>4</v>
      </c>
      <c r="B128" s="1293" t="s">
        <v>5</v>
      </c>
      <c r="C128" s="1293"/>
      <c r="D128" s="1293"/>
      <c r="E128" s="1293"/>
      <c r="F128" s="1294"/>
    </row>
    <row r="129" spans="1:6">
      <c r="A129" s="1295" t="s">
        <v>289</v>
      </c>
      <c r="B129" s="1296">
        <v>42</v>
      </c>
      <c r="C129" s="327"/>
      <c r="D129" s="327"/>
      <c r="E129" s="327"/>
      <c r="F129" s="327"/>
    </row>
    <row r="130" spans="1:6">
      <c r="A130" s="1295" t="s">
        <v>290</v>
      </c>
      <c r="B130" s="1296">
        <v>1</v>
      </c>
      <c r="C130" s="327"/>
      <c r="D130" s="327"/>
      <c r="E130" s="327"/>
      <c r="F130" s="327"/>
    </row>
    <row r="131" spans="1:6">
      <c r="A131" s="1295" t="s">
        <v>291</v>
      </c>
      <c r="B131" s="1296">
        <v>1</v>
      </c>
      <c r="C131" s="327"/>
      <c r="D131" s="327"/>
      <c r="E131" s="327"/>
      <c r="F131" s="327"/>
    </row>
    <row r="132" spans="1:6">
      <c r="A132" s="1290" t="s">
        <v>292</v>
      </c>
      <c r="B132" s="1291">
        <v>4</v>
      </c>
      <c r="C132" s="330"/>
      <c r="D132" s="330"/>
      <c r="E132" s="330"/>
      <c r="F132" s="330"/>
    </row>
    <row r="133" spans="1:6">
      <c r="A133" s="327"/>
      <c r="B133" s="327"/>
      <c r="C133" s="327"/>
      <c r="D133" s="327"/>
      <c r="E133" s="327"/>
      <c r="F133" s="327"/>
    </row>
    <row r="134" spans="1:6">
      <c r="A134" s="1315"/>
      <c r="B134" s="327"/>
      <c r="C134" s="327"/>
      <c r="D134" s="327"/>
      <c r="E134" s="327"/>
      <c r="F134" s="32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B23" sqref="B23:B40"/>
    </sheetView>
  </sheetViews>
  <sheetFormatPr defaultRowHeight="15"/>
  <cols>
    <col min="1" max="1" width="46.7109375" bestFit="1" customWidth="1"/>
    <col min="2" max="2" width="38.5703125" style="519" customWidth="1"/>
  </cols>
  <sheetData>
    <row r="1" spans="1:12" ht="18.75" thickBot="1">
      <c r="A1" s="122" t="s">
        <v>179</v>
      </c>
      <c r="B1" s="505"/>
    </row>
    <row r="2" spans="1:12">
      <c r="A2" s="45" t="s">
        <v>923</v>
      </c>
      <c r="B2" s="506"/>
    </row>
    <row r="3" spans="1:12">
      <c r="A3" s="45"/>
      <c r="B3" s="506"/>
    </row>
    <row r="4" spans="1:12" ht="18">
      <c r="A4" s="138" t="s">
        <v>180</v>
      </c>
      <c r="B4" s="507" t="s">
        <v>383</v>
      </c>
    </row>
    <row r="5" spans="1:12" ht="21">
      <c r="A5" s="117" t="s">
        <v>182</v>
      </c>
      <c r="B5" s="508"/>
      <c r="D5" s="638"/>
      <c r="E5" s="9"/>
      <c r="F5" s="10"/>
      <c r="G5" s="10"/>
      <c r="H5" s="10"/>
      <c r="I5" s="10"/>
      <c r="J5" s="10"/>
    </row>
    <row r="6" spans="1:12">
      <c r="A6" s="118" t="s">
        <v>183</v>
      </c>
      <c r="B6" s="509">
        <v>4.0513950503279288</v>
      </c>
      <c r="D6" s="638"/>
      <c r="E6" s="11"/>
      <c r="F6" s="11"/>
      <c r="G6" s="11"/>
      <c r="H6" s="11"/>
      <c r="I6" s="11"/>
      <c r="J6" s="11"/>
      <c r="K6" s="11"/>
      <c r="L6" s="11"/>
    </row>
    <row r="7" spans="1:12">
      <c r="A7" s="118" t="s">
        <v>6</v>
      </c>
      <c r="B7" s="509">
        <v>122.79365082154247</v>
      </c>
      <c r="D7" s="638"/>
      <c r="K7" s="11"/>
      <c r="L7" s="11"/>
    </row>
    <row r="8" spans="1:12">
      <c r="A8" s="118" t="s">
        <v>7</v>
      </c>
      <c r="B8" s="509">
        <v>68.93039719873984</v>
      </c>
      <c r="D8" s="638"/>
      <c r="K8" s="11"/>
      <c r="L8" s="11"/>
    </row>
    <row r="9" spans="1:12">
      <c r="A9" s="118" t="s">
        <v>8</v>
      </c>
      <c r="B9" s="509">
        <v>31.909886478760502</v>
      </c>
      <c r="D9" s="638"/>
      <c r="E9" s="11"/>
      <c r="F9" s="11"/>
      <c r="G9" s="11"/>
      <c r="H9" s="11"/>
      <c r="I9" s="11"/>
      <c r="J9" s="11"/>
      <c r="K9" s="11"/>
      <c r="L9" s="11"/>
    </row>
    <row r="10" spans="1:12">
      <c r="A10" s="118" t="s">
        <v>9</v>
      </c>
      <c r="B10" s="509">
        <v>47.849994776441498</v>
      </c>
      <c r="D10" s="638"/>
      <c r="E10" s="12"/>
      <c r="F10" s="12"/>
      <c r="G10" s="12"/>
      <c r="H10" s="12"/>
      <c r="I10" s="12"/>
      <c r="J10" s="12"/>
      <c r="K10" s="11"/>
      <c r="L10" s="11"/>
    </row>
    <row r="11" spans="1:12">
      <c r="A11" s="118" t="s">
        <v>10</v>
      </c>
      <c r="B11" s="509">
        <v>41.361552447157969</v>
      </c>
      <c r="D11" s="638"/>
      <c r="F11" s="12"/>
      <c r="G11" s="12"/>
      <c r="H11" s="12"/>
      <c r="I11" s="12"/>
      <c r="J11" s="12"/>
      <c r="K11" s="11"/>
      <c r="L11" s="11"/>
    </row>
    <row r="12" spans="1:12">
      <c r="A12" s="119" t="s">
        <v>16</v>
      </c>
      <c r="B12" s="509">
        <v>8</v>
      </c>
      <c r="D12" s="638"/>
      <c r="E12" s="12"/>
      <c r="F12" s="11"/>
      <c r="G12" s="11"/>
      <c r="H12" s="11"/>
      <c r="I12" s="11"/>
      <c r="J12" s="11"/>
      <c r="K12" s="11"/>
      <c r="L12" s="11"/>
    </row>
    <row r="13" spans="1:12">
      <c r="A13" s="119" t="s">
        <v>17</v>
      </c>
      <c r="B13" s="509">
        <v>5</v>
      </c>
      <c r="D13" s="638"/>
      <c r="E13" s="11"/>
      <c r="F13" s="11"/>
      <c r="G13" s="11"/>
      <c r="H13" s="11"/>
      <c r="I13" s="11"/>
      <c r="J13" s="11"/>
      <c r="K13" s="11"/>
      <c r="L13" s="11"/>
    </row>
    <row r="14" spans="1:12">
      <c r="A14" s="119" t="s">
        <v>184</v>
      </c>
      <c r="B14" s="509">
        <v>1.5</v>
      </c>
      <c r="D14" s="638"/>
      <c r="E14" s="11"/>
      <c r="F14" s="11"/>
      <c r="G14" s="11"/>
      <c r="H14" s="11"/>
      <c r="I14" s="11"/>
      <c r="J14" s="11"/>
      <c r="K14" s="11"/>
      <c r="L14" s="11"/>
    </row>
    <row r="15" spans="1:12">
      <c r="A15" s="119" t="s">
        <v>185</v>
      </c>
      <c r="B15" s="509">
        <v>18</v>
      </c>
      <c r="D15" s="638"/>
      <c r="E15" s="11"/>
      <c r="F15" s="11"/>
      <c r="G15" s="11"/>
      <c r="H15" s="11"/>
      <c r="I15" s="11"/>
      <c r="J15" s="11"/>
      <c r="K15" s="11"/>
      <c r="L15" s="11"/>
    </row>
    <row r="16" spans="1:12">
      <c r="A16" s="119" t="s">
        <v>186</v>
      </c>
      <c r="B16" s="510">
        <v>10</v>
      </c>
      <c r="D16" s="638"/>
      <c r="E16" s="11"/>
      <c r="F16" s="11"/>
      <c r="G16" s="11"/>
      <c r="H16" s="11"/>
      <c r="I16" s="11"/>
      <c r="J16" s="11"/>
      <c r="K16" s="11"/>
      <c r="L16" s="11"/>
    </row>
    <row r="17" spans="1:12" s="44" customFormat="1" ht="15.75" thickBot="1">
      <c r="A17" s="120"/>
      <c r="B17" s="511"/>
      <c r="D17" s="640"/>
      <c r="E17" s="157"/>
      <c r="F17" s="157"/>
      <c r="G17" s="157"/>
      <c r="H17" s="157"/>
      <c r="I17" s="157"/>
      <c r="J17" s="157"/>
      <c r="K17" s="157"/>
      <c r="L17" s="157"/>
    </row>
    <row r="18" spans="1:12" s="44" customFormat="1" ht="15.75" thickBot="1">
      <c r="A18" s="195"/>
      <c r="B18" s="512"/>
      <c r="D18" s="640"/>
      <c r="E18" s="157"/>
      <c r="F18" s="157"/>
      <c r="G18" s="157"/>
      <c r="H18" s="157"/>
      <c r="I18" s="157"/>
      <c r="J18" s="157"/>
      <c r="K18" s="157"/>
      <c r="L18" s="157"/>
    </row>
    <row r="19" spans="1:12" ht="18.75" thickBot="1">
      <c r="A19" s="122" t="s">
        <v>187</v>
      </c>
      <c r="B19" s="505"/>
      <c r="D19" s="638"/>
      <c r="E19" s="11"/>
      <c r="F19" s="11"/>
      <c r="G19" s="11"/>
      <c r="H19" s="11"/>
      <c r="I19" s="11"/>
      <c r="J19" s="11"/>
      <c r="K19" s="11"/>
      <c r="L19" s="11"/>
    </row>
    <row r="20" spans="1:12">
      <c r="A20" s="45" t="s">
        <v>923</v>
      </c>
      <c r="B20" s="506"/>
      <c r="D20" s="638"/>
      <c r="E20" s="11"/>
      <c r="F20" s="11"/>
      <c r="G20" s="11"/>
      <c r="H20" s="11"/>
      <c r="I20" s="11"/>
      <c r="J20" s="11"/>
      <c r="K20" s="11"/>
      <c r="L20" s="11"/>
    </row>
    <row r="21" spans="1:12">
      <c r="A21" s="45"/>
      <c r="B21" s="506"/>
      <c r="D21" s="638"/>
      <c r="E21" s="11"/>
      <c r="F21" s="11"/>
      <c r="G21" s="11"/>
      <c r="H21" s="11"/>
      <c r="I21" s="11"/>
      <c r="J21" s="11"/>
      <c r="K21" s="11"/>
      <c r="L21" s="11"/>
    </row>
    <row r="22" spans="1:12" ht="18">
      <c r="A22" s="139" t="s">
        <v>180</v>
      </c>
      <c r="B22" s="513" t="s">
        <v>383</v>
      </c>
      <c r="D22" s="638"/>
      <c r="E22" s="11"/>
      <c r="F22" s="11"/>
      <c r="G22" s="11"/>
      <c r="H22" s="11"/>
      <c r="I22" s="11"/>
      <c r="J22" s="11"/>
      <c r="K22" s="11"/>
      <c r="L22" s="11"/>
    </row>
    <row r="23" spans="1:12" s="73" customFormat="1">
      <c r="A23" s="119" t="s">
        <v>182</v>
      </c>
      <c r="B23" s="509">
        <v>8.3866327608678333</v>
      </c>
      <c r="D23" s="886"/>
    </row>
    <row r="24" spans="1:12">
      <c r="A24" s="118" t="s">
        <v>183</v>
      </c>
      <c r="B24" s="509">
        <v>4.2231090152811745</v>
      </c>
      <c r="D24" s="638"/>
      <c r="E24" s="11"/>
      <c r="F24" s="11"/>
      <c r="G24" s="11"/>
      <c r="H24" s="11"/>
      <c r="I24" s="11"/>
      <c r="J24" s="11"/>
      <c r="K24" s="11"/>
      <c r="L24" s="11"/>
    </row>
    <row r="25" spans="1:12">
      <c r="A25" s="118" t="s">
        <v>6</v>
      </c>
      <c r="B25" s="509">
        <v>30.534074199610561</v>
      </c>
      <c r="D25" s="638"/>
      <c r="E25" s="11"/>
      <c r="F25" s="11"/>
      <c r="G25" s="11"/>
      <c r="H25" s="11"/>
      <c r="I25" s="11"/>
      <c r="J25" s="11"/>
      <c r="K25" s="11"/>
      <c r="L25" s="11"/>
    </row>
    <row r="26" spans="1:12">
      <c r="A26" s="118" t="s">
        <v>7</v>
      </c>
      <c r="B26" s="509">
        <v>1.9411368027258669</v>
      </c>
      <c r="D26" s="638"/>
      <c r="E26" s="11"/>
      <c r="F26" s="11"/>
      <c r="G26" s="11"/>
      <c r="H26" s="11"/>
      <c r="I26" s="11"/>
      <c r="J26" s="11"/>
      <c r="K26" s="11"/>
      <c r="L26" s="11"/>
    </row>
    <row r="27" spans="1:12">
      <c r="A27" s="118" t="s">
        <v>8</v>
      </c>
      <c r="B27" s="509">
        <v>1.1866727390714367</v>
      </c>
      <c r="D27" s="638"/>
      <c r="E27" s="11"/>
      <c r="F27" s="11"/>
      <c r="G27" s="11"/>
      <c r="H27" s="11"/>
      <c r="I27" s="11"/>
      <c r="J27" s="11"/>
      <c r="K27" s="11"/>
      <c r="L27" s="11"/>
    </row>
    <row r="28" spans="1:12">
      <c r="A28" s="118" t="s">
        <v>9</v>
      </c>
      <c r="B28" s="509">
        <v>4.7483867345306097</v>
      </c>
      <c r="D28" s="638"/>
      <c r="E28" s="11"/>
      <c r="F28" s="11"/>
      <c r="G28" s="11"/>
      <c r="H28" s="11"/>
      <c r="I28" s="11"/>
      <c r="J28" s="11"/>
      <c r="K28" s="11"/>
      <c r="L28" s="11"/>
    </row>
    <row r="29" spans="1:12">
      <c r="A29" s="118" t="s">
        <v>10</v>
      </c>
      <c r="B29" s="509">
        <v>3.3232292777158934</v>
      </c>
      <c r="D29" s="638"/>
      <c r="E29" s="11"/>
      <c r="F29" s="11"/>
      <c r="G29" s="11"/>
      <c r="H29" s="11"/>
      <c r="I29" s="11"/>
      <c r="J29" s="11"/>
      <c r="K29" s="11"/>
      <c r="L29" s="11"/>
    </row>
    <row r="30" spans="1:12">
      <c r="A30" s="119" t="s">
        <v>184</v>
      </c>
      <c r="B30" s="509">
        <v>4.4956114382378773</v>
      </c>
      <c r="D30" s="638"/>
      <c r="E30" s="11"/>
      <c r="F30" s="11"/>
      <c r="G30" s="11"/>
      <c r="H30" s="11"/>
      <c r="I30" s="11"/>
      <c r="J30" s="11"/>
      <c r="K30" s="11"/>
      <c r="L30" s="11"/>
    </row>
    <row r="31" spans="1:12">
      <c r="A31" s="118" t="s">
        <v>11</v>
      </c>
      <c r="B31" s="509">
        <v>1.6075002802320004</v>
      </c>
      <c r="D31" s="638"/>
      <c r="E31" s="11"/>
      <c r="F31" s="11"/>
      <c r="G31" s="11"/>
      <c r="H31" s="11"/>
      <c r="I31" s="11"/>
      <c r="J31" s="11"/>
      <c r="K31" s="11"/>
      <c r="L31" s="11"/>
    </row>
    <row r="32" spans="1:12">
      <c r="A32" s="118" t="s">
        <v>12</v>
      </c>
      <c r="B32" s="509">
        <v>4.8225008406960006</v>
      </c>
      <c r="D32" s="638"/>
      <c r="E32" s="11"/>
      <c r="F32" s="11"/>
      <c r="G32" s="11"/>
      <c r="H32" s="11"/>
      <c r="I32" s="11"/>
      <c r="J32" s="11"/>
      <c r="K32" s="11"/>
      <c r="L32" s="11"/>
    </row>
    <row r="33" spans="1:14">
      <c r="A33" s="118" t="s">
        <v>13</v>
      </c>
      <c r="B33" s="509">
        <v>6.3685027042560023</v>
      </c>
      <c r="D33" s="638"/>
      <c r="E33" s="11"/>
      <c r="F33" s="11"/>
      <c r="G33" s="11"/>
      <c r="H33" s="11"/>
      <c r="I33" s="11"/>
      <c r="J33" s="11"/>
      <c r="K33" s="11"/>
      <c r="L33" s="11"/>
    </row>
    <row r="34" spans="1:14">
      <c r="A34" s="118" t="s">
        <v>14</v>
      </c>
      <c r="B34" s="509">
        <v>4.6362973013280016</v>
      </c>
      <c r="D34" s="638"/>
      <c r="E34" s="11"/>
      <c r="F34" s="11"/>
      <c r="G34" s="11"/>
      <c r="H34" s="11"/>
      <c r="I34" s="11"/>
      <c r="J34" s="11"/>
      <c r="K34" s="11"/>
      <c r="L34" s="11"/>
    </row>
    <row r="35" spans="1:14">
      <c r="A35" s="118" t="s">
        <v>15</v>
      </c>
      <c r="B35" s="509">
        <v>12.338973989496003</v>
      </c>
      <c r="D35" s="638"/>
      <c r="E35" s="11"/>
      <c r="F35" s="11"/>
      <c r="G35" s="11"/>
      <c r="H35" s="11"/>
      <c r="I35" s="11"/>
      <c r="J35" s="11"/>
      <c r="K35" s="11"/>
      <c r="L35" s="11"/>
    </row>
    <row r="36" spans="1:14">
      <c r="A36" s="119" t="s">
        <v>16</v>
      </c>
      <c r="B36" s="509">
        <v>0.19</v>
      </c>
      <c r="D36" s="638"/>
      <c r="E36" s="11"/>
      <c r="F36" s="11"/>
      <c r="G36" s="11"/>
      <c r="H36" s="11"/>
      <c r="I36" s="11"/>
      <c r="J36" s="11"/>
      <c r="K36" s="11"/>
      <c r="L36" s="11"/>
    </row>
    <row r="37" spans="1:14">
      <c r="A37" s="119" t="s">
        <v>17</v>
      </c>
      <c r="B37" s="509">
        <v>0.13</v>
      </c>
      <c r="D37" s="638"/>
    </row>
    <row r="38" spans="1:14">
      <c r="A38" s="119" t="s">
        <v>185</v>
      </c>
      <c r="B38" s="509">
        <v>1.56</v>
      </c>
      <c r="D38" s="638"/>
    </row>
    <row r="39" spans="1:14">
      <c r="A39" s="119" t="s">
        <v>186</v>
      </c>
      <c r="B39" s="509">
        <v>0.76</v>
      </c>
      <c r="D39" s="638"/>
    </row>
    <row r="40" spans="1:14">
      <c r="A40" s="119" t="s">
        <v>18</v>
      </c>
      <c r="B40" s="510">
        <v>2.3643595928349682E-2</v>
      </c>
      <c r="D40" s="638"/>
    </row>
    <row r="41" spans="1:14" ht="15.75" thickBot="1">
      <c r="A41" s="120"/>
      <c r="B41" s="514"/>
      <c r="D41" s="638"/>
    </row>
    <row r="42" spans="1:14" s="44" customFormat="1" ht="15.75" thickBot="1">
      <c r="A42" s="196"/>
      <c r="B42" s="512"/>
      <c r="D42" s="640"/>
      <c r="E42" s="197"/>
      <c r="F42" s="197"/>
      <c r="G42" s="197"/>
      <c r="H42" s="197"/>
      <c r="I42" s="197"/>
      <c r="J42" s="197"/>
      <c r="K42" s="197"/>
      <c r="L42" s="197"/>
      <c r="M42" s="197"/>
      <c r="N42" s="197"/>
    </row>
    <row r="43" spans="1:14" ht="15.75" thickBot="1">
      <c r="A43" s="122" t="s">
        <v>188</v>
      </c>
      <c r="B43" s="515"/>
      <c r="D43" s="638"/>
    </row>
    <row r="44" spans="1:14">
      <c r="A44" s="45" t="s">
        <v>735</v>
      </c>
      <c r="B44" s="506"/>
      <c r="D44" s="638"/>
    </row>
    <row r="45" spans="1:14">
      <c r="A45" s="45"/>
      <c r="B45" s="506"/>
      <c r="D45" s="638"/>
    </row>
    <row r="46" spans="1:14" ht="18">
      <c r="A46" s="138" t="s">
        <v>189</v>
      </c>
      <c r="B46" s="507" t="s">
        <v>582</v>
      </c>
      <c r="D46" s="638"/>
    </row>
    <row r="47" spans="1:14">
      <c r="A47" s="117" t="s">
        <v>190</v>
      </c>
      <c r="B47" s="516">
        <v>0.91157113899502651</v>
      </c>
      <c r="D47" s="638"/>
    </row>
    <row r="48" spans="1:14">
      <c r="A48" s="119" t="s">
        <v>191</v>
      </c>
      <c r="B48" s="509">
        <v>0.92103501901379137</v>
      </c>
      <c r="D48" s="638"/>
    </row>
    <row r="49" spans="1:12">
      <c r="A49" s="119" t="s">
        <v>184</v>
      </c>
      <c r="B49" s="509">
        <v>3.3606404879796568E-2</v>
      </c>
      <c r="D49" s="638"/>
    </row>
    <row r="50" spans="1:12">
      <c r="A50" s="119" t="s">
        <v>18</v>
      </c>
      <c r="B50" s="509">
        <v>9.7262583974202599E-4</v>
      </c>
      <c r="D50" s="638"/>
      <c r="E50" s="11"/>
      <c r="F50" s="11"/>
      <c r="G50" s="11"/>
      <c r="H50" s="11"/>
      <c r="I50" s="11"/>
      <c r="J50" s="11"/>
      <c r="K50" s="11"/>
      <c r="L50" s="11"/>
    </row>
    <row r="51" spans="1:12">
      <c r="A51" s="119" t="s">
        <v>16</v>
      </c>
      <c r="B51" s="509">
        <v>6.3875808661971742E-3</v>
      </c>
      <c r="D51" s="638"/>
      <c r="E51" s="11"/>
      <c r="F51" s="11"/>
      <c r="G51" s="11"/>
      <c r="H51" s="11"/>
      <c r="I51" s="11"/>
      <c r="J51" s="11"/>
      <c r="K51" s="11"/>
      <c r="L51" s="11"/>
    </row>
    <row r="52" spans="1:12" ht="15.75" thickBot="1">
      <c r="A52" s="120" t="s">
        <v>126</v>
      </c>
      <c r="B52" s="517">
        <v>0.10299339703014961</v>
      </c>
      <c r="D52" s="638"/>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47" customWidth="1"/>
    <col min="3" max="3" width="70.28515625" style="522" customWidth="1"/>
  </cols>
  <sheetData>
    <row r="1" spans="1:3" s="327" customFormat="1" ht="15.75" thickBot="1">
      <c r="A1" s="362" t="s">
        <v>634</v>
      </c>
      <c r="B1" s="520"/>
      <c r="C1" s="521"/>
    </row>
    <row r="2" spans="1:3" s="327" customFormat="1">
      <c r="A2" s="366"/>
      <c r="B2" s="486"/>
      <c r="C2" s="523"/>
    </row>
    <row r="3" spans="1:3" s="327" customFormat="1">
      <c r="A3" s="364"/>
      <c r="B3" s="524">
        <v>2012</v>
      </c>
      <c r="C3" s="367" t="s">
        <v>181</v>
      </c>
    </row>
    <row r="4" spans="1:3">
      <c r="A4" s="121" t="s">
        <v>296</v>
      </c>
      <c r="B4" s="525">
        <v>3704.1355821353</v>
      </c>
      <c r="C4" s="140" t="s">
        <v>734</v>
      </c>
    </row>
    <row r="5" spans="1:3" ht="15.75" thickBot="1">
      <c r="A5" s="116" t="s">
        <v>633</v>
      </c>
      <c r="B5" s="526">
        <v>671603</v>
      </c>
      <c r="C5" s="141" t="s">
        <v>631</v>
      </c>
    </row>
    <row r="11" spans="1:3">
      <c r="B11" s="780"/>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27" customFormat="1" ht="15.75" thickBot="1">
      <c r="A1" s="362" t="s">
        <v>450</v>
      </c>
      <c r="B1" s="363"/>
    </row>
    <row r="2" spans="1:2" s="327" customFormat="1">
      <c r="A2" s="354"/>
      <c r="B2" s="361"/>
    </row>
    <row r="3" spans="1:2" s="327" customFormat="1" ht="18">
      <c r="A3" s="364"/>
      <c r="B3" s="365" t="s">
        <v>453</v>
      </c>
    </row>
    <row r="4" spans="1:2" ht="18">
      <c r="A4" s="121" t="s">
        <v>451</v>
      </c>
      <c r="B4" s="527">
        <v>310</v>
      </c>
    </row>
    <row r="5" spans="1:2" ht="18.75" thickBot="1">
      <c r="A5" s="116" t="s">
        <v>452</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27" customFormat="1" ht="22.7" customHeight="1" thickBot="1">
      <c r="A1" s="358"/>
      <c r="B1" s="359" t="s">
        <v>198</v>
      </c>
      <c r="C1" s="359" t="s">
        <v>199</v>
      </c>
      <c r="D1" s="359" t="s">
        <v>200</v>
      </c>
      <c r="E1" s="359" t="s">
        <v>201</v>
      </c>
      <c r="F1" s="359" t="s">
        <v>119</v>
      </c>
      <c r="G1" s="359" t="s">
        <v>202</v>
      </c>
      <c r="H1" s="359" t="s">
        <v>203</v>
      </c>
      <c r="I1" s="359" t="s">
        <v>204</v>
      </c>
      <c r="J1" s="359" t="s">
        <v>205</v>
      </c>
      <c r="K1" s="359" t="s">
        <v>206</v>
      </c>
      <c r="L1" s="359" t="s">
        <v>207</v>
      </c>
      <c r="M1" s="360" t="s">
        <v>286</v>
      </c>
    </row>
    <row r="2" spans="1:13" s="327" customFormat="1">
      <c r="A2" s="354" t="s">
        <v>440</v>
      </c>
      <c r="B2" s="333"/>
      <c r="C2" s="333"/>
      <c r="D2" s="333"/>
      <c r="E2" s="333"/>
      <c r="F2" s="333"/>
      <c r="G2" s="333"/>
      <c r="H2" s="333"/>
      <c r="I2" s="333"/>
      <c r="J2" s="333"/>
      <c r="K2" s="333"/>
      <c r="L2" s="333"/>
      <c r="M2" s="361"/>
    </row>
    <row r="3" spans="1:13">
      <c r="A3" s="45"/>
      <c r="B3" s="44"/>
      <c r="C3" s="44"/>
      <c r="D3" s="44"/>
      <c r="E3" s="44"/>
      <c r="F3" s="44"/>
      <c r="G3" s="44"/>
      <c r="H3" s="44"/>
      <c r="I3" s="44"/>
      <c r="J3" s="44"/>
      <c r="K3" s="44"/>
      <c r="L3" s="44"/>
      <c r="M3" s="97"/>
    </row>
    <row r="4" spans="1:13" ht="15.75" thickBot="1">
      <c r="A4" s="210" t="s">
        <v>441</v>
      </c>
      <c r="B4" s="312">
        <v>0.20200000000000001</v>
      </c>
      <c r="C4" s="312">
        <v>0.22700000000000001</v>
      </c>
      <c r="D4" s="312">
        <v>0.26700000000000002</v>
      </c>
      <c r="E4" s="312">
        <v>0.26700000000000002</v>
      </c>
      <c r="F4" s="312">
        <v>0.249</v>
      </c>
      <c r="G4" s="312">
        <v>0.35099999999999998</v>
      </c>
      <c r="H4" s="312">
        <v>0.35399999999999998</v>
      </c>
      <c r="I4" s="312">
        <v>0.26400000000000001</v>
      </c>
      <c r="J4" s="312">
        <v>0</v>
      </c>
      <c r="K4" s="312">
        <v>0</v>
      </c>
      <c r="L4" s="312">
        <v>0</v>
      </c>
      <c r="M4" s="313">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77" customFormat="1" ht="55.5" customHeight="1" thickBot="1">
      <c r="A2" s="406" t="s">
        <v>379</v>
      </c>
      <c r="B2" s="779"/>
      <c r="C2" s="405"/>
    </row>
    <row r="3" spans="1:3" s="16" customFormat="1" ht="15.75">
      <c r="A3" s="99"/>
      <c r="B3" s="71"/>
      <c r="C3" s="100"/>
    </row>
    <row r="4" spans="1:3" s="327" customFormat="1">
      <c r="A4" s="385" t="s">
        <v>357</v>
      </c>
      <c r="B4" s="407" t="s">
        <v>369</v>
      </c>
      <c r="C4" s="408" t="s">
        <v>368</v>
      </c>
    </row>
    <row r="5" spans="1:3" s="327" customFormat="1">
      <c r="A5" s="409"/>
      <c r="B5" s="333"/>
      <c r="C5" s="361"/>
    </row>
    <row r="6" spans="1:3" s="327" customFormat="1">
      <c r="A6" s="410" t="s">
        <v>352</v>
      </c>
      <c r="B6" s="411" t="s">
        <v>668</v>
      </c>
      <c r="C6" s="412" t="s">
        <v>351</v>
      </c>
    </row>
    <row r="7" spans="1:3" s="327" customFormat="1">
      <c r="A7" s="413" t="s">
        <v>669</v>
      </c>
      <c r="B7" s="414" t="s">
        <v>609</v>
      </c>
      <c r="C7" s="415" t="s">
        <v>608</v>
      </c>
    </row>
    <row r="8" spans="1:3" s="327" customFormat="1">
      <c r="A8" s="442"/>
      <c r="B8" s="414"/>
      <c r="C8" s="415"/>
    </row>
    <row r="9" spans="1:3" ht="21">
      <c r="A9" s="127" t="s">
        <v>476</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27" customWidth="1"/>
    <col min="2" max="2" width="30.28515625" style="878" customWidth="1"/>
    <col min="3" max="3" width="12" style="878" customWidth="1"/>
    <col min="4" max="4" width="9.140625" style="878"/>
    <col min="5" max="5" width="50.42578125" style="878" customWidth="1"/>
    <col min="6" max="6" width="19.28515625" style="878" customWidth="1"/>
    <col min="7" max="7" width="9.140625" style="878"/>
    <col min="8" max="8" width="23.42578125" style="878" customWidth="1"/>
    <col min="9" max="10" width="9.140625" style="878"/>
    <col min="11" max="11" width="80.140625" style="878" customWidth="1"/>
    <col min="12" max="16384" width="9.140625" style="878"/>
  </cols>
  <sheetData>
    <row r="1" spans="1:11">
      <c r="A1" s="353" t="s">
        <v>492</v>
      </c>
      <c r="B1" s="198"/>
      <c r="C1" s="198"/>
      <c r="D1" s="198"/>
      <c r="E1" s="198"/>
      <c r="F1" s="198"/>
      <c r="G1" s="198"/>
      <c r="H1" s="198"/>
      <c r="I1" s="198"/>
      <c r="J1" s="198"/>
      <c r="K1" s="199"/>
    </row>
    <row r="2" spans="1:11">
      <c r="A2" s="354"/>
      <c r="B2" s="44"/>
      <c r="C2" s="44"/>
      <c r="D2" s="44"/>
      <c r="E2" s="44"/>
      <c r="F2" s="44"/>
      <c r="G2" s="44"/>
      <c r="H2" s="44"/>
      <c r="I2" s="44"/>
      <c r="J2" s="44"/>
      <c r="K2" s="97"/>
    </row>
    <row r="3" spans="1:11">
      <c r="A3" s="354" t="s">
        <v>510</v>
      </c>
      <c r="B3" s="50">
        <f ca="1">IF(ISERROR('SEAP template'!C27),0,'SEAP template'!C27)</f>
        <v>89884.127781663614</v>
      </c>
      <c r="C3" s="44" t="s">
        <v>169</v>
      </c>
      <c r="D3" s="44"/>
      <c r="E3" s="157"/>
      <c r="F3" s="44"/>
      <c r="G3" s="44"/>
      <c r="H3" s="44"/>
      <c r="I3" s="44"/>
      <c r="J3" s="44"/>
      <c r="K3" s="97"/>
    </row>
    <row r="4" spans="1:11">
      <c r="A4" s="354" t="s">
        <v>170</v>
      </c>
      <c r="B4" s="50">
        <f>IF(ISERROR('SEAP template'!B78+'SEAP template'!C78),0,'SEAP template'!B78+'SEAP template'!C78)</f>
        <v>11176.857232016007</v>
      </c>
      <c r="C4" s="44" t="s">
        <v>169</v>
      </c>
      <c r="D4" s="44"/>
      <c r="E4" s="44"/>
      <c r="F4" s="44"/>
      <c r="G4" s="44"/>
      <c r="H4" s="44"/>
      <c r="I4" s="44"/>
      <c r="J4" s="44"/>
      <c r="K4" s="97"/>
    </row>
    <row r="5" spans="1:11">
      <c r="A5" s="354" t="s">
        <v>543</v>
      </c>
      <c r="B5" s="50">
        <f>IF(ISERROR('Eigen informatie GS &amp; warmtenet'!B4),0,'Eigen informatie GS &amp; warmtenet'!B4)</f>
        <v>0</v>
      </c>
      <c r="C5" s="44" t="s">
        <v>169</v>
      </c>
      <c r="D5" s="44"/>
      <c r="E5" s="44"/>
      <c r="F5" s="44"/>
      <c r="G5" s="44"/>
      <c r="H5" s="44"/>
      <c r="I5" s="44"/>
      <c r="J5" s="44"/>
      <c r="K5" s="97"/>
    </row>
    <row r="6" spans="1:11">
      <c r="A6" s="354" t="s">
        <v>171</v>
      </c>
      <c r="B6" s="530">
        <f>E6</f>
        <v>0.221</v>
      </c>
      <c r="C6" s="44" t="s">
        <v>172</v>
      </c>
      <c r="D6" s="44"/>
      <c r="E6" s="909">
        <v>0.221</v>
      </c>
      <c r="F6" s="44" t="s">
        <v>806</v>
      </c>
      <c r="G6" s="44" t="s">
        <v>812</v>
      </c>
      <c r="H6" s="44"/>
      <c r="I6" s="44"/>
      <c r="J6" s="44"/>
      <c r="K6" s="97"/>
    </row>
    <row r="7" spans="1:11">
      <c r="A7" s="354"/>
      <c r="B7" s="449"/>
      <c r="C7" s="44"/>
      <c r="D7" s="44"/>
      <c r="E7" s="44"/>
      <c r="F7" s="49"/>
      <c r="G7" s="44"/>
      <c r="H7" s="44"/>
      <c r="I7" s="44"/>
      <c r="J7" s="44"/>
      <c r="K7" s="97"/>
    </row>
    <row r="8" spans="1:11">
      <c r="A8" s="354"/>
      <c r="B8" s="449"/>
      <c r="C8" s="44"/>
      <c r="D8" s="44"/>
      <c r="E8" s="44"/>
      <c r="F8" s="49"/>
      <c r="G8" s="44"/>
      <c r="H8" s="908"/>
      <c r="I8" s="158"/>
      <c r="J8" s="44"/>
      <c r="K8" s="97"/>
    </row>
    <row r="9" spans="1:11">
      <c r="A9" s="354" t="s">
        <v>174</v>
      </c>
      <c r="B9" s="50">
        <f>IF(ISERROR('SEAP template'!Q78),0,'SEAP template'!Q78)</f>
        <v>0</v>
      </c>
      <c r="C9" s="44" t="s">
        <v>173</v>
      </c>
      <c r="D9" s="44"/>
      <c r="E9" s="44"/>
      <c r="F9" s="44"/>
      <c r="G9" s="44"/>
      <c r="H9" s="44"/>
      <c r="I9" s="44"/>
      <c r="J9" s="44"/>
      <c r="K9" s="97"/>
    </row>
    <row r="10" spans="1:11">
      <c r="A10" s="354" t="s">
        <v>414</v>
      </c>
      <c r="B10" s="49">
        <v>0</v>
      </c>
      <c r="C10" s="44" t="s">
        <v>173</v>
      </c>
      <c r="D10" s="157"/>
      <c r="E10" s="44"/>
      <c r="F10" s="44"/>
      <c r="G10" s="44"/>
      <c r="H10" s="44"/>
      <c r="I10" s="44"/>
      <c r="J10" s="44"/>
      <c r="K10" s="97"/>
    </row>
    <row r="11" spans="1:11">
      <c r="A11" s="354"/>
      <c r="B11" s="449"/>
      <c r="C11" s="44"/>
      <c r="D11" s="44"/>
      <c r="E11" s="44"/>
      <c r="F11" s="44"/>
      <c r="G11" s="44"/>
      <c r="H11" s="44"/>
      <c r="I11" s="44"/>
      <c r="J11" s="44"/>
      <c r="K11" s="97"/>
    </row>
    <row r="12" spans="1:11">
      <c r="A12" s="355" t="s">
        <v>175</v>
      </c>
      <c r="B12" s="529">
        <f ca="1">IF((B4+B5)&gt;B3,(B9+B10)/(B4+B5),((B3-B4-B5)*B6+B9+B10)/B3)</f>
        <v>0.19351922548243902</v>
      </c>
      <c r="C12" s="44" t="s">
        <v>172</v>
      </c>
      <c r="D12" s="44"/>
      <c r="E12" s="157"/>
      <c r="F12" s="44"/>
      <c r="G12" s="44"/>
      <c r="H12" s="44"/>
      <c r="I12" s="44"/>
      <c r="J12" s="44"/>
      <c r="K12" s="97"/>
    </row>
    <row r="13" spans="1:11" ht="15.75" thickBot="1">
      <c r="A13" s="356"/>
      <c r="B13" s="109"/>
      <c r="C13" s="109"/>
      <c r="D13" s="109"/>
      <c r="E13" s="109"/>
      <c r="F13" s="109"/>
      <c r="G13" s="109"/>
      <c r="H13" s="109"/>
      <c r="I13" s="109"/>
      <c r="J13" s="109"/>
      <c r="K13" s="110"/>
    </row>
    <row r="14" spans="1:11" s="44" customFormat="1" ht="15.75" thickBot="1">
      <c r="A14" s="333"/>
    </row>
    <row r="15" spans="1:11">
      <c r="A15" s="357" t="s">
        <v>493</v>
      </c>
      <c r="B15" s="200"/>
      <c r="C15" s="200"/>
      <c r="D15" s="200"/>
      <c r="E15" s="200"/>
      <c r="F15" s="200"/>
      <c r="G15" s="200"/>
      <c r="H15" s="200"/>
      <c r="I15" s="200"/>
      <c r="J15" s="200"/>
      <c r="K15" s="201"/>
    </row>
    <row r="16" spans="1:11">
      <c r="A16" s="354"/>
      <c r="B16" s="44"/>
      <c r="C16" s="44"/>
      <c r="D16" s="44"/>
      <c r="E16" s="44"/>
      <c r="F16" s="44"/>
      <c r="G16" s="44"/>
      <c r="H16" s="44"/>
      <c r="I16" s="44"/>
      <c r="J16" s="44"/>
      <c r="K16" s="97"/>
    </row>
    <row r="17" spans="1:11">
      <c r="A17" s="354" t="s">
        <v>176</v>
      </c>
      <c r="B17" s="50">
        <f>IF(ISERROR('SEAP template'!Q90),0,'SEAP template'!Q90)</f>
        <v>0</v>
      </c>
      <c r="C17" s="44" t="s">
        <v>173</v>
      </c>
      <c r="D17" s="44"/>
      <c r="E17" s="44"/>
      <c r="F17" s="44"/>
      <c r="G17" s="44"/>
      <c r="H17" s="44"/>
      <c r="I17" s="44"/>
      <c r="J17" s="44"/>
      <c r="K17" s="97"/>
    </row>
    <row r="18" spans="1:11">
      <c r="A18" s="354" t="s">
        <v>177</v>
      </c>
      <c r="B18" s="50">
        <f>IF(ISERROR('Eigen informatie GS &amp; warmtenet'!B52),0,'Eigen informatie GS &amp; warmtenet'!B52)</f>
        <v>0</v>
      </c>
      <c r="C18" s="44" t="s">
        <v>173</v>
      </c>
      <c r="D18" s="44"/>
      <c r="E18" s="44"/>
      <c r="F18" s="44"/>
      <c r="G18" s="44"/>
      <c r="H18" s="44"/>
      <c r="I18" s="44"/>
      <c r="J18" s="44"/>
      <c r="K18" s="97"/>
    </row>
    <row r="19" spans="1:11">
      <c r="A19" s="354" t="s">
        <v>297</v>
      </c>
      <c r="B19" s="50">
        <f>IF(ISERROR('Eigen informatie GS &amp; warmtenet'!B53),0,'Eigen informatie GS &amp; warmtenet'!B53)</f>
        <v>0</v>
      </c>
      <c r="C19" s="44" t="s">
        <v>173</v>
      </c>
      <c r="D19" s="44"/>
      <c r="E19" s="44"/>
      <c r="F19" s="44"/>
      <c r="G19" s="44"/>
      <c r="H19" s="44"/>
      <c r="I19" s="44"/>
      <c r="J19" s="44"/>
      <c r="K19" s="97"/>
    </row>
    <row r="20" spans="1:11">
      <c r="A20" s="354" t="s">
        <v>511</v>
      </c>
      <c r="B20" s="50">
        <f ca="1">IF(ISERROR('SEAP template'!D27),0,('SEAP template'!D27))</f>
        <v>10.392857142857141</v>
      </c>
      <c r="C20" s="44" t="s">
        <v>169</v>
      </c>
      <c r="D20" s="44"/>
      <c r="E20" s="157"/>
      <c r="F20" s="157"/>
      <c r="G20" s="44"/>
      <c r="H20" s="44"/>
      <c r="I20" s="44"/>
      <c r="J20" s="44"/>
      <c r="K20" s="97"/>
    </row>
    <row r="21" spans="1:11">
      <c r="A21" s="354"/>
      <c r="B21" s="44"/>
      <c r="C21" s="44"/>
      <c r="D21" s="44"/>
      <c r="E21" s="44"/>
      <c r="F21" s="44"/>
      <c r="G21" s="44"/>
      <c r="H21" s="44"/>
      <c r="I21" s="44"/>
      <c r="J21" s="44"/>
      <c r="K21" s="97"/>
    </row>
    <row r="22" spans="1:11" s="44" customFormat="1">
      <c r="A22" s="355" t="s">
        <v>178</v>
      </c>
      <c r="B22" s="531">
        <f ca="1">IF(B20=0,0,(B17+B18-B19)/B20)</f>
        <v>0</v>
      </c>
      <c r="C22" s="44" t="s">
        <v>172</v>
      </c>
      <c r="K22" s="97"/>
    </row>
    <row r="23" spans="1:11" ht="15.75" thickBot="1">
      <c r="A23" s="356"/>
      <c r="B23" s="109"/>
      <c r="C23" s="109"/>
      <c r="D23" s="109"/>
      <c r="E23" s="109"/>
      <c r="F23" s="109"/>
      <c r="G23" s="109"/>
      <c r="H23" s="109"/>
      <c r="I23" s="109"/>
      <c r="J23" s="109"/>
      <c r="K23" s="110"/>
    </row>
    <row r="34" spans="1:1">
      <c r="A34" s="327" t="s">
        <v>231</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55"/>
  <sheetViews>
    <sheetView showGridLines="0" workbookViewId="0">
      <selection activeCell="F2" sqref="F2:F55"/>
    </sheetView>
  </sheetViews>
  <sheetFormatPr defaultColWidth="9.140625" defaultRowHeight="15"/>
  <cols>
    <col min="1" max="1" width="56.85546875" style="879" bestFit="1" customWidth="1"/>
    <col min="2" max="2" width="22.7109375" style="311" customWidth="1"/>
    <col min="3" max="3" width="31.42578125" style="311" customWidth="1"/>
    <col min="4" max="4" width="22.28515625" style="311" customWidth="1"/>
    <col min="5" max="5" width="12.140625" style="311" customWidth="1"/>
    <col min="6" max="6" width="37.28515625" style="232" bestFit="1" customWidth="1"/>
    <col min="7" max="16384" width="9.140625" style="879"/>
  </cols>
  <sheetData>
    <row r="1" spans="1:8" s="311" customFormat="1">
      <c r="A1" s="879" t="s">
        <v>747</v>
      </c>
      <c r="B1" s="879" t="s">
        <v>303</v>
      </c>
      <c r="C1" s="879" t="s">
        <v>307</v>
      </c>
      <c r="D1" s="879" t="s">
        <v>308</v>
      </c>
      <c r="E1" s="879" t="s">
        <v>309</v>
      </c>
      <c r="F1" s="879" t="s">
        <v>310</v>
      </c>
      <c r="H1" s="1051" t="s">
        <v>932</v>
      </c>
    </row>
    <row r="2" spans="1:8">
      <c r="A2" s="311" t="str">
        <f>CONCATENATE(TableECFTransport[[#This Row],[Voertuigtype]],"_",TableECFTransport[[#This Row],[Wegtype]],"_",TableECFTransport[[#This Row],[Brandstoftechnologie]],"_",TableECFTransport[[#This Row],[Brandstof]])</f>
        <v>Tram_gemiddeld_Electric_Electric</v>
      </c>
      <c r="B2" s="1050" t="s">
        <v>324</v>
      </c>
      <c r="C2" s="1050" t="s">
        <v>335</v>
      </c>
      <c r="D2" s="1050" t="s">
        <v>305</v>
      </c>
      <c r="E2" s="1050" t="s">
        <v>305</v>
      </c>
      <c r="F2" s="1038">
        <v>1.269E-8</v>
      </c>
    </row>
    <row r="3" spans="1:8">
      <c r="A3" s="311" t="str">
        <f>CONCATENATE(TableECFTransport[[#This Row],[Voertuigtype]],"_",TableECFTransport[[#This Row],[Wegtype]],"_",TableECFTransport[[#This Row],[Brandstoftechnologie]],"_",TableECFTransport[[#This Row],[Brandstof]])</f>
        <v>Lichte voertuigen_Niet-genummerde wegen_Fuel Cell H2_H2</v>
      </c>
      <c r="B3" s="1050" t="s">
        <v>754</v>
      </c>
      <c r="C3" s="1050" t="s">
        <v>64</v>
      </c>
      <c r="D3" s="1050" t="s">
        <v>927</v>
      </c>
      <c r="E3" s="1050" t="s">
        <v>928</v>
      </c>
      <c r="F3" s="1038">
        <v>1.5973299999999999E-9</v>
      </c>
    </row>
    <row r="4" spans="1:8">
      <c r="A4" s="311" t="str">
        <f>CONCATENATE(TableECFTransport[[#This Row],[Voertuigtype]],"_",TableECFTransport[[#This Row],[Wegtype]],"_",TableECFTransport[[#This Row],[Brandstoftechnologie]],"_",TableECFTransport[[#This Row],[Brandstof]])</f>
        <v>Lichte voertuigen_Genummerde wegen_Fuel Cell H2_H2</v>
      </c>
      <c r="B4" s="1050" t="s">
        <v>754</v>
      </c>
      <c r="C4" s="1050" t="s">
        <v>63</v>
      </c>
      <c r="D4" s="1050" t="s">
        <v>927</v>
      </c>
      <c r="E4" s="1050" t="s">
        <v>928</v>
      </c>
      <c r="F4" s="1038">
        <v>1.5973299999999999E-9</v>
      </c>
    </row>
    <row r="5" spans="1:8">
      <c r="A5" s="311" t="str">
        <f>CONCATENATE(TableECFTransport[[#This Row],[Voertuigtype]],"_",TableECFTransport[[#This Row],[Wegtype]],"_",TableECFTransport[[#This Row],[Brandstoftechnologie]],"_",TableECFTransport[[#This Row],[Brandstof]])</f>
        <v>Lichte voertuigen_Snelwegen_Fuel Cell H2_H2</v>
      </c>
      <c r="B5" s="1050" t="s">
        <v>754</v>
      </c>
      <c r="C5" s="1050" t="s">
        <v>65</v>
      </c>
      <c r="D5" s="1050" t="s">
        <v>927</v>
      </c>
      <c r="E5" s="1050" t="s">
        <v>928</v>
      </c>
      <c r="F5" s="1038">
        <v>1.5973299999999999E-9</v>
      </c>
    </row>
    <row r="6" spans="1:8">
      <c r="A6" s="311" t="str">
        <f>CONCATENATE(TableECFTransport[[#This Row],[Voertuigtype]],"_",TableECFTransport[[#This Row],[Wegtype]],"_",TableECFTransport[[#This Row],[Brandstoftechnologie]],"_",TableECFTransport[[#This Row],[Brandstof]])</f>
        <v>Lichte voertuigen_Niet-genummerde wegen_Electric_Electric</v>
      </c>
      <c r="B6" s="1050" t="s">
        <v>754</v>
      </c>
      <c r="C6" s="1050" t="s">
        <v>64</v>
      </c>
      <c r="D6" s="1050" t="s">
        <v>305</v>
      </c>
      <c r="E6" s="1050" t="s">
        <v>305</v>
      </c>
      <c r="F6" s="1038">
        <v>6.7700153847570411E-10</v>
      </c>
    </row>
    <row r="7" spans="1:8">
      <c r="A7" s="311" t="str">
        <f>CONCATENATE(TableECFTransport[[#This Row],[Voertuigtype]],"_",TableECFTransport[[#This Row],[Wegtype]],"_",TableECFTransport[[#This Row],[Brandstoftechnologie]],"_",TableECFTransport[[#This Row],[Brandstof]])</f>
        <v>Lichte voertuigen_Genummerde wegen_Electric_Electric</v>
      </c>
      <c r="B7" s="1050" t="s">
        <v>754</v>
      </c>
      <c r="C7" s="1050" t="s">
        <v>63</v>
      </c>
      <c r="D7" s="1050" t="s">
        <v>305</v>
      </c>
      <c r="E7" s="1050" t="s">
        <v>305</v>
      </c>
      <c r="F7" s="1038">
        <v>6.7700153847570411E-10</v>
      </c>
    </row>
    <row r="8" spans="1:8">
      <c r="A8" s="311" t="str">
        <f>CONCATENATE(TableECFTransport[[#This Row],[Voertuigtype]],"_",TableECFTransport[[#This Row],[Wegtype]],"_",TableECFTransport[[#This Row],[Brandstoftechnologie]],"_",TableECFTransport[[#This Row],[Brandstof]])</f>
        <v>Lichte voertuigen_Snelwegen_Electric_Electric</v>
      </c>
      <c r="B8" s="1050" t="s">
        <v>754</v>
      </c>
      <c r="C8" s="1050" t="s">
        <v>65</v>
      </c>
      <c r="D8" s="1050" t="s">
        <v>305</v>
      </c>
      <c r="E8" s="1050" t="s">
        <v>305</v>
      </c>
      <c r="F8" s="1038">
        <v>6.7700153847570411E-10</v>
      </c>
    </row>
    <row r="9" spans="1:8">
      <c r="A9" s="311" t="str">
        <f>CONCATENATE(TableECFTransport[[#This Row],[Voertuigtype]],"_",TableECFTransport[[#This Row],[Wegtype]],"_",TableECFTransport[[#This Row],[Brandstoftechnologie]],"_",TableECFTransport[[#This Row],[Brandstof]])</f>
        <v>Zware voertuigen_Niet-genummerde wegen_Electric_Electric</v>
      </c>
      <c r="B9" s="1050" t="s">
        <v>755</v>
      </c>
      <c r="C9" s="1050" t="s">
        <v>64</v>
      </c>
      <c r="D9" s="1050" t="s">
        <v>305</v>
      </c>
      <c r="E9" s="1050" t="s">
        <v>305</v>
      </c>
      <c r="F9" s="1038">
        <v>4.4640000000000003E-9</v>
      </c>
    </row>
    <row r="10" spans="1:8">
      <c r="A10" s="311" t="str">
        <f>CONCATENATE(TableECFTransport[[#This Row],[Voertuigtype]],"_",TableECFTransport[[#This Row],[Wegtype]],"_",TableECFTransport[[#This Row],[Brandstoftechnologie]],"_",TableECFTransport[[#This Row],[Brandstof]])</f>
        <v>Zware voertuigen_Genummerde wegen_Electric_Electric</v>
      </c>
      <c r="B10" s="1050" t="s">
        <v>755</v>
      </c>
      <c r="C10" s="1050" t="s">
        <v>63</v>
      </c>
      <c r="D10" s="1050" t="s">
        <v>305</v>
      </c>
      <c r="E10" s="1050" t="s">
        <v>305</v>
      </c>
      <c r="F10" s="1038">
        <v>4.4640000000000003E-9</v>
      </c>
    </row>
    <row r="11" spans="1:8">
      <c r="A11" s="311" t="str">
        <f>CONCATENATE(TableECFTransport[[#This Row],[Voertuigtype]],"_",TableECFTransport[[#This Row],[Wegtype]],"_",TableECFTransport[[#This Row],[Brandstoftechnologie]],"_",TableECFTransport[[#This Row],[Brandstof]])</f>
        <v>Zware voertuigen_Snelwegen_Electric_Electric</v>
      </c>
      <c r="B11" s="1050" t="s">
        <v>755</v>
      </c>
      <c r="C11" s="1050" t="s">
        <v>65</v>
      </c>
      <c r="D11" s="1050" t="s">
        <v>305</v>
      </c>
      <c r="E11" s="1050" t="s">
        <v>305</v>
      </c>
      <c r="F11" s="1038">
        <v>4.4640000000000003E-9</v>
      </c>
    </row>
    <row r="12" spans="1:8">
      <c r="A12" s="311" t="str">
        <f>CONCATENATE(TableECFTransport[[#This Row],[Voertuigtype]],"_",TableECFTransport[[#This Row],[Wegtype]],"_",TableECFTransport[[#This Row],[Brandstoftechnologie]],"_",TableECFTransport[[#This Row],[Brandstof]])</f>
        <v>BUS_Niet-genummerde wegen_Electric_Electric</v>
      </c>
      <c r="B12" s="1050" t="s">
        <v>757</v>
      </c>
      <c r="C12" s="1050" t="s">
        <v>64</v>
      </c>
      <c r="D12" s="1050" t="s">
        <v>305</v>
      </c>
      <c r="E12" s="1050" t="s">
        <v>305</v>
      </c>
      <c r="F12" s="1038">
        <v>4.6800000000000004E-9</v>
      </c>
    </row>
    <row r="13" spans="1:8">
      <c r="A13" s="311" t="str">
        <f>CONCATENATE(TableECFTransport[[#This Row],[Voertuigtype]],"_",TableECFTransport[[#This Row],[Wegtype]],"_",TableECFTransport[[#This Row],[Brandstoftechnologie]],"_",TableECFTransport[[#This Row],[Brandstof]])</f>
        <v>BUS_Genummerde wegen_Electric_Electric</v>
      </c>
      <c r="B13" s="1050" t="s">
        <v>757</v>
      </c>
      <c r="C13" s="1050" t="s">
        <v>63</v>
      </c>
      <c r="D13" s="1050" t="s">
        <v>305</v>
      </c>
      <c r="E13" s="1050" t="s">
        <v>305</v>
      </c>
      <c r="F13" s="1038">
        <v>4.6800000000000004E-9</v>
      </c>
    </row>
    <row r="14" spans="1:8">
      <c r="A14" s="311" t="str">
        <f>CONCATENATE(TableECFTransport[[#This Row],[Voertuigtype]],"_",TableECFTransport[[#This Row],[Wegtype]],"_",TableECFTransport[[#This Row],[Brandstoftechnologie]],"_",TableECFTransport[[#This Row],[Brandstof]])</f>
        <v>BUS_Snelwegen_Electric_Electric</v>
      </c>
      <c r="B14" s="1050" t="s">
        <v>757</v>
      </c>
      <c r="C14" s="1050" t="s">
        <v>65</v>
      </c>
      <c r="D14" s="1050" t="s">
        <v>305</v>
      </c>
      <c r="E14" s="1050" t="s">
        <v>305</v>
      </c>
      <c r="F14" s="1038">
        <v>4.6800000000000004E-9</v>
      </c>
    </row>
    <row r="15" spans="1:8">
      <c r="A15" s="311" t="str">
        <f>CONCATENATE(TableECFTransport[[#This Row],[Voertuigtype]],"_",TableECFTransport[[#This Row],[Wegtype]],"_",TableECFTransport[[#This Row],[Brandstoftechnologie]],"_",TableECFTransport[[#This Row],[Brandstof]])</f>
        <v>Lichte voertuigen_Niet-genummerde wegen_CNG_CNG</v>
      </c>
      <c r="B15" s="1050" t="s">
        <v>754</v>
      </c>
      <c r="C15" s="1050" t="s">
        <v>64</v>
      </c>
      <c r="D15" s="1050" t="s">
        <v>304</v>
      </c>
      <c r="E15" s="1050" t="s">
        <v>304</v>
      </c>
      <c r="F15" s="1038">
        <v>4.4011218514281893E-9</v>
      </c>
    </row>
    <row r="16" spans="1:8">
      <c r="A16" s="311" t="str">
        <f>CONCATENATE(TableECFTransport[[#This Row],[Voertuigtype]],"_",TableECFTransport[[#This Row],[Wegtype]],"_",TableECFTransport[[#This Row],[Brandstoftechnologie]],"_",TableECFTransport[[#This Row],[Brandstof]])</f>
        <v>Lichte voertuigen_Genummerde wegen_CNG_CNG</v>
      </c>
      <c r="B16" s="1050" t="s">
        <v>754</v>
      </c>
      <c r="C16" s="1050" t="s">
        <v>63</v>
      </c>
      <c r="D16" s="1050" t="s">
        <v>304</v>
      </c>
      <c r="E16" s="1050" t="s">
        <v>304</v>
      </c>
      <c r="F16" s="1038">
        <v>2.5809560920941788E-9</v>
      </c>
    </row>
    <row r="17" spans="1:6">
      <c r="A17" s="311" t="str">
        <f>CONCATENATE(TableECFTransport[[#This Row],[Voertuigtype]],"_",TableECFTransport[[#This Row],[Wegtype]],"_",TableECFTransport[[#This Row],[Brandstoftechnologie]],"_",TableECFTransport[[#This Row],[Brandstof]])</f>
        <v>Lichte voertuigen_Snelwegen_CNG_CNG</v>
      </c>
      <c r="B17" s="1050" t="s">
        <v>754</v>
      </c>
      <c r="C17" s="1050" t="s">
        <v>65</v>
      </c>
      <c r="D17" s="1050" t="s">
        <v>304</v>
      </c>
      <c r="E17" s="1050" t="s">
        <v>304</v>
      </c>
      <c r="F17" s="1038">
        <v>2.5471159529285847E-9</v>
      </c>
    </row>
    <row r="18" spans="1:6">
      <c r="A18" s="311" t="str">
        <f>CONCATENATE(TableECFTransport[[#This Row],[Voertuigtype]],"_",TableECFTransport[[#This Row],[Wegtype]],"_",TableECFTransport[[#This Row],[Brandstoftechnologie]],"_",TableECFTransport[[#This Row],[Brandstof]])</f>
        <v>Lichte voertuigen_Niet-genummerde wegen_Diesel_Diesel</v>
      </c>
      <c r="B18" s="1050" t="s">
        <v>754</v>
      </c>
      <c r="C18" s="1050" t="s">
        <v>64</v>
      </c>
      <c r="D18" s="1050" t="s">
        <v>201</v>
      </c>
      <c r="E18" s="1050" t="s">
        <v>201</v>
      </c>
      <c r="F18" s="1038">
        <v>3.3057892740768323E-9</v>
      </c>
    </row>
    <row r="19" spans="1:6">
      <c r="A19" s="311" t="str">
        <f>CONCATENATE(TableECFTransport[[#This Row],[Voertuigtype]],"_",TableECFTransport[[#This Row],[Wegtype]],"_",TableECFTransport[[#This Row],[Brandstoftechnologie]],"_",TableECFTransport[[#This Row],[Brandstof]])</f>
        <v>Lichte voertuigen_Genummerde wegen_Diesel_Diesel</v>
      </c>
      <c r="B19" s="1050" t="s">
        <v>754</v>
      </c>
      <c r="C19" s="1050" t="s">
        <v>63</v>
      </c>
      <c r="D19" s="1050" t="s">
        <v>201</v>
      </c>
      <c r="E19" s="1050" t="s">
        <v>201</v>
      </c>
      <c r="F19" s="1038">
        <v>2.1734570601500111E-9</v>
      </c>
    </row>
    <row r="20" spans="1:6">
      <c r="A20" s="311" t="str">
        <f>CONCATENATE(TableECFTransport[[#This Row],[Voertuigtype]],"_",TableECFTransport[[#This Row],[Wegtype]],"_",TableECFTransport[[#This Row],[Brandstoftechnologie]],"_",TableECFTransport[[#This Row],[Brandstof]])</f>
        <v>Lichte voertuigen_Snelwegen_Diesel_Diesel</v>
      </c>
      <c r="B20" s="1050" t="s">
        <v>754</v>
      </c>
      <c r="C20" s="1050" t="s">
        <v>65</v>
      </c>
      <c r="D20" s="1050" t="s">
        <v>201</v>
      </c>
      <c r="E20" s="1050" t="s">
        <v>201</v>
      </c>
      <c r="F20" s="1038">
        <v>2.4631537764045503E-9</v>
      </c>
    </row>
    <row r="21" spans="1:6">
      <c r="A21" s="311" t="str">
        <f>CONCATENATE(TableECFTransport[[#This Row],[Voertuigtype]],"_",TableECFTransport[[#This Row],[Wegtype]],"_",TableECFTransport[[#This Row],[Brandstoftechnologie]],"_",TableECFTransport[[#This Row],[Brandstof]])</f>
        <v>Lichte voertuigen_Niet-genummerde wegen_Diesel Hybrid PHEV_Diesel</v>
      </c>
      <c r="B21" s="1050" t="s">
        <v>754</v>
      </c>
      <c r="C21" s="1050" t="s">
        <v>64</v>
      </c>
      <c r="D21" s="1050" t="s">
        <v>929</v>
      </c>
      <c r="E21" s="1050" t="s">
        <v>201</v>
      </c>
      <c r="F21" s="1038">
        <v>1.9142265906026679E-9</v>
      </c>
    </row>
    <row r="22" spans="1:6">
      <c r="A22" s="311" t="str">
        <f>CONCATENATE(TableECFTransport[[#This Row],[Voertuigtype]],"_",TableECFTransport[[#This Row],[Wegtype]],"_",TableECFTransport[[#This Row],[Brandstoftechnologie]],"_",TableECFTransport[[#This Row],[Brandstof]])</f>
        <v>Lichte voertuigen_Niet-genummerde wegen_Diesel Hybrid PHEV_Electric</v>
      </c>
      <c r="B22" s="1050" t="s">
        <v>754</v>
      </c>
      <c r="C22" s="1050" t="s">
        <v>64</v>
      </c>
      <c r="D22" s="1050" t="s">
        <v>929</v>
      </c>
      <c r="E22" s="1050" t="s">
        <v>305</v>
      </c>
      <c r="F22" s="1038">
        <v>6.3807553020088947E-10</v>
      </c>
    </row>
    <row r="23" spans="1:6">
      <c r="A23" s="311" t="str">
        <f>CONCATENATE(TableECFTransport[[#This Row],[Voertuigtype]],"_",TableECFTransport[[#This Row],[Wegtype]],"_",TableECFTransport[[#This Row],[Brandstoftechnologie]],"_",TableECFTransport[[#This Row],[Brandstof]])</f>
        <v>Lichte voertuigen_Genummerde wegen_Diesel Hybrid PHEV_Diesel</v>
      </c>
      <c r="B23" s="1050" t="s">
        <v>754</v>
      </c>
      <c r="C23" s="1050" t="s">
        <v>63</v>
      </c>
      <c r="D23" s="1050" t="s">
        <v>929</v>
      </c>
      <c r="E23" s="1050" t="s">
        <v>201</v>
      </c>
      <c r="F23" s="1038">
        <v>1.1855170382582522E-9</v>
      </c>
    </row>
    <row r="24" spans="1:6">
      <c r="A24" s="311" t="str">
        <f>CONCATENATE(TableECFTransport[[#This Row],[Voertuigtype]],"_",TableECFTransport[[#This Row],[Wegtype]],"_",TableECFTransport[[#This Row],[Brandstoftechnologie]],"_",TableECFTransport[[#This Row],[Brandstof]])</f>
        <v>Lichte voertuigen_Genummerde wegen_Diesel Hybrid PHEV_Electric</v>
      </c>
      <c r="B24" s="1050" t="s">
        <v>754</v>
      </c>
      <c r="C24" s="1050" t="s">
        <v>63</v>
      </c>
      <c r="D24" s="1050" t="s">
        <v>929</v>
      </c>
      <c r="E24" s="1050" t="s">
        <v>305</v>
      </c>
      <c r="F24" s="1038">
        <v>3.95172346086084E-10</v>
      </c>
    </row>
    <row r="25" spans="1:6">
      <c r="A25" s="311" t="str">
        <f>CONCATENATE(TableECFTransport[[#This Row],[Voertuigtype]],"_",TableECFTransport[[#This Row],[Wegtype]],"_",TableECFTransport[[#This Row],[Brandstoftechnologie]],"_",TableECFTransport[[#This Row],[Brandstof]])</f>
        <v>Lichte voertuigen_Snelwegen_Diesel Hybrid PHEV_Diesel</v>
      </c>
      <c r="B25" s="1050" t="s">
        <v>754</v>
      </c>
      <c r="C25" s="1050" t="s">
        <v>65</v>
      </c>
      <c r="D25" s="1050" t="s">
        <v>929</v>
      </c>
      <c r="E25" s="1050" t="s">
        <v>201</v>
      </c>
      <c r="F25" s="1038">
        <v>1.8695912395113779E-9</v>
      </c>
    </row>
    <row r="26" spans="1:6">
      <c r="A26" s="311" t="str">
        <f>CONCATENATE(TableECFTransport[[#This Row],[Voertuigtype]],"_",TableECFTransport[[#This Row],[Wegtype]],"_",TableECFTransport[[#This Row],[Brandstoftechnologie]],"_",TableECFTransport[[#This Row],[Brandstof]])</f>
        <v>Lichte voertuigen_Snelwegen_Diesel Hybrid PHEV_Electric</v>
      </c>
      <c r="B26" s="1050" t="s">
        <v>754</v>
      </c>
      <c r="C26" s="1050" t="s">
        <v>65</v>
      </c>
      <c r="D26" s="1050" t="s">
        <v>929</v>
      </c>
      <c r="E26" s="1050" t="s">
        <v>305</v>
      </c>
      <c r="F26" s="1038">
        <v>6.2319707983712596E-10</v>
      </c>
    </row>
    <row r="27" spans="1:6">
      <c r="A27" s="311" t="str">
        <f>CONCATENATE(TableECFTransport[[#This Row],[Voertuigtype]],"_",TableECFTransport[[#This Row],[Wegtype]],"_",TableECFTransport[[#This Row],[Brandstoftechnologie]],"_",TableECFTransport[[#This Row],[Brandstof]])</f>
        <v>Lichte voertuigen_Niet-genummerde wegen_LPG_LPG</v>
      </c>
      <c r="B27" s="1050" t="s">
        <v>754</v>
      </c>
      <c r="C27" s="1050" t="s">
        <v>64</v>
      </c>
      <c r="D27" s="1050" t="s">
        <v>118</v>
      </c>
      <c r="E27" s="1050" t="s">
        <v>118</v>
      </c>
      <c r="F27" s="1038">
        <v>3.6867394948571227E-9</v>
      </c>
    </row>
    <row r="28" spans="1:6">
      <c r="A28" s="311" t="str">
        <f>CONCATENATE(TableECFTransport[[#This Row],[Voertuigtype]],"_",TableECFTransport[[#This Row],[Wegtype]],"_",TableECFTransport[[#This Row],[Brandstoftechnologie]],"_",TableECFTransport[[#This Row],[Brandstof]])</f>
        <v>Lichte voertuigen_Genummerde wegen_LPG_LPG</v>
      </c>
      <c r="B28" s="1050" t="s">
        <v>754</v>
      </c>
      <c r="C28" s="1050" t="s">
        <v>63</v>
      </c>
      <c r="D28" s="1050" t="s">
        <v>118</v>
      </c>
      <c r="E28" s="1050" t="s">
        <v>118</v>
      </c>
      <c r="F28" s="1038">
        <v>2.2819043889358045E-9</v>
      </c>
    </row>
    <row r="29" spans="1:6">
      <c r="A29" s="311" t="str">
        <f>CONCATENATE(TableECFTransport[[#This Row],[Voertuigtype]],"_",TableECFTransport[[#This Row],[Wegtype]],"_",TableECFTransport[[#This Row],[Brandstoftechnologie]],"_",TableECFTransport[[#This Row],[Brandstof]])</f>
        <v>Lichte voertuigen_Snelwegen_LPG_LPG</v>
      </c>
      <c r="B29" s="1050" t="s">
        <v>754</v>
      </c>
      <c r="C29" s="1050" t="s">
        <v>65</v>
      </c>
      <c r="D29" s="1050" t="s">
        <v>118</v>
      </c>
      <c r="E29" s="1050" t="s">
        <v>118</v>
      </c>
      <c r="F29" s="1038">
        <v>2.7678019480824689E-9</v>
      </c>
    </row>
    <row r="30" spans="1:6">
      <c r="A30" s="311" t="str">
        <f>CONCATENATE(TableECFTransport[[#This Row],[Voertuigtype]],"_",TableECFTransport[[#This Row],[Wegtype]],"_",TableECFTransport[[#This Row],[Brandstoftechnologie]],"_",TableECFTransport[[#This Row],[Brandstof]])</f>
        <v>Lichte voertuigen_Niet-genummerde wegen_Petrol_Petrol</v>
      </c>
      <c r="B30" s="1050" t="s">
        <v>754</v>
      </c>
      <c r="C30" s="1050" t="s">
        <v>64</v>
      </c>
      <c r="D30" s="1050" t="s">
        <v>306</v>
      </c>
      <c r="E30" s="1050" t="s">
        <v>306</v>
      </c>
      <c r="F30" s="1038">
        <v>3.4024784696111424E-9</v>
      </c>
    </row>
    <row r="31" spans="1:6">
      <c r="A31" s="311" t="str">
        <f>CONCATENATE(TableECFTransport[[#This Row],[Voertuigtype]],"_",TableECFTransport[[#This Row],[Wegtype]],"_",TableECFTransport[[#This Row],[Brandstoftechnologie]],"_",TableECFTransport[[#This Row],[Brandstof]])</f>
        <v>Lichte voertuigen_Genummerde wegen_Petrol_Petrol</v>
      </c>
      <c r="B31" s="1050" t="s">
        <v>754</v>
      </c>
      <c r="C31" s="1050" t="s">
        <v>63</v>
      </c>
      <c r="D31" s="1050" t="s">
        <v>306</v>
      </c>
      <c r="E31" s="1050" t="s">
        <v>306</v>
      </c>
      <c r="F31" s="1038">
        <v>2.0945656959363963E-9</v>
      </c>
    </row>
    <row r="32" spans="1:6">
      <c r="A32" s="311" t="str">
        <f>CONCATENATE(TableECFTransport[[#This Row],[Voertuigtype]],"_",TableECFTransport[[#This Row],[Wegtype]],"_",TableECFTransport[[#This Row],[Brandstoftechnologie]],"_",TableECFTransport[[#This Row],[Brandstof]])</f>
        <v>Lichte voertuigen_Snelwegen_Petrol_Petrol</v>
      </c>
      <c r="B32" s="1050" t="s">
        <v>754</v>
      </c>
      <c r="C32" s="1050" t="s">
        <v>65</v>
      </c>
      <c r="D32" s="1050" t="s">
        <v>306</v>
      </c>
      <c r="E32" s="1050" t="s">
        <v>306</v>
      </c>
      <c r="F32" s="1038">
        <v>2.1743076447528056E-9</v>
      </c>
    </row>
    <row r="33" spans="1:6">
      <c r="A33" s="311" t="str">
        <f>CONCATENATE(TableECFTransport[[#This Row],[Voertuigtype]],"_",TableECFTransport[[#This Row],[Wegtype]],"_",TableECFTransport[[#This Row],[Brandstoftechnologie]],"_",TableECFTransport[[#This Row],[Brandstof]])</f>
        <v>Lichte voertuigen_Niet-genummerde wegen_Petrol Hybrid CS_Petrol</v>
      </c>
      <c r="B33" s="1050" t="s">
        <v>754</v>
      </c>
      <c r="C33" s="1050" t="s">
        <v>64</v>
      </c>
      <c r="D33" s="1050" t="s">
        <v>930</v>
      </c>
      <c r="E33" s="1050" t="s">
        <v>306</v>
      </c>
      <c r="F33" s="1038">
        <v>2.7317910955709144E-9</v>
      </c>
    </row>
    <row r="34" spans="1:6">
      <c r="A34" s="1050" t="str">
        <f>CONCATENATE(TableECFTransport[[#This Row],[Voertuigtype]],"_",TableECFTransport[[#This Row],[Wegtype]],"_",TableECFTransport[[#This Row],[Brandstoftechnologie]],"_",TableECFTransport[[#This Row],[Brandstof]])</f>
        <v>Lichte voertuigen_Genummerde wegen_Petrol Hybrid CS_Petrol</v>
      </c>
      <c r="B34" s="1050" t="s">
        <v>754</v>
      </c>
      <c r="C34" s="1050" t="s">
        <v>63</v>
      </c>
      <c r="D34" s="1050" t="s">
        <v>930</v>
      </c>
      <c r="E34" s="1050" t="s">
        <v>306</v>
      </c>
      <c r="F34" s="1038">
        <v>1.5215010875311238E-9</v>
      </c>
    </row>
    <row r="35" spans="1:6">
      <c r="A35" s="1050" t="str">
        <f>CONCATENATE(TableECFTransport[[#This Row],[Voertuigtype]],"_",TableECFTransport[[#This Row],[Wegtype]],"_",TableECFTransport[[#This Row],[Brandstoftechnologie]],"_",TableECFTransport[[#This Row],[Brandstof]])</f>
        <v>Lichte voertuigen_Snelwegen_Petrol Hybrid CS_Petrol</v>
      </c>
      <c r="B35" s="1050" t="s">
        <v>754</v>
      </c>
      <c r="C35" s="1050" t="s">
        <v>65</v>
      </c>
      <c r="D35" s="1050" t="s">
        <v>930</v>
      </c>
      <c r="E35" s="1050" t="s">
        <v>306</v>
      </c>
      <c r="F35" s="1038">
        <v>1.8413210707288003E-9</v>
      </c>
    </row>
    <row r="36" spans="1:6">
      <c r="A36" s="1050" t="str">
        <f>CONCATENATE(TableECFTransport[[#This Row],[Voertuigtype]],"_",TableECFTransport[[#This Row],[Wegtype]],"_",TableECFTransport[[#This Row],[Brandstoftechnologie]],"_",TableECFTransport[[#This Row],[Brandstof]])</f>
        <v>Lichte voertuigen_Niet-genummerde wegen_Petrol Hybrid PHEV_Electric</v>
      </c>
      <c r="B36" s="1050" t="s">
        <v>754</v>
      </c>
      <c r="C36" s="1050" t="s">
        <v>64</v>
      </c>
      <c r="D36" s="1050" t="s">
        <v>931</v>
      </c>
      <c r="E36" s="1050" t="s">
        <v>305</v>
      </c>
      <c r="F36" s="1038">
        <v>6.1932537536773177E-10</v>
      </c>
    </row>
    <row r="37" spans="1:6">
      <c r="A37" s="1050" t="str">
        <f>CONCATENATE(TableECFTransport[[#This Row],[Voertuigtype]],"_",TableECFTransport[[#This Row],[Wegtype]],"_",TableECFTransport[[#This Row],[Brandstoftechnologie]],"_",TableECFTransport[[#This Row],[Brandstof]])</f>
        <v>Lichte voertuigen_Niet-genummerde wegen_Petrol Hybrid PHEV_Petrol</v>
      </c>
      <c r="B37" s="1050" t="s">
        <v>754</v>
      </c>
      <c r="C37" s="1050" t="s">
        <v>64</v>
      </c>
      <c r="D37" s="1050" t="s">
        <v>931</v>
      </c>
      <c r="E37" s="1050" t="s">
        <v>306</v>
      </c>
      <c r="F37" s="1038">
        <v>1.8579761261031953E-9</v>
      </c>
    </row>
    <row r="38" spans="1:6">
      <c r="A38" s="1050" t="str">
        <f>CONCATENATE(TableECFTransport[[#This Row],[Voertuigtype]],"_",TableECFTransport[[#This Row],[Wegtype]],"_",TableECFTransport[[#This Row],[Brandstoftechnologie]],"_",TableECFTransport[[#This Row],[Brandstof]])</f>
        <v>Lichte voertuigen_Genummerde wegen_Petrol Hybrid PHEV_Electric</v>
      </c>
      <c r="B38" s="1050" t="s">
        <v>754</v>
      </c>
      <c r="C38" s="1050" t="s">
        <v>63</v>
      </c>
      <c r="D38" s="1050" t="s">
        <v>931</v>
      </c>
      <c r="E38" s="1050" t="s">
        <v>305</v>
      </c>
      <c r="F38" s="1038">
        <v>3.4777241348437768E-10</v>
      </c>
    </row>
    <row r="39" spans="1:6">
      <c r="A39" s="1050" t="str">
        <f>CONCATENATE(TableECFTransport[[#This Row],[Voertuigtype]],"_",TableECFTransport[[#This Row],[Wegtype]],"_",TableECFTransport[[#This Row],[Brandstoftechnologie]],"_",TableECFTransport[[#This Row],[Brandstof]])</f>
        <v>Lichte voertuigen_Genummerde wegen_Petrol Hybrid PHEV_Petrol</v>
      </c>
      <c r="B39" s="1050" t="s">
        <v>754</v>
      </c>
      <c r="C39" s="1050" t="s">
        <v>63</v>
      </c>
      <c r="D39" s="1050" t="s">
        <v>931</v>
      </c>
      <c r="E39" s="1050" t="s">
        <v>306</v>
      </c>
      <c r="F39" s="1038">
        <v>1.043317240453133E-9</v>
      </c>
    </row>
    <row r="40" spans="1:6">
      <c r="A40" s="1050" t="str">
        <f>CONCATENATE(TableECFTransport[[#This Row],[Voertuigtype]],"_",TableECFTransport[[#This Row],[Wegtype]],"_",TableECFTransport[[#This Row],[Brandstoftechnologie]],"_",TableECFTransport[[#This Row],[Brandstof]])</f>
        <v>Lichte voertuigen_Snelwegen_Petrol Hybrid PHEV_Electric</v>
      </c>
      <c r="B40" s="1050" t="s">
        <v>754</v>
      </c>
      <c r="C40" s="1050" t="s">
        <v>65</v>
      </c>
      <c r="D40" s="1050" t="s">
        <v>931</v>
      </c>
      <c r="E40" s="1050" t="s">
        <v>305</v>
      </c>
      <c r="F40" s="1038">
        <v>5.3360646649785105E-10</v>
      </c>
    </row>
    <row r="41" spans="1:6">
      <c r="A41" s="1050" t="str">
        <f>CONCATENATE(TableECFTransport[[#This Row],[Voertuigtype]],"_",TableECFTransport[[#This Row],[Wegtype]],"_",TableECFTransport[[#This Row],[Brandstoftechnologie]],"_",TableECFTransport[[#This Row],[Brandstof]])</f>
        <v>Lichte voertuigen_Snelwegen_Petrol Hybrid PHEV_Petrol</v>
      </c>
      <c r="B41" s="1050" t="s">
        <v>754</v>
      </c>
      <c r="C41" s="1050" t="s">
        <v>65</v>
      </c>
      <c r="D41" s="1050" t="s">
        <v>931</v>
      </c>
      <c r="E41" s="1050" t="s">
        <v>306</v>
      </c>
      <c r="F41" s="1038">
        <v>1.6008193994935536E-9</v>
      </c>
    </row>
    <row r="42" spans="1:6">
      <c r="A42" s="1050" t="str">
        <f>CONCATENATE(TableECFTransport[[#This Row],[Voertuigtype]],"_",TableECFTransport[[#This Row],[Wegtype]],"_",TableECFTransport[[#This Row],[Brandstoftechnologie]],"_",TableECFTransport[[#This Row],[Brandstof]])</f>
        <v>Zware voertuigen_Niet-genummerde wegen_Diesel_Diesel</v>
      </c>
      <c r="B42" s="1050" t="s">
        <v>755</v>
      </c>
      <c r="C42" s="1050" t="s">
        <v>64</v>
      </c>
      <c r="D42" s="1050" t="s">
        <v>201</v>
      </c>
      <c r="E42" s="1050" t="s">
        <v>201</v>
      </c>
      <c r="F42" s="1038">
        <v>1.2970087202867108E-8</v>
      </c>
    </row>
    <row r="43" spans="1:6">
      <c r="A43" s="1050" t="str">
        <f>CONCATENATE(TableECFTransport[[#This Row],[Voertuigtype]],"_",TableECFTransport[[#This Row],[Wegtype]],"_",TableECFTransport[[#This Row],[Brandstoftechnologie]],"_",TableECFTransport[[#This Row],[Brandstof]])</f>
        <v>Zware voertuigen_Genummerde wegen_Diesel_Diesel</v>
      </c>
      <c r="B43" s="1050" t="s">
        <v>755</v>
      </c>
      <c r="C43" s="1050" t="s">
        <v>63</v>
      </c>
      <c r="D43" s="1050" t="s">
        <v>201</v>
      </c>
      <c r="E43" s="1050" t="s">
        <v>201</v>
      </c>
      <c r="F43" s="1038">
        <v>1.0114347513165748E-8</v>
      </c>
    </row>
    <row r="44" spans="1:6">
      <c r="A44" s="1050" t="str">
        <f>CONCATENATE(TableECFTransport[[#This Row],[Voertuigtype]],"_",TableECFTransport[[#This Row],[Wegtype]],"_",TableECFTransport[[#This Row],[Brandstoftechnologie]],"_",TableECFTransport[[#This Row],[Brandstof]])</f>
        <v>Zware voertuigen_Snelwegen_Diesel_Diesel</v>
      </c>
      <c r="B44" s="1050" t="s">
        <v>755</v>
      </c>
      <c r="C44" s="1050" t="s">
        <v>65</v>
      </c>
      <c r="D44" s="1050" t="s">
        <v>201</v>
      </c>
      <c r="E44" s="1050" t="s">
        <v>201</v>
      </c>
      <c r="F44" s="1038">
        <v>9.474271299056061E-9</v>
      </c>
    </row>
    <row r="45" spans="1:6">
      <c r="A45" s="1050" t="str">
        <f>CONCATENATE(TableECFTransport[[#This Row],[Voertuigtype]],"_",TableECFTransport[[#This Row],[Wegtype]],"_",TableECFTransport[[#This Row],[Brandstoftechnologie]],"_",TableECFTransport[[#This Row],[Brandstof]])</f>
        <v>Zware voertuigen_Niet-genummerde wegen_Petrol_Petrol</v>
      </c>
      <c r="B45" s="1050" t="s">
        <v>755</v>
      </c>
      <c r="C45" s="1050" t="s">
        <v>64</v>
      </c>
      <c r="D45" s="1050" t="s">
        <v>306</v>
      </c>
      <c r="E45" s="1050" t="s">
        <v>306</v>
      </c>
      <c r="F45" s="1038">
        <v>7.6653519389191348E-9</v>
      </c>
    </row>
    <row r="46" spans="1:6">
      <c r="A46" s="1050" t="str">
        <f>CONCATENATE(TableECFTransport[[#This Row],[Voertuigtype]],"_",TableECFTransport[[#This Row],[Wegtype]],"_",TableECFTransport[[#This Row],[Brandstoftechnologie]],"_",TableECFTransport[[#This Row],[Brandstof]])</f>
        <v>Zware voertuigen_Genummerde wegen_Petrol_Petrol</v>
      </c>
      <c r="B46" s="1050" t="s">
        <v>755</v>
      </c>
      <c r="C46" s="1050" t="s">
        <v>63</v>
      </c>
      <c r="D46" s="1050" t="s">
        <v>306</v>
      </c>
      <c r="E46" s="1050" t="s">
        <v>306</v>
      </c>
      <c r="F46" s="1038">
        <v>6.3506130742713403E-9</v>
      </c>
    </row>
    <row r="47" spans="1:6">
      <c r="A47" s="1050" t="str">
        <f>CONCATENATE(TableECFTransport[[#This Row],[Voertuigtype]],"_",TableECFTransport[[#This Row],[Wegtype]],"_",TableECFTransport[[#This Row],[Brandstoftechnologie]],"_",TableECFTransport[[#This Row],[Brandstof]])</f>
        <v>Zware voertuigen_Snelwegen_Petrol_Petrol</v>
      </c>
      <c r="B47" s="1050" t="s">
        <v>755</v>
      </c>
      <c r="C47" s="1050" t="s">
        <v>65</v>
      </c>
      <c r="D47" s="1050" t="s">
        <v>306</v>
      </c>
      <c r="E47" s="1050" t="s">
        <v>306</v>
      </c>
      <c r="F47" s="1038">
        <v>6.5365124469575604E-9</v>
      </c>
    </row>
    <row r="48" spans="1:6">
      <c r="A48" s="1050" t="str">
        <f>CONCATENATE(TableECFTransport[[#This Row],[Voertuigtype]],"_",TableECFTransport[[#This Row],[Wegtype]],"_",TableECFTransport[[#This Row],[Brandstoftechnologie]],"_",TableECFTransport[[#This Row],[Brandstof]])</f>
        <v>BUS_Niet-genummerde wegen_CNG_CNG</v>
      </c>
      <c r="B48" s="1050" t="s">
        <v>757</v>
      </c>
      <c r="C48" s="1050" t="s">
        <v>64</v>
      </c>
      <c r="D48" s="1050" t="s">
        <v>304</v>
      </c>
      <c r="E48" s="1050" t="s">
        <v>304</v>
      </c>
      <c r="F48" s="1038">
        <v>2.3303083752649972E-8</v>
      </c>
    </row>
    <row r="49" spans="1:6">
      <c r="A49" s="1050" t="str">
        <f>CONCATENATE(TableECFTransport[[#This Row],[Voertuigtype]],"_",TableECFTransport[[#This Row],[Wegtype]],"_",TableECFTransport[[#This Row],[Brandstoftechnologie]],"_",TableECFTransport[[#This Row],[Brandstof]])</f>
        <v>BUS_Genummerde wegen_CNG_CNG</v>
      </c>
      <c r="B49" s="1050" t="s">
        <v>757</v>
      </c>
      <c r="C49" s="1050" t="s">
        <v>63</v>
      </c>
      <c r="D49" s="1050" t="s">
        <v>304</v>
      </c>
      <c r="E49" s="1050" t="s">
        <v>304</v>
      </c>
      <c r="F49" s="1038">
        <v>1.2452720009185941E-8</v>
      </c>
    </row>
    <row r="50" spans="1:6">
      <c r="A50" s="1050" t="str">
        <f>CONCATENATE(TableECFTransport[[#This Row],[Voertuigtype]],"_",TableECFTransport[[#This Row],[Wegtype]],"_",TableECFTransport[[#This Row],[Brandstoftechnologie]],"_",TableECFTransport[[#This Row],[Brandstof]])</f>
        <v>BUS_Niet-genummerde wegen_Diesel_Diesel</v>
      </c>
      <c r="B50" s="1050" t="s">
        <v>757</v>
      </c>
      <c r="C50" s="1050" t="s">
        <v>64</v>
      </c>
      <c r="D50" s="1050" t="s">
        <v>201</v>
      </c>
      <c r="E50" s="1050" t="s">
        <v>201</v>
      </c>
      <c r="F50" s="1038">
        <v>1.7676279778276446E-8</v>
      </c>
    </row>
    <row r="51" spans="1:6">
      <c r="A51" s="1050" t="str">
        <f>CONCATENATE(TableECFTransport[[#This Row],[Voertuigtype]],"_",TableECFTransport[[#This Row],[Wegtype]],"_",TableECFTransport[[#This Row],[Brandstoftechnologie]],"_",TableECFTransport[[#This Row],[Brandstof]])</f>
        <v>BUS_Genummerde wegen_Diesel_Diesel</v>
      </c>
      <c r="B51" s="1050" t="s">
        <v>757</v>
      </c>
      <c r="C51" s="1050" t="s">
        <v>63</v>
      </c>
      <c r="D51" s="1050" t="s">
        <v>201</v>
      </c>
      <c r="E51" s="1050" t="s">
        <v>201</v>
      </c>
      <c r="F51" s="1038">
        <v>9.7498782940618678E-9</v>
      </c>
    </row>
    <row r="52" spans="1:6">
      <c r="A52" s="1050" t="str">
        <f>CONCATENATE(TableECFTransport[[#This Row],[Voertuigtype]],"_",TableECFTransport[[#This Row],[Wegtype]],"_",TableECFTransport[[#This Row],[Brandstoftechnologie]],"_",TableECFTransport[[#This Row],[Brandstof]])</f>
        <v>BUS_Niet-genummerde wegen_Diesel Hybrid PHEV_Diesel</v>
      </c>
      <c r="B52" s="1050" t="s">
        <v>757</v>
      </c>
      <c r="C52" s="1050" t="s">
        <v>64</v>
      </c>
      <c r="D52" s="1050" t="s">
        <v>929</v>
      </c>
      <c r="E52" s="1050" t="s">
        <v>201</v>
      </c>
      <c r="F52" s="1038">
        <v>1.2122949179999998E-8</v>
      </c>
    </row>
    <row r="53" spans="1:6">
      <c r="A53" s="1050" t="str">
        <f>CONCATENATE(TableECFTransport[[#This Row],[Voertuigtype]],"_",TableECFTransport[[#This Row],[Wegtype]],"_",TableECFTransport[[#This Row],[Brandstoftechnologie]],"_",TableECFTransport[[#This Row],[Brandstof]])</f>
        <v>BUS_Niet-genummerde wegen_Diesel Hybrid PHEV_Electric</v>
      </c>
      <c r="B53" s="1050" t="s">
        <v>757</v>
      </c>
      <c r="C53" s="1050" t="s">
        <v>64</v>
      </c>
      <c r="D53" s="1050" t="s">
        <v>929</v>
      </c>
      <c r="E53" s="1050" t="s">
        <v>305</v>
      </c>
      <c r="F53" s="1038">
        <v>4.040983059999999E-9</v>
      </c>
    </row>
    <row r="54" spans="1:6">
      <c r="A54" s="1050" t="str">
        <f>CONCATENATE(TableECFTransport[[#This Row],[Voertuigtype]],"_",TableECFTransport[[#This Row],[Wegtype]],"_",TableECFTransport[[#This Row],[Brandstoftechnologie]],"_",TableECFTransport[[#This Row],[Brandstof]])</f>
        <v>BUS_Genummerde wegen_Diesel Hybrid PHEV_Diesel</v>
      </c>
      <c r="B54" s="1050" t="s">
        <v>757</v>
      </c>
      <c r="C54" s="1050" t="s">
        <v>63</v>
      </c>
      <c r="D54" s="1050" t="s">
        <v>929</v>
      </c>
      <c r="E54" s="1050" t="s">
        <v>201</v>
      </c>
      <c r="F54" s="1038">
        <v>6.0281746424999994E-9</v>
      </c>
    </row>
    <row r="55" spans="1:6">
      <c r="A55" s="1050" t="str">
        <f>CONCATENATE(TableECFTransport[[#This Row],[Voertuigtype]],"_",TableECFTransport[[#This Row],[Wegtype]],"_",TableECFTransport[[#This Row],[Brandstoftechnologie]],"_",TableECFTransport[[#This Row],[Brandstof]])</f>
        <v>BUS_Genummerde wegen_Diesel Hybrid PHEV_Electric</v>
      </c>
      <c r="B55" s="1050" t="s">
        <v>757</v>
      </c>
      <c r="C55" s="1050" t="s">
        <v>63</v>
      </c>
      <c r="D55" s="1050" t="s">
        <v>929</v>
      </c>
      <c r="E55" s="1050" t="s">
        <v>305</v>
      </c>
      <c r="F55" s="1038">
        <v>2.0093915474999999E-9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1">
        <v>2012</v>
      </c>
      <c r="B1" s="1192"/>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3"/>
      <c r="B2" s="1194"/>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3"/>
      <c r="B3" s="1194"/>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5"/>
      <c r="B4" s="1196"/>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389</v>
      </c>
      <c r="B5" s="151" t="s">
        <v>691</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1"/>
      <c r="B6" s="212"/>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3"/>
    </row>
    <row r="7" spans="1:29">
      <c r="A7" s="214" t="s">
        <v>154</v>
      </c>
      <c r="B7" s="215"/>
      <c r="C7" s="844">
        <v>0</v>
      </c>
      <c r="D7" s="844">
        <v>1.9186793099021493</v>
      </c>
      <c r="E7" s="844">
        <v>0</v>
      </c>
      <c r="F7" s="845">
        <f>SUM(C7:E7)</f>
        <v>1.9186793099021493</v>
      </c>
      <c r="G7" s="844">
        <v>0</v>
      </c>
      <c r="H7" s="844">
        <v>0</v>
      </c>
      <c r="I7" s="844">
        <v>2.12052</v>
      </c>
      <c r="J7" s="844">
        <v>0.6273478339317422</v>
      </c>
      <c r="K7" s="844">
        <v>0</v>
      </c>
      <c r="L7" s="844">
        <v>60.020931320969275</v>
      </c>
      <c r="M7" s="844">
        <v>0</v>
      </c>
      <c r="N7" s="844">
        <v>0</v>
      </c>
      <c r="O7" s="844">
        <v>0</v>
      </c>
      <c r="P7" s="844">
        <v>0</v>
      </c>
      <c r="Q7" s="844">
        <v>0</v>
      </c>
      <c r="R7" s="845">
        <f>SUM(G7:Q7)</f>
        <v>62.768799154901018</v>
      </c>
      <c r="S7" s="844">
        <v>91.966858275654459</v>
      </c>
      <c r="T7" s="844">
        <v>0</v>
      </c>
      <c r="U7" s="844">
        <v>0</v>
      </c>
      <c r="V7" s="845">
        <f>SUM(S7:U7)</f>
        <v>91.966858275654459</v>
      </c>
      <c r="W7" s="845">
        <f>F7+R7+V7</f>
        <v>156.65433674045761</v>
      </c>
      <c r="X7" s="844">
        <v>0</v>
      </c>
      <c r="Y7" s="844">
        <v>13.626239826111433</v>
      </c>
      <c r="Z7" s="844">
        <v>41.483342324823916</v>
      </c>
      <c r="AA7" s="846">
        <v>0</v>
      </c>
      <c r="AB7" s="846">
        <v>0</v>
      </c>
      <c r="AC7" s="845">
        <f>SUM(W7:AB7)</f>
        <v>211.76391889139296</v>
      </c>
    </row>
    <row r="8" spans="1:29">
      <c r="A8" s="216" t="s">
        <v>155</v>
      </c>
      <c r="B8" s="217"/>
      <c r="C8" s="847">
        <f>SUM(C9:C14)</f>
        <v>0</v>
      </c>
      <c r="D8" s="847">
        <f t="shared" ref="D8:AC8" si="0">SUM(D9:D14)</f>
        <v>0</v>
      </c>
      <c r="E8" s="847">
        <f t="shared" si="0"/>
        <v>0</v>
      </c>
      <c r="F8" s="848">
        <f t="shared" si="0"/>
        <v>0</v>
      </c>
      <c r="G8" s="847">
        <f t="shared" si="0"/>
        <v>0</v>
      </c>
      <c r="H8" s="847">
        <f t="shared" si="0"/>
        <v>0</v>
      </c>
      <c r="I8" s="847">
        <f t="shared" si="0"/>
        <v>0.37758537267557535</v>
      </c>
      <c r="J8" s="847">
        <f t="shared" si="0"/>
        <v>2.5106404652900675E-3</v>
      </c>
      <c r="K8" s="847">
        <f t="shared" si="0"/>
        <v>0</v>
      </c>
      <c r="L8" s="847">
        <f t="shared" si="0"/>
        <v>8.1926849813264102</v>
      </c>
      <c r="M8" s="847">
        <f t="shared" si="0"/>
        <v>0</v>
      </c>
      <c r="N8" s="847">
        <f t="shared" si="0"/>
        <v>0.51186016901888332</v>
      </c>
      <c r="O8" s="847">
        <f t="shared" si="0"/>
        <v>0</v>
      </c>
      <c r="P8" s="847">
        <f t="shared" si="0"/>
        <v>0</v>
      </c>
      <c r="Q8" s="847">
        <f t="shared" si="0"/>
        <v>0</v>
      </c>
      <c r="R8" s="848">
        <f t="shared" si="0"/>
        <v>9.0846411634861575</v>
      </c>
      <c r="S8" s="847">
        <f t="shared" si="0"/>
        <v>44.884929412539336</v>
      </c>
      <c r="T8" s="847">
        <f t="shared" si="0"/>
        <v>0</v>
      </c>
      <c r="U8" s="847">
        <f t="shared" si="0"/>
        <v>0</v>
      </c>
      <c r="V8" s="848">
        <f t="shared" si="0"/>
        <v>44.884929412539336</v>
      </c>
      <c r="W8" s="848">
        <f t="shared" si="0"/>
        <v>53.96957057602549</v>
      </c>
      <c r="X8" s="847">
        <f t="shared" si="0"/>
        <v>1.1268699999999998</v>
      </c>
      <c r="Y8" s="847">
        <f t="shared" si="0"/>
        <v>2.8742944619048671</v>
      </c>
      <c r="Z8" s="847">
        <f t="shared" si="0"/>
        <v>43.70028754064343</v>
      </c>
      <c r="AA8" s="849">
        <f t="shared" si="0"/>
        <v>0</v>
      </c>
      <c r="AB8" s="849">
        <f t="shared" si="0"/>
        <v>0</v>
      </c>
      <c r="AC8" s="848">
        <f t="shared" si="0"/>
        <v>101.67102257857378</v>
      </c>
    </row>
    <row r="9" spans="1:29">
      <c r="A9" s="3"/>
      <c r="B9" s="6" t="s">
        <v>156</v>
      </c>
      <c r="C9" s="850">
        <v>0</v>
      </c>
      <c r="D9" s="850">
        <v>0</v>
      </c>
      <c r="E9" s="850">
        <v>0</v>
      </c>
      <c r="F9" s="851">
        <f t="shared" ref="F9:F32" si="1">SUM(C9:E9)</f>
        <v>0</v>
      </c>
      <c r="G9" s="850">
        <v>0</v>
      </c>
      <c r="H9" s="850">
        <v>0</v>
      </c>
      <c r="I9" s="850">
        <v>0.23735145557062834</v>
      </c>
      <c r="J9" s="850">
        <v>0</v>
      </c>
      <c r="K9" s="850">
        <v>0</v>
      </c>
      <c r="L9" s="850">
        <v>1.043763530227678</v>
      </c>
      <c r="M9" s="850">
        <v>0</v>
      </c>
      <c r="N9" s="850">
        <v>0</v>
      </c>
      <c r="O9" s="850">
        <v>0</v>
      </c>
      <c r="P9" s="850">
        <v>0</v>
      </c>
      <c r="Q9" s="850">
        <v>0</v>
      </c>
      <c r="R9" s="851">
        <f t="shared" ref="R9:R32" si="2">SUM(G9:Q9)</f>
        <v>1.2811149857983064</v>
      </c>
      <c r="S9" s="850">
        <v>5.3464296270871063</v>
      </c>
      <c r="T9" s="850">
        <v>0</v>
      </c>
      <c r="U9" s="850">
        <v>0</v>
      </c>
      <c r="V9" s="851">
        <f t="shared" ref="V9:V32" si="3">SUM(S9:U9)</f>
        <v>5.3464296270871063</v>
      </c>
      <c r="W9" s="851">
        <f t="shared" ref="W9:W32" si="4">F9+R9+V9</f>
        <v>6.627544612885413</v>
      </c>
      <c r="X9" s="850">
        <v>0</v>
      </c>
      <c r="Y9" s="850">
        <v>4.8299999999999998E-4</v>
      </c>
      <c r="Z9" s="850">
        <v>4.5738834855450134</v>
      </c>
      <c r="AA9" s="852">
        <v>0</v>
      </c>
      <c r="AB9" s="852">
        <v>0</v>
      </c>
      <c r="AC9" s="851">
        <f t="shared" ref="AC9:AC32" si="5">SUM(W9:AB9)</f>
        <v>11.201911098430426</v>
      </c>
    </row>
    <row r="10" spans="1:29">
      <c r="A10" s="3"/>
      <c r="B10" s="6" t="s">
        <v>157</v>
      </c>
      <c r="C10" s="850">
        <v>0</v>
      </c>
      <c r="D10" s="850">
        <v>0</v>
      </c>
      <c r="E10" s="850">
        <v>0</v>
      </c>
      <c r="F10" s="851">
        <f t="shared" si="1"/>
        <v>0</v>
      </c>
      <c r="G10" s="850">
        <v>0</v>
      </c>
      <c r="H10" s="850">
        <v>0</v>
      </c>
      <c r="I10" s="850">
        <v>2.7887393731092754E-3</v>
      </c>
      <c r="J10" s="850">
        <v>0</v>
      </c>
      <c r="K10" s="850">
        <v>0</v>
      </c>
      <c r="L10" s="850">
        <v>0.97638857386013711</v>
      </c>
      <c r="M10" s="850">
        <v>0</v>
      </c>
      <c r="N10" s="850">
        <v>0</v>
      </c>
      <c r="O10" s="850">
        <v>0</v>
      </c>
      <c r="P10" s="850">
        <v>0</v>
      </c>
      <c r="Q10" s="850">
        <v>0</v>
      </c>
      <c r="R10" s="851">
        <f t="shared" si="2"/>
        <v>0.97917731323324642</v>
      </c>
      <c r="S10" s="850">
        <v>5.0911131819629087</v>
      </c>
      <c r="T10" s="850">
        <v>0</v>
      </c>
      <c r="U10" s="850">
        <v>0</v>
      </c>
      <c r="V10" s="851">
        <f t="shared" si="3"/>
        <v>5.0911131819629087</v>
      </c>
      <c r="W10" s="851">
        <f t="shared" si="4"/>
        <v>6.0702904951961552</v>
      </c>
      <c r="X10" s="850">
        <v>0</v>
      </c>
      <c r="Y10" s="850">
        <v>2.4248284400000004E-2</v>
      </c>
      <c r="Z10" s="850">
        <v>2.8140336751269039</v>
      </c>
      <c r="AA10" s="852">
        <v>0</v>
      </c>
      <c r="AB10" s="852">
        <v>0</v>
      </c>
      <c r="AC10" s="851">
        <f t="shared" si="5"/>
        <v>8.9085724547230587</v>
      </c>
    </row>
    <row r="11" spans="1:29">
      <c r="A11" s="3"/>
      <c r="B11" s="6" t="s">
        <v>158</v>
      </c>
      <c r="C11" s="850">
        <v>0</v>
      </c>
      <c r="D11" s="850">
        <v>0</v>
      </c>
      <c r="E11" s="850">
        <v>0</v>
      </c>
      <c r="F11" s="851">
        <f t="shared" si="1"/>
        <v>0</v>
      </c>
      <c r="G11" s="850">
        <v>0</v>
      </c>
      <c r="H11" s="850">
        <v>0</v>
      </c>
      <c r="I11" s="850">
        <v>1.0508522324903882E-3</v>
      </c>
      <c r="J11" s="850">
        <v>0</v>
      </c>
      <c r="K11" s="850">
        <v>0</v>
      </c>
      <c r="L11" s="850">
        <v>0.65915688493745617</v>
      </c>
      <c r="M11" s="850">
        <v>0</v>
      </c>
      <c r="N11" s="850">
        <v>0</v>
      </c>
      <c r="O11" s="850">
        <v>0</v>
      </c>
      <c r="P11" s="850">
        <v>0</v>
      </c>
      <c r="Q11" s="850">
        <v>0</v>
      </c>
      <c r="R11" s="851">
        <f t="shared" si="2"/>
        <v>0.66020773716994652</v>
      </c>
      <c r="S11" s="850">
        <v>6.6209044068637315</v>
      </c>
      <c r="T11" s="850">
        <v>0</v>
      </c>
      <c r="U11" s="850">
        <v>0</v>
      </c>
      <c r="V11" s="851">
        <f t="shared" si="3"/>
        <v>6.6209044068637315</v>
      </c>
      <c r="W11" s="851">
        <f t="shared" si="4"/>
        <v>7.2811121440336777</v>
      </c>
      <c r="X11" s="850">
        <v>0</v>
      </c>
      <c r="Y11" s="850">
        <v>5.5458E-3</v>
      </c>
      <c r="Z11" s="850">
        <v>1.7049386291261135</v>
      </c>
      <c r="AA11" s="852">
        <v>0</v>
      </c>
      <c r="AB11" s="852">
        <v>0</v>
      </c>
      <c r="AC11" s="851">
        <f t="shared" si="5"/>
        <v>8.9915965731597911</v>
      </c>
    </row>
    <row r="12" spans="1:29">
      <c r="A12" s="3"/>
      <c r="B12" s="6" t="s">
        <v>159</v>
      </c>
      <c r="C12" s="850">
        <v>0</v>
      </c>
      <c r="D12" s="850">
        <v>0</v>
      </c>
      <c r="E12" s="850">
        <v>0</v>
      </c>
      <c r="F12" s="851">
        <f t="shared" si="1"/>
        <v>0</v>
      </c>
      <c r="G12" s="850">
        <v>0</v>
      </c>
      <c r="H12" s="850">
        <v>0</v>
      </c>
      <c r="I12" s="850">
        <v>2.7804842495122401E-2</v>
      </c>
      <c r="J12" s="850">
        <v>2.5106404652900675E-3</v>
      </c>
      <c r="K12" s="850">
        <v>0</v>
      </c>
      <c r="L12" s="850">
        <v>1.997033496220866</v>
      </c>
      <c r="M12" s="850">
        <v>0</v>
      </c>
      <c r="N12" s="850">
        <v>0</v>
      </c>
      <c r="O12" s="850">
        <v>0</v>
      </c>
      <c r="P12" s="850">
        <v>0</v>
      </c>
      <c r="Q12" s="850">
        <v>0</v>
      </c>
      <c r="R12" s="851">
        <f t="shared" si="2"/>
        <v>2.0273489791812787</v>
      </c>
      <c r="S12" s="850">
        <v>15.319833352424087</v>
      </c>
      <c r="T12" s="850">
        <v>0</v>
      </c>
      <c r="U12" s="850">
        <v>0</v>
      </c>
      <c r="V12" s="851">
        <f t="shared" si="3"/>
        <v>15.319833352424087</v>
      </c>
      <c r="W12" s="851">
        <f t="shared" si="4"/>
        <v>17.347182331605367</v>
      </c>
      <c r="X12" s="850">
        <v>0</v>
      </c>
      <c r="Y12" s="850">
        <v>3.4229999999999998E-3</v>
      </c>
      <c r="Z12" s="850">
        <v>16.94174820958003</v>
      </c>
      <c r="AA12" s="852">
        <v>0</v>
      </c>
      <c r="AB12" s="852">
        <v>0</v>
      </c>
      <c r="AC12" s="851">
        <f t="shared" si="5"/>
        <v>34.292353541185399</v>
      </c>
    </row>
    <row r="13" spans="1:29">
      <c r="A13" s="3"/>
      <c r="B13" s="6" t="s">
        <v>160</v>
      </c>
      <c r="C13" s="850">
        <v>0</v>
      </c>
      <c r="D13" s="850">
        <v>0</v>
      </c>
      <c r="E13" s="850">
        <v>0</v>
      </c>
      <c r="F13" s="851">
        <f t="shared" si="1"/>
        <v>0</v>
      </c>
      <c r="G13" s="850">
        <v>0</v>
      </c>
      <c r="H13" s="850">
        <v>0</v>
      </c>
      <c r="I13" s="850">
        <v>6.9211253042484627E-2</v>
      </c>
      <c r="J13" s="850">
        <v>0</v>
      </c>
      <c r="K13" s="850">
        <v>0</v>
      </c>
      <c r="L13" s="850">
        <v>2.6209673527345569</v>
      </c>
      <c r="M13" s="850">
        <v>0</v>
      </c>
      <c r="N13" s="850">
        <v>0</v>
      </c>
      <c r="O13" s="850">
        <v>0</v>
      </c>
      <c r="P13" s="850">
        <v>0</v>
      </c>
      <c r="Q13" s="850">
        <v>0</v>
      </c>
      <c r="R13" s="851">
        <f t="shared" si="2"/>
        <v>2.6901786057770414</v>
      </c>
      <c r="S13" s="850">
        <v>8.4695588695047626</v>
      </c>
      <c r="T13" s="850">
        <v>0</v>
      </c>
      <c r="U13" s="850">
        <v>0</v>
      </c>
      <c r="V13" s="851">
        <f t="shared" si="3"/>
        <v>8.4695588695047626</v>
      </c>
      <c r="W13" s="851">
        <f t="shared" si="4"/>
        <v>11.159737475281805</v>
      </c>
      <c r="X13" s="850">
        <v>0</v>
      </c>
      <c r="Y13" s="850">
        <v>6.3907736071999996E-2</v>
      </c>
      <c r="Z13" s="850">
        <v>12.852307094494668</v>
      </c>
      <c r="AA13" s="852">
        <v>0</v>
      </c>
      <c r="AB13" s="852">
        <v>0</v>
      </c>
      <c r="AC13" s="851">
        <f t="shared" si="5"/>
        <v>24.075952305848475</v>
      </c>
    </row>
    <row r="14" spans="1:29">
      <c r="A14" s="218"/>
      <c r="B14" s="219" t="s">
        <v>161</v>
      </c>
      <c r="C14" s="853">
        <v>0</v>
      </c>
      <c r="D14" s="853">
        <v>0</v>
      </c>
      <c r="E14" s="853">
        <v>0</v>
      </c>
      <c r="F14" s="854">
        <f t="shared" si="1"/>
        <v>0</v>
      </c>
      <c r="G14" s="850">
        <v>0</v>
      </c>
      <c r="H14" s="850">
        <v>0</v>
      </c>
      <c r="I14" s="850">
        <v>3.9378229961740369E-2</v>
      </c>
      <c r="J14" s="850">
        <v>0</v>
      </c>
      <c r="K14" s="850">
        <v>0</v>
      </c>
      <c r="L14" s="850">
        <v>0.89537514334571489</v>
      </c>
      <c r="M14" s="850">
        <v>0</v>
      </c>
      <c r="N14" s="850">
        <v>0.51186016901888332</v>
      </c>
      <c r="O14" s="850">
        <v>0</v>
      </c>
      <c r="P14" s="850">
        <v>0</v>
      </c>
      <c r="Q14" s="850">
        <v>0</v>
      </c>
      <c r="R14" s="854">
        <f t="shared" si="2"/>
        <v>1.4466135423263387</v>
      </c>
      <c r="S14" s="850">
        <v>4.0370899746967384</v>
      </c>
      <c r="T14" s="853">
        <v>0</v>
      </c>
      <c r="U14" s="853">
        <v>0</v>
      </c>
      <c r="V14" s="854">
        <f t="shared" si="3"/>
        <v>4.0370899746967384</v>
      </c>
      <c r="W14" s="854">
        <f t="shared" si="4"/>
        <v>5.483703517023077</v>
      </c>
      <c r="X14" s="850">
        <v>1.1268699999999998</v>
      </c>
      <c r="Y14" s="850">
        <v>2.776686641432867</v>
      </c>
      <c r="Z14" s="850">
        <v>4.813376446770695</v>
      </c>
      <c r="AA14" s="855">
        <v>0</v>
      </c>
      <c r="AB14" s="855">
        <v>0</v>
      </c>
      <c r="AC14" s="854">
        <f t="shared" si="5"/>
        <v>14.20063660522664</v>
      </c>
    </row>
    <row r="15" spans="1:29">
      <c r="A15" s="216" t="s">
        <v>162</v>
      </c>
      <c r="B15" s="220"/>
      <c r="C15" s="856">
        <f>SUM(C16:C24)</f>
        <v>0</v>
      </c>
      <c r="D15" s="856">
        <f t="shared" ref="D15:AC15" si="6">SUM(D16:D24)</f>
        <v>7.5710930000003355E-4</v>
      </c>
      <c r="E15" s="856">
        <f t="shared" si="6"/>
        <v>0.23897841417000007</v>
      </c>
      <c r="F15" s="857">
        <f t="shared" si="6"/>
        <v>0.23973552347000013</v>
      </c>
      <c r="G15" s="856">
        <f t="shared" si="6"/>
        <v>0</v>
      </c>
      <c r="H15" s="856">
        <f t="shared" si="6"/>
        <v>0</v>
      </c>
      <c r="I15" s="856">
        <f t="shared" si="6"/>
        <v>0.42837297190797929</v>
      </c>
      <c r="J15" s="856">
        <f t="shared" si="6"/>
        <v>0</v>
      </c>
      <c r="K15" s="856">
        <f t="shared" si="6"/>
        <v>0</v>
      </c>
      <c r="L15" s="856">
        <f t="shared" si="6"/>
        <v>8.795967633175179</v>
      </c>
      <c r="M15" s="856">
        <f t="shared" si="6"/>
        <v>0</v>
      </c>
      <c r="N15" s="856">
        <f t="shared" si="6"/>
        <v>0.5917809174162949</v>
      </c>
      <c r="O15" s="856">
        <f t="shared" si="6"/>
        <v>0</v>
      </c>
      <c r="P15" s="856">
        <f t="shared" si="6"/>
        <v>0.65237152799999998</v>
      </c>
      <c r="Q15" s="856">
        <f t="shared" si="6"/>
        <v>0</v>
      </c>
      <c r="R15" s="857">
        <f t="shared" si="6"/>
        <v>10.468493050499452</v>
      </c>
      <c r="S15" s="856">
        <f t="shared" si="6"/>
        <v>37.258987045301666</v>
      </c>
      <c r="T15" s="856">
        <f t="shared" si="6"/>
        <v>0</v>
      </c>
      <c r="U15" s="856">
        <f t="shared" si="6"/>
        <v>0</v>
      </c>
      <c r="V15" s="857">
        <f t="shared" si="6"/>
        <v>37.258987045301666</v>
      </c>
      <c r="W15" s="857">
        <f t="shared" si="6"/>
        <v>47.96721561927113</v>
      </c>
      <c r="X15" s="856">
        <f t="shared" si="6"/>
        <v>1.1904934775</v>
      </c>
      <c r="Y15" s="856">
        <f t="shared" si="6"/>
        <v>1.4634291102087544</v>
      </c>
      <c r="Z15" s="856">
        <f t="shared" si="6"/>
        <v>47.672791607646232</v>
      </c>
      <c r="AA15" s="858">
        <f t="shared" si="6"/>
        <v>0</v>
      </c>
      <c r="AB15" s="858">
        <f t="shared" si="6"/>
        <v>0</v>
      </c>
      <c r="AC15" s="857">
        <f t="shared" si="6"/>
        <v>98.293929814626111</v>
      </c>
    </row>
    <row r="16" spans="1:29">
      <c r="A16" s="5"/>
      <c r="B16" s="6" t="s">
        <v>34</v>
      </c>
      <c r="C16" s="859">
        <v>0</v>
      </c>
      <c r="D16" s="859">
        <v>0</v>
      </c>
      <c r="E16" s="859">
        <v>0</v>
      </c>
      <c r="F16" s="851">
        <f>C16+D16+E16</f>
        <v>0</v>
      </c>
      <c r="G16" s="859">
        <v>0</v>
      </c>
      <c r="H16" s="859">
        <v>0</v>
      </c>
      <c r="I16" s="859">
        <v>1.6343E-3</v>
      </c>
      <c r="J16" s="859">
        <v>0</v>
      </c>
      <c r="K16" s="859">
        <v>0</v>
      </c>
      <c r="L16" s="859">
        <v>8.6571711734000079E-3</v>
      </c>
      <c r="M16" s="859">
        <v>0</v>
      </c>
      <c r="N16" s="859">
        <v>0</v>
      </c>
      <c r="O16" s="859">
        <v>0</v>
      </c>
      <c r="P16" s="859">
        <v>0</v>
      </c>
      <c r="Q16" s="859">
        <v>0</v>
      </c>
      <c r="R16" s="851">
        <f>SUM(G16:Q16)</f>
        <v>1.0291471173400008E-2</v>
      </c>
      <c r="S16" s="859">
        <v>0.45851891347600127</v>
      </c>
      <c r="T16" s="859">
        <v>0</v>
      </c>
      <c r="U16" s="859">
        <v>0</v>
      </c>
      <c r="V16" s="860">
        <f>SUM(S16:U16)</f>
        <v>0.45851891347600127</v>
      </c>
      <c r="W16" s="851">
        <f>F16+R16+V16</f>
        <v>0.46881038464940128</v>
      </c>
      <c r="X16" s="859">
        <v>0</v>
      </c>
      <c r="Y16" s="859">
        <v>1.1232000000000001E-2</v>
      </c>
      <c r="Z16" s="859">
        <v>0.54484919119999997</v>
      </c>
      <c r="AA16" s="852">
        <v>0</v>
      </c>
      <c r="AB16" s="852">
        <v>0</v>
      </c>
      <c r="AC16" s="851">
        <f>SUM(W16:Z16)</f>
        <v>1.0248915758494013</v>
      </c>
    </row>
    <row r="17" spans="1:31">
      <c r="A17" s="5"/>
      <c r="B17" s="6" t="s">
        <v>37</v>
      </c>
      <c r="C17" s="859">
        <v>0</v>
      </c>
      <c r="D17" s="859">
        <v>0</v>
      </c>
      <c r="E17" s="859">
        <v>0.12103780260000008</v>
      </c>
      <c r="F17" s="851">
        <f t="shared" ref="F17:F24" si="7">C17+D17+E17</f>
        <v>0.12103780260000008</v>
      </c>
      <c r="G17" s="859">
        <v>0</v>
      </c>
      <c r="H17" s="859">
        <v>0</v>
      </c>
      <c r="I17" s="859">
        <v>7.7255344300000022E-4</v>
      </c>
      <c r="J17" s="859">
        <v>0</v>
      </c>
      <c r="K17" s="859">
        <v>0</v>
      </c>
      <c r="L17" s="859">
        <v>8.3940618374819975E-2</v>
      </c>
      <c r="M17" s="859">
        <v>0</v>
      </c>
      <c r="N17" s="859">
        <v>1.8184000000004419E-5</v>
      </c>
      <c r="O17" s="859">
        <v>0</v>
      </c>
      <c r="P17" s="859">
        <v>2.3915279999999969E-3</v>
      </c>
      <c r="Q17" s="859">
        <v>0</v>
      </c>
      <c r="R17" s="851">
        <f t="shared" ref="R17:R24" si="8">SUM(G17:Q17)</f>
        <v>8.712288381781999E-2</v>
      </c>
      <c r="S17" s="859">
        <v>0.44553863218399936</v>
      </c>
      <c r="T17" s="859">
        <v>0</v>
      </c>
      <c r="U17" s="859">
        <v>0</v>
      </c>
      <c r="V17" s="860">
        <f t="shared" ref="V17:V24" si="9">SUM(S17:U17)</f>
        <v>0.44553863218399936</v>
      </c>
      <c r="W17" s="851">
        <f t="shared" ref="W17:W24" si="10">F17+R17+V17</f>
        <v>0.6536993186018194</v>
      </c>
      <c r="X17" s="859">
        <v>6.9949999999999998E-2</v>
      </c>
      <c r="Y17" s="859">
        <v>1.392E-3</v>
      </c>
      <c r="Z17" s="859">
        <v>0.3443568084000006</v>
      </c>
      <c r="AA17" s="852">
        <v>0</v>
      </c>
      <c r="AB17" s="852">
        <v>0</v>
      </c>
      <c r="AC17" s="851">
        <f t="shared" ref="AC17:AC24" si="11">SUM(W17:Z17)</f>
        <v>1.0693981270018198</v>
      </c>
    </row>
    <row r="18" spans="1:31">
      <c r="A18" s="5"/>
      <c r="B18" s="6" t="s">
        <v>35</v>
      </c>
      <c r="C18" s="859">
        <v>0</v>
      </c>
      <c r="D18" s="859">
        <v>0</v>
      </c>
      <c r="E18" s="859">
        <v>0.10609499999999999</v>
      </c>
      <c r="F18" s="851">
        <f t="shared" si="7"/>
        <v>0.10609499999999999</v>
      </c>
      <c r="G18" s="859">
        <v>0</v>
      </c>
      <c r="H18" s="859">
        <v>0</v>
      </c>
      <c r="I18" s="859">
        <v>5.8919121515501473E-2</v>
      </c>
      <c r="J18" s="859">
        <v>0</v>
      </c>
      <c r="K18" s="859">
        <v>0</v>
      </c>
      <c r="L18" s="859">
        <v>0.85331486398172307</v>
      </c>
      <c r="M18" s="859">
        <v>0</v>
      </c>
      <c r="N18" s="859">
        <v>0</v>
      </c>
      <c r="O18" s="859">
        <v>0</v>
      </c>
      <c r="P18" s="859">
        <v>0</v>
      </c>
      <c r="Q18" s="859">
        <v>0</v>
      </c>
      <c r="R18" s="851">
        <f t="shared" si="8"/>
        <v>0.91223398549722456</v>
      </c>
      <c r="S18" s="859">
        <v>6.8757868503410853</v>
      </c>
      <c r="T18" s="859">
        <v>0</v>
      </c>
      <c r="U18" s="859">
        <v>0</v>
      </c>
      <c r="V18" s="860">
        <f t="shared" si="9"/>
        <v>6.8757868503410853</v>
      </c>
      <c r="W18" s="851">
        <f t="shared" si="10"/>
        <v>7.8941158358383099</v>
      </c>
      <c r="X18" s="859">
        <v>0</v>
      </c>
      <c r="Y18" s="859">
        <v>2.2234064120000001E-2</v>
      </c>
      <c r="Z18" s="859">
        <v>6.4697801086864528</v>
      </c>
      <c r="AA18" s="852">
        <v>0</v>
      </c>
      <c r="AB18" s="852">
        <v>0</v>
      </c>
      <c r="AC18" s="851">
        <f t="shared" si="11"/>
        <v>14.386130008644763</v>
      </c>
    </row>
    <row r="19" spans="1:31">
      <c r="A19" s="5"/>
      <c r="B19" s="6" t="s">
        <v>32</v>
      </c>
      <c r="C19" s="859">
        <v>0</v>
      </c>
      <c r="D19" s="859">
        <v>7.3249999999999997E-4</v>
      </c>
      <c r="E19" s="859">
        <v>0</v>
      </c>
      <c r="F19" s="851">
        <f t="shared" si="7"/>
        <v>7.3249999999999997E-4</v>
      </c>
      <c r="G19" s="859">
        <v>0</v>
      </c>
      <c r="H19" s="859">
        <v>0</v>
      </c>
      <c r="I19" s="859">
        <v>4.476169832910637E-2</v>
      </c>
      <c r="J19" s="859">
        <v>0</v>
      </c>
      <c r="K19" s="859">
        <v>0</v>
      </c>
      <c r="L19" s="859">
        <v>5.9854499024776295</v>
      </c>
      <c r="M19" s="859">
        <v>0</v>
      </c>
      <c r="N19" s="859">
        <v>0.17530515285167952</v>
      </c>
      <c r="O19" s="859">
        <v>0</v>
      </c>
      <c r="P19" s="859">
        <v>0</v>
      </c>
      <c r="Q19" s="859">
        <v>0</v>
      </c>
      <c r="R19" s="851">
        <f t="shared" si="8"/>
        <v>6.205516753658415</v>
      </c>
      <c r="S19" s="859">
        <v>6.6307388343865314</v>
      </c>
      <c r="T19" s="859">
        <v>0</v>
      </c>
      <c r="U19" s="859">
        <v>0</v>
      </c>
      <c r="V19" s="860">
        <f t="shared" si="9"/>
        <v>6.6307388343865314</v>
      </c>
      <c r="W19" s="851">
        <f t="shared" si="10"/>
        <v>12.836988088044947</v>
      </c>
      <c r="X19" s="859">
        <v>0.23867563000000003</v>
      </c>
      <c r="Y19" s="859">
        <v>0.58672809025999983</v>
      </c>
      <c r="Z19" s="859">
        <v>7.7440382488425161</v>
      </c>
      <c r="AA19" s="852">
        <v>0</v>
      </c>
      <c r="AB19" s="852">
        <v>0</v>
      </c>
      <c r="AC19" s="851">
        <f t="shared" si="11"/>
        <v>21.40643005714746</v>
      </c>
    </row>
    <row r="20" spans="1:31">
      <c r="A20" s="5"/>
      <c r="B20" s="6" t="s">
        <v>40</v>
      </c>
      <c r="C20" s="859">
        <v>0</v>
      </c>
      <c r="D20" s="859">
        <v>0</v>
      </c>
      <c r="E20" s="859">
        <v>4.0141569999999072E-5</v>
      </c>
      <c r="F20" s="851">
        <f t="shared" si="7"/>
        <v>4.0141569999999072E-5</v>
      </c>
      <c r="G20" s="859">
        <v>0</v>
      </c>
      <c r="H20" s="859">
        <v>0</v>
      </c>
      <c r="I20" s="859">
        <v>0.10013986012689723</v>
      </c>
      <c r="J20" s="859">
        <v>0</v>
      </c>
      <c r="K20" s="859">
        <v>0</v>
      </c>
      <c r="L20" s="859">
        <v>0.74157492813339665</v>
      </c>
      <c r="M20" s="859">
        <v>0</v>
      </c>
      <c r="N20" s="859">
        <v>0.38954199801534822</v>
      </c>
      <c r="O20" s="859">
        <v>0</v>
      </c>
      <c r="P20" s="859">
        <v>0</v>
      </c>
      <c r="Q20" s="859">
        <v>0</v>
      </c>
      <c r="R20" s="851">
        <f t="shared" si="8"/>
        <v>1.2312567862756421</v>
      </c>
      <c r="S20" s="859">
        <v>8.4607282408323403</v>
      </c>
      <c r="T20" s="859">
        <v>0</v>
      </c>
      <c r="U20" s="859">
        <v>0</v>
      </c>
      <c r="V20" s="860">
        <f t="shared" si="9"/>
        <v>8.4607282408323403</v>
      </c>
      <c r="W20" s="851">
        <f t="shared" si="10"/>
        <v>9.6920251686779828</v>
      </c>
      <c r="X20" s="859">
        <v>0</v>
      </c>
      <c r="Y20" s="859">
        <v>0.15080785742875485</v>
      </c>
      <c r="Z20" s="859">
        <v>10.18445737999318</v>
      </c>
      <c r="AA20" s="852">
        <v>0</v>
      </c>
      <c r="AB20" s="852">
        <v>0</v>
      </c>
      <c r="AC20" s="851">
        <f t="shared" si="11"/>
        <v>20.027290406099915</v>
      </c>
    </row>
    <row r="21" spans="1:31">
      <c r="A21" s="5"/>
      <c r="B21" s="6" t="s">
        <v>39</v>
      </c>
      <c r="C21" s="859">
        <v>0</v>
      </c>
      <c r="D21" s="859">
        <v>0</v>
      </c>
      <c r="E21" s="859">
        <v>0</v>
      </c>
      <c r="F21" s="851">
        <f t="shared" si="7"/>
        <v>0</v>
      </c>
      <c r="G21" s="859">
        <v>0</v>
      </c>
      <c r="H21" s="859">
        <v>0</v>
      </c>
      <c r="I21" s="859">
        <v>5.1901135876337729E-3</v>
      </c>
      <c r="J21" s="859">
        <v>0</v>
      </c>
      <c r="K21" s="859">
        <v>0</v>
      </c>
      <c r="L21" s="859">
        <v>6.1003792913099368E-2</v>
      </c>
      <c r="M21" s="859">
        <v>0</v>
      </c>
      <c r="N21" s="859">
        <v>2.6909182691267162E-2</v>
      </c>
      <c r="O21" s="859">
        <v>0</v>
      </c>
      <c r="P21" s="859">
        <v>0</v>
      </c>
      <c r="Q21" s="859">
        <v>0</v>
      </c>
      <c r="R21" s="851">
        <f t="shared" si="8"/>
        <v>9.3103089192000305E-2</v>
      </c>
      <c r="S21" s="859">
        <v>3.7144800478087356</v>
      </c>
      <c r="T21" s="859">
        <v>0</v>
      </c>
      <c r="U21" s="859">
        <v>0</v>
      </c>
      <c r="V21" s="860">
        <f t="shared" si="9"/>
        <v>3.7144800478087356</v>
      </c>
      <c r="W21" s="851">
        <f t="shared" si="10"/>
        <v>3.8075831370007358</v>
      </c>
      <c r="X21" s="859">
        <v>0</v>
      </c>
      <c r="Y21" s="859">
        <v>2.7647000000000001E-2</v>
      </c>
      <c r="Z21" s="859">
        <v>2.6653799014757911</v>
      </c>
      <c r="AA21" s="852">
        <v>0</v>
      </c>
      <c r="AB21" s="852">
        <v>0</v>
      </c>
      <c r="AC21" s="851">
        <f t="shared" si="11"/>
        <v>6.5006100384765269</v>
      </c>
    </row>
    <row r="22" spans="1:31">
      <c r="A22" s="5"/>
      <c r="B22" s="6" t="s">
        <v>36</v>
      </c>
      <c r="C22" s="859">
        <v>0</v>
      </c>
      <c r="D22" s="859">
        <v>2.4609300000033585E-5</v>
      </c>
      <c r="E22" s="859">
        <v>1.180547E-2</v>
      </c>
      <c r="F22" s="851">
        <f t="shared" si="7"/>
        <v>1.1830079300000034E-2</v>
      </c>
      <c r="G22" s="859">
        <v>0</v>
      </c>
      <c r="H22" s="859">
        <v>0</v>
      </c>
      <c r="I22" s="859">
        <v>4.5412543326797283E-2</v>
      </c>
      <c r="J22" s="859">
        <v>0</v>
      </c>
      <c r="K22" s="859">
        <v>0</v>
      </c>
      <c r="L22" s="859">
        <v>0.4956514702526153</v>
      </c>
      <c r="M22" s="859">
        <v>0</v>
      </c>
      <c r="N22" s="859">
        <v>6.3998579999946514E-6</v>
      </c>
      <c r="O22" s="859">
        <v>0</v>
      </c>
      <c r="P22" s="859">
        <v>0</v>
      </c>
      <c r="Q22" s="859">
        <v>0</v>
      </c>
      <c r="R22" s="851">
        <f t="shared" si="8"/>
        <v>0.54107041343741258</v>
      </c>
      <c r="S22" s="859">
        <v>1.537518145274583</v>
      </c>
      <c r="T22" s="859">
        <v>0</v>
      </c>
      <c r="U22" s="859">
        <v>0</v>
      </c>
      <c r="V22" s="860">
        <f t="shared" si="9"/>
        <v>1.537518145274583</v>
      </c>
      <c r="W22" s="851">
        <f t="shared" si="10"/>
        <v>2.0904186380119958</v>
      </c>
      <c r="X22" s="859">
        <v>0.88186784750000002</v>
      </c>
      <c r="Y22" s="859">
        <v>0</v>
      </c>
      <c r="Z22" s="859">
        <v>1.7912960837961796</v>
      </c>
      <c r="AA22" s="852">
        <v>0</v>
      </c>
      <c r="AB22" s="852">
        <v>0</v>
      </c>
      <c r="AC22" s="851">
        <f t="shared" si="11"/>
        <v>4.7635825693081753</v>
      </c>
    </row>
    <row r="23" spans="1:31">
      <c r="A23" s="5"/>
      <c r="B23" s="6" t="s">
        <v>38</v>
      </c>
      <c r="C23" s="859">
        <v>0</v>
      </c>
      <c r="D23" s="859">
        <v>0</v>
      </c>
      <c r="E23" s="859">
        <v>0</v>
      </c>
      <c r="F23" s="851">
        <f t="shared" si="7"/>
        <v>0</v>
      </c>
      <c r="G23" s="859">
        <v>0</v>
      </c>
      <c r="H23" s="859">
        <v>0</v>
      </c>
      <c r="I23" s="859">
        <v>6.101414182550316E-2</v>
      </c>
      <c r="J23" s="859">
        <v>0</v>
      </c>
      <c r="K23" s="859">
        <v>0</v>
      </c>
      <c r="L23" s="859">
        <v>0.2958800722289946</v>
      </c>
      <c r="M23" s="859">
        <v>0</v>
      </c>
      <c r="N23" s="859">
        <v>0</v>
      </c>
      <c r="O23" s="859">
        <v>0</v>
      </c>
      <c r="P23" s="859">
        <v>0</v>
      </c>
      <c r="Q23" s="859">
        <v>0</v>
      </c>
      <c r="R23" s="851">
        <f t="shared" si="8"/>
        <v>0.35689421405449773</v>
      </c>
      <c r="S23" s="859">
        <v>0.47536284017639985</v>
      </c>
      <c r="T23" s="859">
        <v>0</v>
      </c>
      <c r="U23" s="859">
        <v>0</v>
      </c>
      <c r="V23" s="860">
        <f t="shared" si="9"/>
        <v>0.47536284017639985</v>
      </c>
      <c r="W23" s="851">
        <f t="shared" si="10"/>
        <v>0.83225705423089757</v>
      </c>
      <c r="X23" s="859">
        <v>0</v>
      </c>
      <c r="Y23" s="859">
        <v>0.6591489199999998</v>
      </c>
      <c r="Z23" s="859">
        <v>3.3094774314845812</v>
      </c>
      <c r="AA23" s="852">
        <v>0</v>
      </c>
      <c r="AB23" s="852">
        <v>0</v>
      </c>
      <c r="AC23" s="851">
        <f t="shared" si="11"/>
        <v>4.8008834057154788</v>
      </c>
    </row>
    <row r="24" spans="1:31">
      <c r="A24" s="221"/>
      <c r="B24" s="219" t="s">
        <v>33</v>
      </c>
      <c r="C24" s="859">
        <v>0</v>
      </c>
      <c r="D24" s="859">
        <v>0</v>
      </c>
      <c r="E24" s="859">
        <v>0</v>
      </c>
      <c r="F24" s="851">
        <f t="shared" si="7"/>
        <v>0</v>
      </c>
      <c r="G24" s="859">
        <v>0</v>
      </c>
      <c r="H24" s="859">
        <v>0</v>
      </c>
      <c r="I24" s="859">
        <v>0.11052863975354001</v>
      </c>
      <c r="J24" s="859">
        <v>0</v>
      </c>
      <c r="K24" s="859">
        <v>0</v>
      </c>
      <c r="L24" s="859">
        <v>0.27049481363950006</v>
      </c>
      <c r="M24" s="859">
        <v>0</v>
      </c>
      <c r="N24" s="859">
        <v>0</v>
      </c>
      <c r="O24" s="859">
        <v>0</v>
      </c>
      <c r="P24" s="859">
        <v>0.64998</v>
      </c>
      <c r="Q24" s="859">
        <v>0</v>
      </c>
      <c r="R24" s="851">
        <f t="shared" si="8"/>
        <v>1.0310034533930401</v>
      </c>
      <c r="S24" s="859">
        <v>8.6603145408219966</v>
      </c>
      <c r="T24" s="859">
        <v>0</v>
      </c>
      <c r="U24" s="859">
        <v>0</v>
      </c>
      <c r="V24" s="860">
        <f t="shared" si="9"/>
        <v>8.6603145408219966</v>
      </c>
      <c r="W24" s="851">
        <f t="shared" si="10"/>
        <v>9.6913179942150371</v>
      </c>
      <c r="X24" s="859">
        <v>0</v>
      </c>
      <c r="Y24" s="859">
        <v>4.2391784000000016E-3</v>
      </c>
      <c r="Z24" s="859">
        <v>14.61915645376753</v>
      </c>
      <c r="AA24" s="852">
        <v>0</v>
      </c>
      <c r="AB24" s="852">
        <v>0</v>
      </c>
      <c r="AC24" s="851">
        <f t="shared" si="11"/>
        <v>24.31471362638257</v>
      </c>
    </row>
    <row r="25" spans="1:31">
      <c r="A25" s="5" t="s">
        <v>111</v>
      </c>
      <c r="B25" s="129"/>
      <c r="C25" s="861">
        <v>0</v>
      </c>
      <c r="D25" s="862">
        <v>0.32894392463478239</v>
      </c>
      <c r="E25" s="856">
        <v>0</v>
      </c>
      <c r="F25" s="857">
        <v>0.32894392463478239</v>
      </c>
      <c r="G25" s="847">
        <v>0</v>
      </c>
      <c r="H25" s="847">
        <v>0</v>
      </c>
      <c r="I25" s="847">
        <v>2.5050528083862187E-2</v>
      </c>
      <c r="J25" s="847">
        <v>9.6713777119717848E-2</v>
      </c>
      <c r="K25" s="847">
        <v>0</v>
      </c>
      <c r="L25" s="847">
        <v>8.2844532108814182</v>
      </c>
      <c r="M25" s="847">
        <v>0</v>
      </c>
      <c r="N25" s="847">
        <v>0.39308102894116248</v>
      </c>
      <c r="O25" s="847">
        <v>0</v>
      </c>
      <c r="P25" s="847">
        <v>0</v>
      </c>
      <c r="Q25" s="847">
        <v>0</v>
      </c>
      <c r="R25" s="857">
        <v>8.7992985450261614</v>
      </c>
      <c r="S25" s="847">
        <v>14.496840271432315</v>
      </c>
      <c r="T25" s="856">
        <v>0</v>
      </c>
      <c r="U25" s="856">
        <v>0</v>
      </c>
      <c r="V25" s="857">
        <v>14.496840271432315</v>
      </c>
      <c r="W25" s="857">
        <v>23.625082741093259</v>
      </c>
      <c r="X25" s="856">
        <v>0</v>
      </c>
      <c r="Y25" s="847">
        <v>2.6001502484000008</v>
      </c>
      <c r="Z25" s="849">
        <v>-1.2270283798095682</v>
      </c>
      <c r="AA25" s="858">
        <v>0</v>
      </c>
      <c r="AB25" s="858">
        <v>0</v>
      </c>
      <c r="AC25" s="848">
        <v>24.99820460968369</v>
      </c>
      <c r="AE25" s="39"/>
    </row>
    <row r="26" spans="1:31">
      <c r="A26" s="5"/>
      <c r="B26" s="129"/>
      <c r="C26" s="861"/>
      <c r="D26" s="862"/>
      <c r="E26" s="861"/>
      <c r="F26" s="851"/>
      <c r="G26" s="862"/>
      <c r="H26" s="862"/>
      <c r="I26" s="862"/>
      <c r="J26" s="862"/>
      <c r="K26" s="862"/>
      <c r="L26" s="862"/>
      <c r="M26" s="862"/>
      <c r="N26" s="862"/>
      <c r="O26" s="862"/>
      <c r="P26" s="862"/>
      <c r="Q26" s="862"/>
      <c r="R26" s="851"/>
      <c r="S26" s="862"/>
      <c r="T26" s="861"/>
      <c r="U26" s="861"/>
      <c r="V26" s="851"/>
      <c r="W26" s="851"/>
      <c r="X26" s="861"/>
      <c r="Y26" s="865"/>
      <c r="Z26" s="865">
        <v>2.6591025930659193</v>
      </c>
      <c r="AA26" s="866"/>
      <c r="AB26" s="863"/>
      <c r="AC26" s="864"/>
      <c r="AE26" s="39"/>
    </row>
    <row r="27" spans="1:31">
      <c r="A27" s="3"/>
      <c r="B27" s="6" t="s">
        <v>163</v>
      </c>
      <c r="C27" s="850">
        <v>0</v>
      </c>
      <c r="D27" s="850">
        <v>1.3371516650183095E-2</v>
      </c>
      <c r="E27" s="850">
        <v>0</v>
      </c>
      <c r="F27" s="851">
        <f t="shared" si="1"/>
        <v>1.3371516650183095E-2</v>
      </c>
      <c r="G27" s="850">
        <v>0</v>
      </c>
      <c r="H27" s="850">
        <v>0</v>
      </c>
      <c r="I27" s="850">
        <v>9.3690862050426552E-3</v>
      </c>
      <c r="J27" s="850">
        <v>8.9511477242744213E-4</v>
      </c>
      <c r="K27" s="850">
        <v>0</v>
      </c>
      <c r="L27" s="850">
        <v>5.2538880791616327</v>
      </c>
      <c r="M27" s="850">
        <v>0</v>
      </c>
      <c r="N27" s="850">
        <v>0</v>
      </c>
      <c r="O27" s="850">
        <v>0</v>
      </c>
      <c r="P27" s="850">
        <v>0</v>
      </c>
      <c r="Q27" s="850">
        <v>0</v>
      </c>
      <c r="R27" s="851">
        <f t="shared" si="2"/>
        <v>5.2641522801391032</v>
      </c>
      <c r="S27" s="850">
        <v>8.4931665403976481E-2</v>
      </c>
      <c r="T27" s="850">
        <v>0</v>
      </c>
      <c r="U27" s="850">
        <v>0</v>
      </c>
      <c r="V27" s="851">
        <f t="shared" si="3"/>
        <v>8.4931665403976481E-2</v>
      </c>
      <c r="W27" s="851">
        <f t="shared" si="4"/>
        <v>5.362455462193263</v>
      </c>
      <c r="X27" s="850">
        <v>0</v>
      </c>
      <c r="Y27" s="850">
        <v>1.1378286720000002</v>
      </c>
      <c r="Z27" s="850">
        <v>2.1431652398641634</v>
      </c>
      <c r="AA27" s="852">
        <v>0</v>
      </c>
      <c r="AB27" s="852">
        <v>0</v>
      </c>
      <c r="AC27" s="851">
        <f t="shared" si="5"/>
        <v>8.6434493740574272</v>
      </c>
    </row>
    <row r="28" spans="1:31">
      <c r="A28" s="3"/>
      <c r="B28" s="6" t="s">
        <v>164</v>
      </c>
      <c r="C28" s="850">
        <v>0</v>
      </c>
      <c r="D28" s="850">
        <v>2.9698851818824013E-4</v>
      </c>
      <c r="E28" s="850">
        <v>0</v>
      </c>
      <c r="F28" s="851">
        <f t="shared" si="1"/>
        <v>2.9698851818824013E-4</v>
      </c>
      <c r="G28" s="850">
        <v>0</v>
      </c>
      <c r="H28" s="850">
        <v>0</v>
      </c>
      <c r="I28" s="850">
        <v>1.7845722384447608E-3</v>
      </c>
      <c r="J28" s="850">
        <v>5.5950814266868889E-5</v>
      </c>
      <c r="K28" s="850">
        <v>0</v>
      </c>
      <c r="L28" s="850">
        <v>1.4180296896155171</v>
      </c>
      <c r="M28" s="850">
        <v>0</v>
      </c>
      <c r="N28" s="850">
        <v>0</v>
      </c>
      <c r="O28" s="850">
        <v>0</v>
      </c>
      <c r="P28" s="850">
        <v>0</v>
      </c>
      <c r="Q28" s="850">
        <v>0</v>
      </c>
      <c r="R28" s="851">
        <f t="shared" si="2"/>
        <v>1.4198702126682288</v>
      </c>
      <c r="S28" s="850">
        <v>0</v>
      </c>
      <c r="T28" s="850">
        <v>0</v>
      </c>
      <c r="U28" s="850">
        <v>0</v>
      </c>
      <c r="V28" s="851">
        <f t="shared" si="3"/>
        <v>0</v>
      </c>
      <c r="W28" s="851">
        <f t="shared" si="4"/>
        <v>1.420167201186417</v>
      </c>
      <c r="X28" s="850">
        <v>0</v>
      </c>
      <c r="Y28" s="850">
        <v>1.0039791920000001</v>
      </c>
      <c r="Z28" s="850">
        <v>0.42331409029024503</v>
      </c>
      <c r="AA28" s="852">
        <v>0</v>
      </c>
      <c r="AB28" s="852">
        <v>0</v>
      </c>
      <c r="AC28" s="851">
        <f t="shared" si="5"/>
        <v>2.8474604834766621</v>
      </c>
    </row>
    <row r="29" spans="1:31">
      <c r="A29" s="3"/>
      <c r="B29" s="6" t="s">
        <v>165</v>
      </c>
      <c r="C29" s="850">
        <v>0</v>
      </c>
      <c r="D29" s="850">
        <v>0.17033160819134557</v>
      </c>
      <c r="E29" s="850">
        <v>0</v>
      </c>
      <c r="F29" s="851">
        <f t="shared" si="1"/>
        <v>0.17033160819134557</v>
      </c>
      <c r="G29" s="850">
        <v>0</v>
      </c>
      <c r="H29" s="850">
        <v>0</v>
      </c>
      <c r="I29" s="850">
        <v>3.724897199651456E-3</v>
      </c>
      <c r="J29" s="850">
        <v>5.7720451393292638E-4</v>
      </c>
      <c r="K29" s="850">
        <v>0</v>
      </c>
      <c r="L29" s="850">
        <v>0.6148099373229623</v>
      </c>
      <c r="M29" s="850">
        <v>0</v>
      </c>
      <c r="N29" s="850">
        <v>0.30481736524582514</v>
      </c>
      <c r="O29" s="850">
        <v>0</v>
      </c>
      <c r="P29" s="850">
        <v>0</v>
      </c>
      <c r="Q29" s="850">
        <v>0</v>
      </c>
      <c r="R29" s="851">
        <f t="shared" si="2"/>
        <v>0.9239294042823718</v>
      </c>
      <c r="S29" s="850">
        <v>14.3344782613921</v>
      </c>
      <c r="T29" s="850">
        <v>0</v>
      </c>
      <c r="U29" s="850">
        <v>0</v>
      </c>
      <c r="V29" s="851">
        <f t="shared" si="3"/>
        <v>14.3344782613921</v>
      </c>
      <c r="W29" s="851">
        <f t="shared" si="4"/>
        <v>15.428739273865817</v>
      </c>
      <c r="X29" s="850">
        <v>0</v>
      </c>
      <c r="Y29" s="850">
        <v>0.45823178440000001</v>
      </c>
      <c r="Z29" s="850">
        <v>-4.545730192942024</v>
      </c>
      <c r="AA29" s="852">
        <v>0</v>
      </c>
      <c r="AB29" s="852">
        <v>0</v>
      </c>
      <c r="AC29" s="851">
        <f t="shared" si="5"/>
        <v>11.341240865323794</v>
      </c>
    </row>
    <row r="30" spans="1:31">
      <c r="A30" s="3"/>
      <c r="B30" s="6" t="s">
        <v>166</v>
      </c>
      <c r="C30" s="850">
        <v>0</v>
      </c>
      <c r="D30" s="850">
        <v>0.1449438112750655</v>
      </c>
      <c r="E30" s="850">
        <v>0</v>
      </c>
      <c r="F30" s="851">
        <f t="shared" si="1"/>
        <v>0.1449438112750655</v>
      </c>
      <c r="G30" s="850">
        <v>0</v>
      </c>
      <c r="H30" s="850">
        <v>0</v>
      </c>
      <c r="I30" s="850">
        <v>1.0170214753626318E-2</v>
      </c>
      <c r="J30" s="850">
        <v>5.3872448660011226E-3</v>
      </c>
      <c r="K30" s="850">
        <v>0</v>
      </c>
      <c r="L30" s="850">
        <v>0.98749531504950616</v>
      </c>
      <c r="M30" s="850">
        <v>0</v>
      </c>
      <c r="N30" s="850">
        <v>8.8263663695337322E-2</v>
      </c>
      <c r="O30" s="850">
        <v>0</v>
      </c>
      <c r="P30" s="850">
        <v>0</v>
      </c>
      <c r="Q30" s="850">
        <v>0</v>
      </c>
      <c r="R30" s="851">
        <f t="shared" si="2"/>
        <v>1.0913164383644709</v>
      </c>
      <c r="S30" s="850">
        <v>7.7430344636238602E-2</v>
      </c>
      <c r="T30" s="850">
        <v>0</v>
      </c>
      <c r="U30" s="850">
        <v>0</v>
      </c>
      <c r="V30" s="851">
        <f t="shared" si="3"/>
        <v>7.7430344636238602E-2</v>
      </c>
      <c r="W30" s="851">
        <f t="shared" si="4"/>
        <v>1.3136905942757748</v>
      </c>
      <c r="X30" s="850">
        <v>0</v>
      </c>
      <c r="Y30" s="850">
        <v>1.106E-4</v>
      </c>
      <c r="Z30" s="850">
        <v>0.75217278656204745</v>
      </c>
      <c r="AA30" s="852">
        <v>0</v>
      </c>
      <c r="AB30" s="852">
        <v>0</v>
      </c>
      <c r="AC30" s="851">
        <f t="shared" si="5"/>
        <v>2.0659739808378221</v>
      </c>
    </row>
    <row r="31" spans="1:31">
      <c r="A31" s="3"/>
      <c r="B31" s="6" t="s">
        <v>167</v>
      </c>
      <c r="C31" s="850">
        <v>0</v>
      </c>
      <c r="D31" s="850">
        <v>0</v>
      </c>
      <c r="E31" s="850">
        <v>0</v>
      </c>
      <c r="F31" s="851">
        <f t="shared" si="1"/>
        <v>0</v>
      </c>
      <c r="G31" s="850">
        <v>0</v>
      </c>
      <c r="H31" s="850">
        <v>0</v>
      </c>
      <c r="I31" s="850">
        <v>1.7576870969999998E-6</v>
      </c>
      <c r="J31" s="850">
        <v>8.6830058340493649E-2</v>
      </c>
      <c r="K31" s="850">
        <v>0</v>
      </c>
      <c r="L31" s="850">
        <v>6.8157765275399856E-3</v>
      </c>
      <c r="M31" s="850">
        <v>0</v>
      </c>
      <c r="N31" s="850">
        <v>0</v>
      </c>
      <c r="O31" s="850">
        <v>0</v>
      </c>
      <c r="P31" s="850">
        <v>0</v>
      </c>
      <c r="Q31" s="850">
        <v>0</v>
      </c>
      <c r="R31" s="851">
        <f t="shared" si="2"/>
        <v>9.3647592555130624E-2</v>
      </c>
      <c r="S31" s="850">
        <v>0</v>
      </c>
      <c r="T31" s="850">
        <v>0</v>
      </c>
      <c r="U31" s="850">
        <v>0</v>
      </c>
      <c r="V31" s="851">
        <f t="shared" si="3"/>
        <v>0</v>
      </c>
      <c r="W31" s="851">
        <f t="shared" si="4"/>
        <v>9.3647592555130624E-2</v>
      </c>
      <c r="X31" s="850">
        <v>0</v>
      </c>
      <c r="Y31" s="850">
        <v>0</v>
      </c>
      <c r="Z31" s="850">
        <v>0</v>
      </c>
      <c r="AA31" s="852">
        <v>0</v>
      </c>
      <c r="AB31" s="852">
        <v>0</v>
      </c>
      <c r="AC31" s="851">
        <f t="shared" si="5"/>
        <v>9.3647592555130624E-2</v>
      </c>
    </row>
    <row r="32" spans="1:31">
      <c r="A32" s="4"/>
      <c r="B32" s="128" t="s">
        <v>168</v>
      </c>
      <c r="C32" s="868">
        <v>0</v>
      </c>
      <c r="D32" s="868">
        <v>0</v>
      </c>
      <c r="E32" s="868">
        <v>0</v>
      </c>
      <c r="F32" s="867">
        <f t="shared" si="1"/>
        <v>0</v>
      </c>
      <c r="G32" s="868">
        <v>0</v>
      </c>
      <c r="H32" s="868">
        <v>0</v>
      </c>
      <c r="I32" s="868">
        <v>0</v>
      </c>
      <c r="J32" s="868">
        <v>2.96820381259584E-3</v>
      </c>
      <c r="K32" s="868">
        <v>0</v>
      </c>
      <c r="L32" s="868">
        <v>3.4144132042592998E-3</v>
      </c>
      <c r="M32" s="868">
        <v>0</v>
      </c>
      <c r="N32" s="868">
        <v>0</v>
      </c>
      <c r="O32" s="868">
        <v>0</v>
      </c>
      <c r="P32" s="868">
        <v>0</v>
      </c>
      <c r="Q32" s="868">
        <v>0</v>
      </c>
      <c r="R32" s="867">
        <f t="shared" si="2"/>
        <v>6.3826170168551398E-3</v>
      </c>
      <c r="S32" s="868">
        <v>0</v>
      </c>
      <c r="T32" s="868">
        <v>0</v>
      </c>
      <c r="U32" s="868">
        <v>0</v>
      </c>
      <c r="V32" s="867">
        <f t="shared" si="3"/>
        <v>0</v>
      </c>
      <c r="W32" s="867">
        <f t="shared" si="4"/>
        <v>6.3826170168551398E-3</v>
      </c>
      <c r="X32" s="868">
        <v>0</v>
      </c>
      <c r="Y32" s="868">
        <v>0</v>
      </c>
      <c r="Z32" s="868">
        <v>4.9696416000000005E-5</v>
      </c>
      <c r="AA32" s="869">
        <v>0</v>
      </c>
      <c r="AB32" s="869">
        <v>0</v>
      </c>
      <c r="AC32" s="867">
        <f t="shared" si="5"/>
        <v>6.43231343285514E-3</v>
      </c>
    </row>
    <row r="35" spans="3:29">
      <c r="C35" s="638"/>
      <c r="D35" s="638"/>
      <c r="E35" s="638"/>
      <c r="F35" s="638"/>
      <c r="G35" s="638"/>
      <c r="H35" s="638"/>
      <c r="I35" s="638"/>
      <c r="J35" s="638"/>
      <c r="K35" s="638"/>
      <c r="L35" s="638"/>
      <c r="M35" s="638"/>
      <c r="N35" s="638"/>
      <c r="O35" s="638"/>
      <c r="P35" s="638"/>
      <c r="Q35" s="638"/>
      <c r="R35" s="638"/>
      <c r="S35" s="638"/>
      <c r="T35" s="638"/>
      <c r="U35" s="638"/>
      <c r="V35" s="638"/>
      <c r="W35" s="638"/>
      <c r="X35" s="638"/>
      <c r="Y35" s="638"/>
      <c r="Z35" s="638"/>
      <c r="AA35" s="638"/>
      <c r="AB35" s="638"/>
      <c r="AC35" s="63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7" t="s">
        <v>478</v>
      </c>
      <c r="B2" s="1198"/>
      <c r="C2" s="112"/>
    </row>
    <row r="3" spans="1:3" s="16" customFormat="1" ht="15.75">
      <c r="A3" s="99"/>
      <c r="B3" s="71"/>
      <c r="C3" s="100"/>
    </row>
    <row r="4" spans="1:3">
      <c r="A4" s="96" t="s">
        <v>357</v>
      </c>
      <c r="B4" s="70" t="s">
        <v>369</v>
      </c>
      <c r="C4" s="101" t="s">
        <v>368</v>
      </c>
    </row>
    <row r="5" spans="1:3">
      <c r="A5" s="113"/>
      <c r="B5" s="44"/>
      <c r="C5" s="97"/>
    </row>
    <row r="6" spans="1:3" s="12" customFormat="1" ht="30">
      <c r="A6" s="114" t="s">
        <v>193</v>
      </c>
      <c r="B6" s="131" t="s">
        <v>480</v>
      </c>
      <c r="C6" s="164" t="s">
        <v>496</v>
      </c>
    </row>
    <row r="7" spans="1:3" s="12" customFormat="1">
      <c r="A7" s="133"/>
      <c r="B7" s="134"/>
      <c r="C7" s="135"/>
    </row>
    <row r="8" spans="1:3" s="12" customFormat="1" ht="60">
      <c r="A8" s="114" t="s">
        <v>154</v>
      </c>
      <c r="B8" s="131" t="s">
        <v>480</v>
      </c>
      <c r="C8" s="308" t="s">
        <v>497</v>
      </c>
    </row>
    <row r="9" spans="1:3" s="12" customFormat="1">
      <c r="A9" s="133"/>
      <c r="B9" s="134"/>
      <c r="C9" s="135"/>
    </row>
    <row r="10" spans="1:3" s="12" customFormat="1" ht="60">
      <c r="A10" s="114" t="s">
        <v>155</v>
      </c>
      <c r="B10" s="131" t="s">
        <v>480</v>
      </c>
      <c r="C10" s="308" t="s">
        <v>497</v>
      </c>
    </row>
    <row r="11" spans="1:3" s="12" customFormat="1">
      <c r="A11" s="133"/>
      <c r="B11" s="134"/>
      <c r="C11" s="135"/>
    </row>
    <row r="12" spans="1:3" s="12" customFormat="1" ht="60">
      <c r="A12" s="114" t="s">
        <v>384</v>
      </c>
      <c r="B12" s="131" t="s">
        <v>480</v>
      </c>
      <c r="C12" s="308" t="s">
        <v>497</v>
      </c>
    </row>
    <row r="13" spans="1:3" s="12" customFormat="1">
      <c r="A13" s="133"/>
      <c r="B13" s="134"/>
      <c r="C13" s="135"/>
    </row>
    <row r="14" spans="1:3" s="12" customFormat="1" ht="60">
      <c r="A14" s="114" t="s">
        <v>111</v>
      </c>
      <c r="B14" s="131" t="s">
        <v>498</v>
      </c>
      <c r="C14" s="308" t="s">
        <v>497</v>
      </c>
    </row>
    <row r="15" spans="1:3" s="12" customFormat="1" ht="63">
      <c r="A15" s="124"/>
      <c r="B15" s="131" t="s">
        <v>499</v>
      </c>
      <c r="C15" s="308" t="s">
        <v>503</v>
      </c>
    </row>
    <row r="16" spans="1:3" s="12" customFormat="1">
      <c r="A16" s="133"/>
      <c r="B16" s="134"/>
      <c r="C16" s="135"/>
    </row>
    <row r="17" spans="1:3" s="12" customFormat="1" ht="45">
      <c r="A17" s="114" t="s">
        <v>479</v>
      </c>
      <c r="B17" s="131" t="s">
        <v>549</v>
      </c>
      <c r="C17" s="164" t="s">
        <v>550</v>
      </c>
    </row>
    <row r="18" spans="1:3" s="12" customFormat="1">
      <c r="A18" s="133"/>
      <c r="B18" s="134"/>
      <c r="C18" s="135"/>
    </row>
    <row r="19" spans="1:3" s="12" customFormat="1" ht="60">
      <c r="A19" s="114" t="s">
        <v>387</v>
      </c>
      <c r="B19" s="307" t="s">
        <v>547</v>
      </c>
      <c r="C19" s="164" t="s">
        <v>548</v>
      </c>
    </row>
    <row r="20" spans="1:3" s="12" customFormat="1">
      <c r="A20" s="114"/>
      <c r="B20" s="131"/>
      <c r="C20" s="132"/>
    </row>
    <row r="21" spans="1:3" ht="21">
      <c r="A21" s="127" t="s">
        <v>482</v>
      </c>
      <c r="B21" s="126"/>
      <c r="C21" s="123"/>
    </row>
    <row r="27" spans="1:3">
      <c r="B27" t="s">
        <v>231</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27" customFormat="1" ht="17.25" thickTop="1" thickBot="1">
      <c r="A1" s="1199" t="s">
        <v>193</v>
      </c>
      <c r="B1" s="1200" t="s">
        <v>194</v>
      </c>
      <c r="C1" s="1201"/>
      <c r="D1" s="1201"/>
      <c r="E1" s="1201"/>
      <c r="F1" s="1201"/>
      <c r="G1" s="1201"/>
      <c r="H1" s="1201"/>
      <c r="I1" s="1201"/>
      <c r="J1" s="1201"/>
      <c r="K1" s="1201"/>
      <c r="L1" s="1201"/>
      <c r="M1" s="1201"/>
      <c r="N1" s="1201"/>
      <c r="O1" s="1201"/>
      <c r="P1" s="1201"/>
    </row>
    <row r="2" spans="1:16" s="327"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6" s="327"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6" s="16" customFormat="1" ht="15.75">
      <c r="A4" s="14"/>
      <c r="B4" s="15"/>
      <c r="C4" s="15"/>
      <c r="D4" s="15"/>
      <c r="E4" s="15"/>
      <c r="F4" s="15"/>
      <c r="G4" s="15"/>
      <c r="H4" s="15"/>
      <c r="I4" s="15"/>
      <c r="J4" s="15"/>
      <c r="K4" s="15"/>
      <c r="L4" s="15"/>
      <c r="M4" s="15"/>
      <c r="N4" s="15"/>
      <c r="O4" s="15"/>
      <c r="P4" s="15"/>
    </row>
    <row r="5" spans="1:16">
      <c r="A5" s="17" t="s">
        <v>544</v>
      </c>
      <c r="B5" s="31">
        <f>SUM(OV_ov_ele_kWh,OV_rest_ele_kWh)/1000</f>
        <v>1366.24</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545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483</v>
      </c>
      <c r="B8" s="907">
        <f>MAX((B5+B6),0)</f>
        <v>1366.24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0.19351922548243902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264.39370662312751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64"/>
  <sheetViews>
    <sheetView showGridLines="0" zoomScale="80" zoomScaleNormal="80" workbookViewId="0">
      <pane xSplit="1" ySplit="3" topLeftCell="B13" activePane="bottomRight" state="frozen"/>
      <selection activeCell="B35" sqref="B35"/>
      <selection pane="topRight" activeCell="B35" sqref="B35"/>
      <selection pane="bottomLeft" activeCell="B35" sqref="B35"/>
      <selection pane="bottomRight" activeCell="B33" sqref="B3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27" customFormat="1" ht="17.25" thickTop="1" thickBot="1">
      <c r="A1" s="1199" t="s">
        <v>154</v>
      </c>
      <c r="B1" s="1200" t="s">
        <v>194</v>
      </c>
      <c r="C1" s="1201"/>
      <c r="D1" s="1201"/>
      <c r="E1" s="1201"/>
      <c r="F1" s="1201"/>
      <c r="G1" s="1201"/>
      <c r="H1" s="1201"/>
      <c r="I1" s="1201"/>
      <c r="J1" s="1201"/>
      <c r="K1" s="1201"/>
      <c r="L1" s="1201"/>
      <c r="M1" s="1201"/>
      <c r="N1" s="1201"/>
      <c r="O1" s="1201"/>
      <c r="P1" s="1201"/>
    </row>
    <row r="2" spans="1:16" s="327"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6" s="327"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6" s="16" customFormat="1" ht="15.75">
      <c r="A4" s="14"/>
      <c r="B4" s="15"/>
      <c r="C4" s="15"/>
      <c r="D4" s="15"/>
      <c r="E4" s="15"/>
      <c r="F4" s="15"/>
      <c r="G4" s="15"/>
      <c r="H4" s="15"/>
      <c r="I4" s="15"/>
      <c r="J4" s="15"/>
      <c r="K4" s="15"/>
      <c r="L4" s="15"/>
      <c r="M4" s="15"/>
      <c r="N4" s="15"/>
      <c r="O4" s="15"/>
      <c r="P4" s="15"/>
    </row>
    <row r="5" spans="1:16">
      <c r="A5" s="17" t="s">
        <v>546</v>
      </c>
      <c r="B5" s="31">
        <f>IF(ISERROR(SUM(HH_hh_ele_kWh,HH_rest_kWh)/1000),0,SUM(HH_hh_ele_kWh,HH_rest_kWh)/1000)</f>
        <v>26625.21440885208</v>
      </c>
      <c r="C5" s="18">
        <f>IF(ISERROR('Eigen informatie GS &amp; warmtenet'!B57),0,'Eigen informatie GS &amp; warmtenet'!B57)</f>
        <v>0</v>
      </c>
      <c r="D5" s="31">
        <f>(SUM(HH_hh_gas_kWh,HH_rest_gas_kWh)/1000)*0.902</f>
        <v>59148.177351999999</v>
      </c>
      <c r="E5" s="18">
        <f>B32*B41</f>
        <v>1517.6879460214873</v>
      </c>
      <c r="F5" s="18">
        <f>B36*B45</f>
        <v>46269.899177062194</v>
      </c>
      <c r="G5" s="19"/>
      <c r="H5" s="18"/>
      <c r="I5" s="18"/>
      <c r="J5" s="18">
        <f>B35*B44+C35*C44</f>
        <v>839.55119801418778</v>
      </c>
      <c r="K5" s="18"/>
      <c r="L5" s="18"/>
      <c r="M5" s="18"/>
      <c r="N5" s="18">
        <f>B34*B43+C34*C43</f>
        <v>9902.8085099366581</v>
      </c>
      <c r="O5" s="18">
        <f>B52*B53*B54</f>
        <v>73.476666666666674</v>
      </c>
      <c r="P5" s="18">
        <f>B60*B61*B62/1000-B60*B61*B62/1000/B63</f>
        <v>152.53333333333333</v>
      </c>
    </row>
    <row r="6" spans="1:16">
      <c r="A6" s="17" t="s">
        <v>628</v>
      </c>
      <c r="B6" s="768">
        <f>kWh_PV_kleiner_dan_10kW</f>
        <v>3169.7739242158891</v>
      </c>
      <c r="C6" s="769"/>
      <c r="D6" s="769"/>
      <c r="E6" s="770"/>
      <c r="F6" s="770"/>
      <c r="G6" s="770"/>
      <c r="H6" s="770"/>
      <c r="I6" s="770"/>
      <c r="J6" s="770"/>
      <c r="K6" s="770"/>
      <c r="L6" s="770"/>
      <c r="M6" s="770"/>
      <c r="N6" s="770"/>
      <c r="O6" s="770"/>
      <c r="P6" s="770"/>
    </row>
    <row r="7" spans="1:16">
      <c r="B7" s="20"/>
      <c r="C7" s="20"/>
      <c r="D7" s="20"/>
      <c r="E7" s="20"/>
      <c r="F7" s="20"/>
      <c r="G7" s="20"/>
      <c r="H7" s="20"/>
      <c r="I7" s="20"/>
      <c r="J7" s="20"/>
      <c r="K7" s="20"/>
      <c r="L7" s="20"/>
      <c r="M7" s="20"/>
      <c r="N7" s="20"/>
      <c r="O7" s="20"/>
      <c r="P7" s="20"/>
    </row>
    <row r="8" spans="1:16" s="8" customFormat="1">
      <c r="A8" s="21" t="s">
        <v>211</v>
      </c>
      <c r="B8" s="22">
        <f>B5+B6</f>
        <v>29794.98833306797</v>
      </c>
      <c r="C8" s="22">
        <f>C5</f>
        <v>0</v>
      </c>
      <c r="D8" s="22">
        <f>D5</f>
        <v>59148.177351999999</v>
      </c>
      <c r="E8" s="22">
        <f>E5</f>
        <v>1517.6879460214873</v>
      </c>
      <c r="F8" s="22">
        <f>F5</f>
        <v>46269.899177062194</v>
      </c>
      <c r="G8" s="22"/>
      <c r="H8" s="22"/>
      <c r="I8" s="22"/>
      <c r="J8" s="22">
        <f>J5</f>
        <v>839.55119801418778</v>
      </c>
      <c r="K8" s="22"/>
      <c r="L8" s="22">
        <f>L5</f>
        <v>0</v>
      </c>
      <c r="M8" s="22">
        <f>M5</f>
        <v>0</v>
      </c>
      <c r="N8" s="22">
        <f>N5</f>
        <v>9902.8085099366581</v>
      </c>
      <c r="O8" s="22">
        <f>O5</f>
        <v>73.476666666666674</v>
      </c>
      <c r="P8" s="22">
        <f>P5</f>
        <v>152.53333333333333</v>
      </c>
    </row>
    <row r="9" spans="1:16">
      <c r="B9" s="20"/>
      <c r="C9" s="20"/>
      <c r="D9" s="258"/>
      <c r="E9" s="20"/>
      <c r="F9" s="20"/>
      <c r="G9" s="20"/>
      <c r="H9" s="20"/>
      <c r="I9" s="20"/>
      <c r="J9" s="20"/>
      <c r="K9" s="20"/>
      <c r="L9" s="20"/>
      <c r="M9" s="20"/>
      <c r="N9" s="20"/>
      <c r="O9" s="20"/>
      <c r="P9" s="20"/>
    </row>
    <row r="10" spans="1:16">
      <c r="A10" s="25" t="s">
        <v>213</v>
      </c>
      <c r="B10" s="26">
        <f ca="1">'EF ele_warmte'!B12</f>
        <v>0.19351922548243902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5765.9030654736207</v>
      </c>
      <c r="C12" s="24">
        <f ca="1">C10*C8</f>
        <v>0</v>
      </c>
      <c r="D12" s="24">
        <f>D8*D10</f>
        <v>11947.931825104</v>
      </c>
      <c r="E12" s="24">
        <f>E10*E8</f>
        <v>344.51516374687765</v>
      </c>
      <c r="F12" s="24">
        <f>F10*F8</f>
        <v>12354.063080275606</v>
      </c>
      <c r="G12" s="24"/>
      <c r="H12" s="24"/>
      <c r="I12" s="24"/>
      <c r="J12" s="24">
        <f>J10*J8</f>
        <v>297.20112409702244</v>
      </c>
      <c r="K12" s="24"/>
      <c r="L12" s="24">
        <f>L10*L8</f>
        <v>0</v>
      </c>
      <c r="M12" s="24">
        <f>M10*M8</f>
        <v>0</v>
      </c>
      <c r="N12" s="24">
        <f>N10*N8</f>
        <v>0</v>
      </c>
      <c r="O12" s="24">
        <f>O10*O8</f>
        <v>0</v>
      </c>
      <c r="P12" s="24">
        <f>P10*P8</f>
        <v>0</v>
      </c>
    </row>
    <row r="15" spans="1:16">
      <c r="A15" s="193" t="s">
        <v>494</v>
      </c>
      <c r="B15" s="203"/>
      <c r="C15" s="203"/>
      <c r="D15" s="225"/>
    </row>
    <row r="16" spans="1:16">
      <c r="A16" s="3"/>
      <c r="B16" s="44"/>
      <c r="C16" s="44"/>
      <c r="D16" s="174"/>
    </row>
    <row r="17" spans="1:5">
      <c r="A17" s="226" t="s">
        <v>956</v>
      </c>
      <c r="B17" s="202" t="s">
        <v>948</v>
      </c>
      <c r="C17" s="202" t="s">
        <v>949</v>
      </c>
      <c r="D17" s="227" t="s">
        <v>181</v>
      </c>
      <c r="E17" s="16"/>
    </row>
    <row r="18" spans="1:5">
      <c r="A18" s="244" t="s">
        <v>77</v>
      </c>
      <c r="B18" s="1063">
        <v>0.75245242648391797</v>
      </c>
      <c r="C18" s="1063"/>
      <c r="D18" s="296" t="s">
        <v>950</v>
      </c>
      <c r="E18" s="16"/>
    </row>
    <row r="19" spans="1:5">
      <c r="A19" s="244" t="s">
        <v>951</v>
      </c>
      <c r="B19" s="1063">
        <v>1.5597244267105643E-2</v>
      </c>
      <c r="C19" s="1063"/>
      <c r="D19" s="229"/>
      <c r="E19" s="16"/>
    </row>
    <row r="20" spans="1:5">
      <c r="A20" s="244" t="s">
        <v>952</v>
      </c>
      <c r="B20" s="1063"/>
      <c r="C20" s="1063"/>
      <c r="D20" s="229"/>
      <c r="E20" s="16"/>
    </row>
    <row r="21" spans="1:5">
      <c r="A21" s="244" t="s">
        <v>953</v>
      </c>
      <c r="B21" s="1063">
        <v>2.4575330568368751E-2</v>
      </c>
      <c r="C21" s="1063"/>
      <c r="D21" s="229"/>
      <c r="E21" s="16"/>
    </row>
    <row r="22" spans="1:5">
      <c r="A22" s="244" t="s">
        <v>954</v>
      </c>
      <c r="B22" s="1063">
        <v>0.16542079764368955</v>
      </c>
      <c r="C22" s="1063"/>
      <c r="D22" s="229"/>
      <c r="E22" s="16"/>
    </row>
    <row r="23" spans="1:5">
      <c r="A23" s="244" t="s">
        <v>78</v>
      </c>
      <c r="B23" s="1063"/>
      <c r="C23" s="1063"/>
      <c r="D23" s="228"/>
      <c r="E23" s="53"/>
    </row>
    <row r="24" spans="1:5">
      <c r="A24" s="244" t="s">
        <v>955</v>
      </c>
      <c r="B24" s="1063">
        <v>4.1954201036917819E-2</v>
      </c>
      <c r="C24" s="1063">
        <v>0.20450232766907225</v>
      </c>
      <c r="D24" s="228"/>
      <c r="E24" s="16"/>
    </row>
    <row r="25" spans="1:5" s="16" customFormat="1">
      <c r="A25" s="171"/>
      <c r="B25" s="30"/>
      <c r="C25" s="37"/>
      <c r="D25" s="228"/>
    </row>
    <row r="26" spans="1:5" s="16" customFormat="1">
      <c r="A26" s="230" t="s">
        <v>653</v>
      </c>
      <c r="B26" s="38">
        <f>aantalHuishoudens</f>
        <v>6858</v>
      </c>
      <c r="C26" s="37"/>
      <c r="D26" s="228"/>
    </row>
    <row r="27" spans="1:5" s="16" customFormat="1">
      <c r="A27" s="230" t="s">
        <v>654</v>
      </c>
      <c r="B27" s="38">
        <f>SUM(HH_hh_gas_aantal,HH_rest_gas_aantal)</f>
        <v>4139</v>
      </c>
      <c r="C27" s="37"/>
      <c r="D27" s="228"/>
    </row>
    <row r="28" spans="1:5" s="16" customFormat="1">
      <c r="A28" s="231"/>
      <c r="B28" s="30"/>
      <c r="C28" s="37"/>
      <c r="D28" s="232"/>
    </row>
    <row r="29" spans="1:5">
      <c r="A29" s="3"/>
      <c r="B29" s="44"/>
      <c r="C29" s="44"/>
      <c r="D29" s="174"/>
    </row>
    <row r="30" spans="1:5">
      <c r="A30" s="172" t="s">
        <v>486</v>
      </c>
      <c r="B30" s="169" t="s">
        <v>655</v>
      </c>
      <c r="C30" s="169" t="s">
        <v>656</v>
      </c>
      <c r="D30" s="174"/>
    </row>
    <row r="31" spans="1:5">
      <c r="A31" s="171" t="s">
        <v>957</v>
      </c>
      <c r="B31" s="34">
        <f>B27-0.05*B27</f>
        <v>3932.05</v>
      </c>
      <c r="C31" s="35" t="s">
        <v>110</v>
      </c>
      <c r="D31" s="174"/>
    </row>
    <row r="32" spans="1:5">
      <c r="A32" s="171" t="s">
        <v>72</v>
      </c>
      <c r="B32" s="34">
        <f>IF((B21*($B$26-($B$27-0.05*$B$27)-$B$60))&lt;0,0,B21*($B$26-($B$27-0.05*$B$27)-$B$60))</f>
        <v>71.709585831971594</v>
      </c>
      <c r="C32" s="35" t="s">
        <v>110</v>
      </c>
      <c r="D32" s="174"/>
    </row>
    <row r="33" spans="1:6">
      <c r="A33" s="171" t="s">
        <v>73</v>
      </c>
      <c r="B33" s="34">
        <f>IF((B22*($B$26-($B$27-0.05*$B$27)-$B$60))&lt;0,0,B22*($B$26-($B$27-0.05*$B$27)-$B$60))</f>
        <v>482.68961648440393</v>
      </c>
      <c r="C33" s="35" t="s">
        <v>110</v>
      </c>
      <c r="D33" s="174"/>
    </row>
    <row r="34" spans="1:6">
      <c r="A34" s="171" t="s">
        <v>74</v>
      </c>
      <c r="B34" s="34">
        <f>IF((B24*($B$26-($B$27-0.05*$B$27)-$B$60))&lt;0,0,B24*($B$26-($B$27-0.05*$B$27)-$B$60))</f>
        <v>122.42026091567435</v>
      </c>
      <c r="C34" s="34">
        <f>B26*C24</f>
        <v>1402.4769631544975</v>
      </c>
      <c r="D34" s="233"/>
    </row>
    <row r="35" spans="1:6">
      <c r="A35" s="171" t="s">
        <v>76</v>
      </c>
      <c r="B35" s="34">
        <f>IF((B19*($B$26-($B$27-0.05*$B$27)-$B$60))&lt;0,0,B19*($B$26-($B$27-0.05*$B$27)-$B$60))</f>
        <v>45.511978909200906</v>
      </c>
      <c r="C35" s="34">
        <f>B35/2</f>
        <v>22.755989454600453</v>
      </c>
      <c r="D35" s="233"/>
    </row>
    <row r="36" spans="1:6">
      <c r="A36" s="171" t="s">
        <v>77</v>
      </c>
      <c r="B36" s="34">
        <f>IF((B18*($B$26-($B$27-0.05*$B$27)-$B$60))&lt;0,0,B18*($B$26-($B$27-0.05*$B$27)-$B$60))</f>
        <v>2195.6185578587483</v>
      </c>
      <c r="C36" s="35" t="s">
        <v>110</v>
      </c>
      <c r="D36" s="174"/>
    </row>
    <row r="37" spans="1:6">
      <c r="A37" s="171" t="s">
        <v>78</v>
      </c>
      <c r="B37" s="34">
        <f>B60</f>
        <v>8</v>
      </c>
      <c r="C37" s="35" t="s">
        <v>110</v>
      </c>
      <c r="D37" s="174"/>
    </row>
    <row r="38" spans="1:6">
      <c r="A38" s="3"/>
      <c r="B38" s="44"/>
      <c r="C38" s="44"/>
      <c r="D38" s="174"/>
    </row>
    <row r="39" spans="1:6">
      <c r="A39" s="172" t="s">
        <v>489</v>
      </c>
      <c r="B39" s="168" t="s">
        <v>688</v>
      </c>
      <c r="C39" s="168" t="s">
        <v>689</v>
      </c>
      <c r="D39" s="296" t="s">
        <v>950</v>
      </c>
      <c r="E39" s="165"/>
      <c r="F39" s="165"/>
    </row>
    <row r="40" spans="1:6">
      <c r="A40" s="171" t="s">
        <v>70</v>
      </c>
      <c r="B40" s="166">
        <v>15.80223141515912</v>
      </c>
      <c r="C40" s="170" t="s">
        <v>110</v>
      </c>
      <c r="D40" s="173"/>
      <c r="E40" s="166"/>
      <c r="F40" s="166"/>
    </row>
    <row r="41" spans="1:6">
      <c r="A41" s="171" t="s">
        <v>72</v>
      </c>
      <c r="B41" s="166">
        <v>21.164366359299606</v>
      </c>
      <c r="C41" s="170" t="s">
        <v>110</v>
      </c>
      <c r="D41" s="173"/>
      <c r="E41" s="166"/>
      <c r="F41" s="166"/>
    </row>
    <row r="42" spans="1:6">
      <c r="A42" s="171" t="s">
        <v>73</v>
      </c>
      <c r="B42" s="166">
        <v>13.700846128577041</v>
      </c>
      <c r="C42" s="170" t="s">
        <v>110</v>
      </c>
      <c r="D42" s="173"/>
      <c r="E42" s="166"/>
      <c r="F42" s="166"/>
    </row>
    <row r="43" spans="1:6">
      <c r="A43" s="171" t="s">
        <v>74</v>
      </c>
      <c r="B43" s="170">
        <v>10.36900183469993</v>
      </c>
      <c r="C43" s="170">
        <v>6.1558462824793825</v>
      </c>
      <c r="D43" s="173"/>
      <c r="E43" s="166"/>
      <c r="F43" s="166"/>
    </row>
    <row r="44" spans="1:6">
      <c r="A44" s="171" t="s">
        <v>76</v>
      </c>
      <c r="B44" s="166">
        <v>14.001946269779403</v>
      </c>
      <c r="C44" s="170">
        <v>8.8897437353718924</v>
      </c>
      <c r="D44" s="173"/>
      <c r="E44" s="166"/>
      <c r="F44" s="166"/>
    </row>
    <row r="45" spans="1:6">
      <c r="A45" s="171" t="s">
        <v>77</v>
      </c>
      <c r="B45" s="170">
        <v>21.073742072114012</v>
      </c>
      <c r="C45" s="170" t="s">
        <v>110</v>
      </c>
      <c r="D45" s="174"/>
      <c r="E45" s="166"/>
      <c r="F45" s="166"/>
    </row>
    <row r="46" spans="1:6">
      <c r="A46" s="171" t="s">
        <v>78</v>
      </c>
      <c r="B46" s="170" t="s">
        <v>215</v>
      </c>
      <c r="C46" s="170" t="s">
        <v>110</v>
      </c>
      <c r="D46" s="174"/>
      <c r="E46" s="166"/>
      <c r="F46" s="166"/>
    </row>
    <row r="47" spans="1:6">
      <c r="A47" s="175"/>
      <c r="B47" s="234"/>
      <c r="C47" s="234"/>
      <c r="D47" s="176"/>
      <c r="E47" s="166"/>
      <c r="F47" s="166"/>
    </row>
    <row r="48" spans="1:6">
      <c r="E48" s="16"/>
      <c r="F48" s="16"/>
    </row>
    <row r="49" spans="1:4">
      <c r="A49" s="194" t="s">
        <v>487</v>
      </c>
      <c r="B49" s="203"/>
      <c r="C49" s="203"/>
      <c r="D49" s="204"/>
    </row>
    <row r="50" spans="1:4" s="16" customFormat="1">
      <c r="A50" s="172"/>
      <c r="B50" s="33"/>
      <c r="C50" s="33"/>
      <c r="D50" s="205"/>
    </row>
    <row r="51" spans="1:4" s="16" customFormat="1">
      <c r="A51" s="206"/>
      <c r="B51" s="207"/>
      <c r="C51" s="208" t="s">
        <v>372</v>
      </c>
      <c r="D51" s="222" t="s">
        <v>181</v>
      </c>
    </row>
    <row r="52" spans="1:4">
      <c r="A52" s="171" t="s">
        <v>261</v>
      </c>
      <c r="B52" s="314">
        <f>aantalZB_NB_wonen+aantalZB_NB_wonen_met_kantoor+ZB_HH_bestaande_bouw</f>
        <v>47</v>
      </c>
      <c r="C52" s="44"/>
      <c r="D52" s="173"/>
    </row>
    <row r="53" spans="1:4">
      <c r="A53" s="171" t="s">
        <v>484</v>
      </c>
      <c r="B53" s="310">
        <v>4.2</v>
      </c>
      <c r="C53" s="44"/>
      <c r="D53" s="304" t="s">
        <v>514</v>
      </c>
    </row>
    <row r="54" spans="1:4">
      <c r="A54" s="244" t="s">
        <v>485</v>
      </c>
      <c r="B54" s="315">
        <f>1.34/3.6</f>
        <v>0.37222222222222223</v>
      </c>
      <c r="C54" s="44" t="s">
        <v>214</v>
      </c>
      <c r="D54" s="304" t="s">
        <v>514</v>
      </c>
    </row>
    <row r="55" spans="1:4">
      <c r="A55" s="175"/>
      <c r="B55" s="245"/>
      <c r="C55" s="178"/>
      <c r="D55" s="179"/>
    </row>
    <row r="56" spans="1:4">
      <c r="D56" s="167"/>
    </row>
    <row r="57" spans="1:4">
      <c r="A57" s="194" t="s">
        <v>488</v>
      </c>
      <c r="B57" s="203"/>
      <c r="C57" s="203"/>
      <c r="D57" s="204"/>
    </row>
    <row r="58" spans="1:4">
      <c r="A58" s="172"/>
      <c r="B58" s="33"/>
      <c r="C58" s="33"/>
      <c r="D58" s="209"/>
    </row>
    <row r="59" spans="1:4">
      <c r="A59" s="183"/>
      <c r="B59" s="182"/>
      <c r="C59" s="208" t="s">
        <v>372</v>
      </c>
      <c r="D59" s="223" t="s">
        <v>181</v>
      </c>
    </row>
    <row r="60" spans="1:4">
      <c r="A60" s="171" t="s">
        <v>261</v>
      </c>
      <c r="B60" s="314">
        <f>aantalWP_NB_wonen+aantalWP_NB_wonen_met_kantoor+WP_HH_bestaande_bouw</f>
        <v>8</v>
      </c>
      <c r="C60" s="33"/>
      <c r="D60" s="177"/>
    </row>
    <row r="61" spans="1:4">
      <c r="A61" s="171" t="s">
        <v>454</v>
      </c>
      <c r="B61" s="310">
        <v>13</v>
      </c>
      <c r="C61" s="33" t="s">
        <v>258</v>
      </c>
      <c r="D61" s="304" t="s">
        <v>514</v>
      </c>
    </row>
    <row r="62" spans="1:4">
      <c r="A62" s="171" t="s">
        <v>455</v>
      </c>
      <c r="B62" s="310">
        <v>2000</v>
      </c>
      <c r="C62" s="33" t="s">
        <v>260</v>
      </c>
      <c r="D62" s="304" t="s">
        <v>514</v>
      </c>
    </row>
    <row r="63" spans="1:4">
      <c r="A63" s="171" t="s">
        <v>415</v>
      </c>
      <c r="B63" s="310">
        <v>3.75</v>
      </c>
      <c r="C63" s="44"/>
      <c r="D63" s="304" t="s">
        <v>514</v>
      </c>
    </row>
    <row r="64" spans="1:4">
      <c r="A64" s="4"/>
      <c r="B64" s="178"/>
      <c r="C64" s="178"/>
      <c r="D64"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1" customFormat="1" ht="17.25" thickTop="1" thickBot="1">
      <c r="A1" s="1199" t="s">
        <v>155</v>
      </c>
      <c r="B1" s="1200" t="s">
        <v>194</v>
      </c>
      <c r="C1" s="1201"/>
      <c r="D1" s="1201"/>
      <c r="E1" s="1201"/>
      <c r="F1" s="1201"/>
      <c r="G1" s="1201"/>
      <c r="H1" s="1201"/>
      <c r="I1" s="1201"/>
      <c r="J1" s="1201"/>
      <c r="K1" s="1201"/>
      <c r="L1" s="1201"/>
      <c r="M1" s="1201"/>
      <c r="N1" s="1201"/>
      <c r="O1" s="1201"/>
      <c r="P1" s="1201"/>
    </row>
    <row r="2" spans="1:18" s="311"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8" s="311"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ht="15.75">
      <c r="A4" s="14"/>
      <c r="B4" s="15"/>
      <c r="C4" s="15"/>
      <c r="D4" s="15"/>
      <c r="E4" s="15"/>
      <c r="F4" s="250"/>
      <c r="G4" s="15"/>
      <c r="H4" s="15"/>
      <c r="I4" s="15"/>
      <c r="J4" s="15"/>
      <c r="K4" s="15"/>
      <c r="L4" s="15"/>
      <c r="M4" s="15"/>
      <c r="N4" s="15"/>
      <c r="O4" s="15"/>
      <c r="P4" s="15"/>
      <c r="R4" s="6"/>
    </row>
    <row r="5" spans="1:18">
      <c r="A5" s="17" t="s">
        <v>254</v>
      </c>
      <c r="B5" s="31">
        <f>SUM(B6:B12)</f>
        <v>27525.468000000001</v>
      </c>
      <c r="C5" s="18">
        <f>IF(ISERROR('Eigen informatie GS &amp; warmtenet'!B58),0,'Eigen informatie GS &amp; warmtenet'!B58)</f>
        <v>0</v>
      </c>
      <c r="D5" s="31">
        <f>SUM(D6:D12)</f>
        <v>14450.029176</v>
      </c>
      <c r="E5" s="18">
        <f>SUM(E6:E12)</f>
        <v>257.20186587018719</v>
      </c>
      <c r="F5" s="18">
        <f>SUM(F6:F12)</f>
        <v>6417.7742585132082</v>
      </c>
      <c r="G5" s="19"/>
      <c r="H5" s="18"/>
      <c r="I5" s="18"/>
      <c r="J5" s="18">
        <f>SUM(J6:J12)</f>
        <v>0</v>
      </c>
      <c r="K5" s="18"/>
      <c r="L5" s="18"/>
      <c r="M5" s="18"/>
      <c r="N5" s="18">
        <f>SUM(N6:N12)</f>
        <v>5351.7220505011564</v>
      </c>
      <c r="O5" s="18">
        <f>B38*B39*B40</f>
        <v>1.5633333333333335</v>
      </c>
      <c r="P5" s="18">
        <f>B46*B47*B48/1000-B46*B47*B48/1000/B49</f>
        <v>19.066666666666666</v>
      </c>
      <c r="R5" s="33"/>
    </row>
    <row r="6" spans="1:18">
      <c r="A6" s="33" t="s">
        <v>53</v>
      </c>
      <c r="B6" s="38">
        <f>B26</f>
        <v>4681.4610000000002</v>
      </c>
      <c r="C6" s="34"/>
      <c r="D6" s="38">
        <f>IF(ISERROR(TER_kantoor_gas_kWh/1000),0,TER_kantoor_gas_kWh/1000)*0.902</f>
        <v>3281.0114700000004</v>
      </c>
      <c r="E6" s="34">
        <f>$C$26*'E Balans VL '!I12/100/3.6*1000000</f>
        <v>7.6832263200826381</v>
      </c>
      <c r="F6" s="34">
        <f>$C$26*('E Balans VL '!L12+'E Balans VL '!N12)/100/3.6*1000000</f>
        <v>551.83410310425006</v>
      </c>
      <c r="G6" s="35"/>
      <c r="H6" s="34"/>
      <c r="I6" s="34"/>
      <c r="J6" s="34">
        <f>$C$26*('E Balans VL '!D12+'E Balans VL '!E12)/100/3.6*1000000</f>
        <v>0</v>
      </c>
      <c r="K6" s="34"/>
      <c r="L6" s="34"/>
      <c r="M6" s="34"/>
      <c r="N6" s="34">
        <f>$C$26*'E Balans VL '!Y12/100/3.6*1000000</f>
        <v>0.94586702651728483</v>
      </c>
      <c r="O6" s="34"/>
      <c r="P6" s="34"/>
      <c r="R6" s="33"/>
    </row>
    <row r="7" spans="1:18">
      <c r="A7" s="33" t="s">
        <v>52</v>
      </c>
      <c r="B7" s="38">
        <f t="shared" ref="B7:B12" si="0">B27</f>
        <v>2371.5659999999998</v>
      </c>
      <c r="C7" s="34"/>
      <c r="D7" s="38">
        <f>IF(ISERROR(TER_horeca_gas_kWh/1000),0,TER_horeca_gas_kWh/1000)*0.902</f>
        <v>2641.7054399999997</v>
      </c>
      <c r="E7" s="34">
        <f>$C$27*'E Balans VL '!I9/100/3.6*1000000</f>
        <v>123.06711438119189</v>
      </c>
      <c r="F7" s="34">
        <f>$C$27*('E Balans VL '!L9+'E Balans VL '!N9)/100/3.6*1000000</f>
        <v>541.19308201681827</v>
      </c>
      <c r="G7" s="35"/>
      <c r="H7" s="34"/>
      <c r="I7" s="34"/>
      <c r="J7" s="34">
        <f>$C$27*('E Balans VL '!D9+'E Balans VL '!E9)/100/3.6*1000000</f>
        <v>0</v>
      </c>
      <c r="K7" s="34"/>
      <c r="L7" s="34"/>
      <c r="M7" s="34"/>
      <c r="N7" s="34">
        <f>$C$27*'E Balans VL '!Y9/100/3.6*1000000</f>
        <v>0.25043628278246549</v>
      </c>
      <c r="O7" s="34"/>
      <c r="P7" s="34"/>
      <c r="R7" s="33"/>
    </row>
    <row r="8" spans="1:18">
      <c r="A8" s="6" t="s">
        <v>51</v>
      </c>
      <c r="B8" s="38">
        <f t="shared" si="0"/>
        <v>9243.0439999999999</v>
      </c>
      <c r="C8" s="34"/>
      <c r="D8" s="38">
        <f>IF(ISERROR(TER_handel_gas_kWh/1000),0,TER_handel_gas_kWh/1000)*0.902</f>
        <v>4618.8127700000005</v>
      </c>
      <c r="E8" s="34">
        <f>$C$28*'E Balans VL '!I13/100/3.6*1000000</f>
        <v>49.774927759145051</v>
      </c>
      <c r="F8" s="34">
        <f>$C$28*('E Balans VL '!L13+'E Balans VL '!N13)/100/3.6*1000000</f>
        <v>1884.9313501282745</v>
      </c>
      <c r="G8" s="35"/>
      <c r="H8" s="34"/>
      <c r="I8" s="34"/>
      <c r="J8" s="34">
        <f>$C$28*('E Balans VL '!D13+'E Balans VL '!E13)/100/3.6*1000000</f>
        <v>0</v>
      </c>
      <c r="K8" s="34"/>
      <c r="L8" s="34"/>
      <c r="M8" s="34"/>
      <c r="N8" s="34">
        <f>$C$28*'E Balans VL '!Y13/100/3.6*1000000</f>
        <v>45.960776700310298</v>
      </c>
      <c r="O8" s="34"/>
      <c r="P8" s="34"/>
      <c r="R8" s="33"/>
    </row>
    <row r="9" spans="1:18">
      <c r="A9" s="33" t="s">
        <v>50</v>
      </c>
      <c r="B9" s="38">
        <f t="shared" si="0"/>
        <v>928.81</v>
      </c>
      <c r="C9" s="34"/>
      <c r="D9" s="38">
        <f>IF(ISERROR(TER_gezond_gas_kWh/1000),0,TER_gezond_gas_kWh/1000)*0.902</f>
        <v>1239.45173</v>
      </c>
      <c r="E9" s="34">
        <f>$C$29*'E Balans VL '!I10/100/3.6*1000000</f>
        <v>0.92046127238360642</v>
      </c>
      <c r="F9" s="34">
        <f>$C$29*('E Balans VL '!L10+'E Balans VL '!N10)/100/3.6*1000000</f>
        <v>322.27029807883753</v>
      </c>
      <c r="G9" s="35"/>
      <c r="H9" s="34"/>
      <c r="I9" s="34"/>
      <c r="J9" s="34">
        <f>$C$29*('E Balans VL '!D10+'E Balans VL '!E10)/100/3.6*1000000</f>
        <v>0</v>
      </c>
      <c r="K9" s="34"/>
      <c r="L9" s="34"/>
      <c r="M9" s="34"/>
      <c r="N9" s="34">
        <f>$C$29*'E Balans VL '!Y10/100/3.6*1000000</f>
        <v>8.0034753075754619</v>
      </c>
      <c r="O9" s="34"/>
      <c r="P9" s="34"/>
      <c r="R9" s="33"/>
    </row>
    <row r="10" spans="1:18">
      <c r="A10" s="33" t="s">
        <v>49</v>
      </c>
      <c r="B10" s="38">
        <f t="shared" si="0"/>
        <v>9175.2250000000004</v>
      </c>
      <c r="C10" s="34"/>
      <c r="D10" s="38">
        <f>IF(ISERROR(TER_ander_gas_kWh/1000),0,TER_ander_gas_kWh/1000)*0.902</f>
        <v>1366.978294</v>
      </c>
      <c r="E10" s="34">
        <f>$C$30*'E Balans VL '!I14/100/3.6*1000000</f>
        <v>75.062510484321066</v>
      </c>
      <c r="F10" s="34">
        <f>$C$30*('E Balans VL '!L14+'E Balans VL '!N14)/100/3.6*1000000</f>
        <v>2682.4622511195785</v>
      </c>
      <c r="G10" s="35"/>
      <c r="H10" s="34"/>
      <c r="I10" s="34"/>
      <c r="J10" s="34">
        <f>$C$30*('E Balans VL '!D14+'E Balans VL '!E14)/100/3.6*1000000</f>
        <v>0</v>
      </c>
      <c r="K10" s="34"/>
      <c r="L10" s="34"/>
      <c r="M10" s="34"/>
      <c r="N10" s="34">
        <f>$C$30*'E Balans VL '!Y14/100/3.6*1000000</f>
        <v>5292.9009337578982</v>
      </c>
      <c r="O10" s="34"/>
      <c r="P10" s="34"/>
      <c r="R10" s="33"/>
    </row>
    <row r="11" spans="1:18">
      <c r="A11" s="33" t="s">
        <v>54</v>
      </c>
      <c r="B11" s="38">
        <f t="shared" si="0"/>
        <v>1125.3620000000001</v>
      </c>
      <c r="C11" s="34"/>
      <c r="D11" s="38">
        <f>IF(ISERROR(TER_onderwijs_gas_kWh/1000),0,TER_onderwijs_gas_kWh/1000)*0.902</f>
        <v>1302.0694720000001</v>
      </c>
      <c r="E11" s="34">
        <f>$C$31*'E Balans VL '!I11/100/3.6*1000000</f>
        <v>0.69362565306294821</v>
      </c>
      <c r="F11" s="34">
        <f>$C$31*('E Balans VL '!L11+'E Balans VL '!N11)/100/3.6*1000000</f>
        <v>435.08317406544938</v>
      </c>
      <c r="G11" s="35"/>
      <c r="H11" s="34"/>
      <c r="I11" s="34"/>
      <c r="J11" s="34">
        <f>$C$31*('E Balans VL '!D11+'E Balans VL '!E11)/100/3.6*1000000</f>
        <v>0</v>
      </c>
      <c r="K11" s="34"/>
      <c r="L11" s="34"/>
      <c r="M11" s="34"/>
      <c r="N11" s="34">
        <f>$C$31*'E Balans VL '!Y11/100/3.6*1000000</f>
        <v>3.6605614260725123</v>
      </c>
      <c r="O11" s="34"/>
      <c r="P11" s="34"/>
      <c r="R11" s="33"/>
    </row>
    <row r="12" spans="1:18">
      <c r="A12" s="33" t="s">
        <v>255</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495</v>
      </c>
      <c r="B13" s="246">
        <f ca="1">'lokale energieproductie'!N40+'lokale energieproductie'!N32</f>
        <v>0</v>
      </c>
      <c r="C13" s="246">
        <f ca="1">'lokale energieproductie'!O40+'lokale energieproductie'!O32</f>
        <v>0</v>
      </c>
      <c r="D13" s="305">
        <f ca="1">('lokale energieproductie'!P32+'lokale energieproductie'!P40)*(-1)</f>
        <v>0</v>
      </c>
      <c r="E13" s="247"/>
      <c r="F13" s="305">
        <f ca="1">('lokale energieproductie'!S32+'lokale energieproductie'!S40)*(-1)</f>
        <v>0</v>
      </c>
      <c r="G13" s="248"/>
      <c r="H13" s="247"/>
      <c r="I13" s="247"/>
      <c r="J13" s="247"/>
      <c r="K13" s="247"/>
      <c r="L13" s="305">
        <f ca="1">('lokale energieproductie'!U32+'lokale energieproductie'!T32+'lokale energieproductie'!U40+'lokale energieproductie'!T40)*(-1)</f>
        <v>0</v>
      </c>
      <c r="M13" s="247"/>
      <c r="N13" s="305">
        <f ca="1">('lokale energieproductie'!Q32+'lokale energieproductie'!R32+'lokale energieproductie'!V32+'lokale energieproductie'!Q40+'lokale energieproductie'!R40+'lokale energieproductie'!V40)*(-1)</f>
        <v>0</v>
      </c>
      <c r="O13" s="247"/>
      <c r="P13" s="247"/>
      <c r="R13" s="33"/>
    </row>
    <row r="14" spans="1:18">
      <c r="A14" s="17" t="s">
        <v>509</v>
      </c>
      <c r="B14" s="246">
        <f>('Eigen gebouwen'!B15)*(-1)</f>
        <v>0</v>
      </c>
      <c r="C14" s="246">
        <f>('Eigen gebouwen'!C15)*(-1)</f>
        <v>0</v>
      </c>
      <c r="D14" s="246">
        <f>('Eigen gebouwen'!D15)*(-1)</f>
        <v>0</v>
      </c>
      <c r="E14" s="246">
        <f>('Eigen gebouwen'!E15)*(-1)</f>
        <v>0</v>
      </c>
      <c r="F14" s="246">
        <f>('Eigen gebouwen'!F15)*(-1)</f>
        <v>0</v>
      </c>
      <c r="G14" s="246">
        <f>('Eigen gebouwen'!G15)*(-1)</f>
        <v>0</v>
      </c>
      <c r="H14" s="246">
        <f>('Eigen gebouwen'!H15)*(-1)</f>
        <v>0</v>
      </c>
      <c r="I14" s="246">
        <f>('Eigen gebouwen'!I15)*(-1)</f>
        <v>0</v>
      </c>
      <c r="J14" s="246">
        <f>('Eigen gebouwen'!J15)*(-1)</f>
        <v>0</v>
      </c>
      <c r="K14" s="246">
        <f>('Eigen gebouwen'!K15)*(-1)</f>
        <v>0</v>
      </c>
      <c r="L14" s="246">
        <f>('Eigen gebouwen'!L15)*(-1)</f>
        <v>0</v>
      </c>
      <c r="M14" s="246">
        <f>('Eigen gebouwen'!M15)*(-1)</f>
        <v>0</v>
      </c>
      <c r="N14" s="246">
        <f>('Eigen gebouwen'!N15)*(-1)</f>
        <v>0</v>
      </c>
      <c r="O14" s="246"/>
      <c r="P14" s="246"/>
      <c r="R14" s="33"/>
    </row>
    <row r="15" spans="1:18">
      <c r="A15" s="33"/>
      <c r="B15" s="30"/>
      <c r="C15" s="30"/>
      <c r="D15" s="249"/>
      <c r="E15" s="30"/>
      <c r="F15" s="30"/>
      <c r="G15" s="29"/>
      <c r="H15" s="30"/>
      <c r="I15" s="30"/>
      <c r="J15" s="30"/>
      <c r="K15" s="30"/>
      <c r="L15" s="30"/>
      <c r="M15" s="30"/>
      <c r="N15" s="30"/>
      <c r="O15" s="30"/>
      <c r="P15" s="30"/>
      <c r="R15" s="33"/>
    </row>
    <row r="16" spans="1:18">
      <c r="A16" s="21" t="s">
        <v>256</v>
      </c>
      <c r="B16" s="22">
        <f t="shared" ref="B16:N16" ca="1" si="1">MAX((B5+B13+B14),0)</f>
        <v>27525.468000000001</v>
      </c>
      <c r="C16" s="22">
        <f t="shared" ca="1" si="1"/>
        <v>0</v>
      </c>
      <c r="D16" s="22">
        <f t="shared" ca="1" si="1"/>
        <v>14450.029176</v>
      </c>
      <c r="E16" s="22">
        <f t="shared" si="1"/>
        <v>257.20186587018719</v>
      </c>
      <c r="F16" s="22">
        <f t="shared" ca="1" si="1"/>
        <v>6417.7742585132082</v>
      </c>
      <c r="G16" s="22">
        <f t="shared" si="1"/>
        <v>0</v>
      </c>
      <c r="H16" s="22">
        <f t="shared" si="1"/>
        <v>0</v>
      </c>
      <c r="I16" s="22">
        <f t="shared" si="1"/>
        <v>0</v>
      </c>
      <c r="J16" s="22">
        <f t="shared" si="1"/>
        <v>0</v>
      </c>
      <c r="K16" s="22">
        <f t="shared" si="1"/>
        <v>0</v>
      </c>
      <c r="L16" s="22">
        <f t="shared" ca="1" si="1"/>
        <v>0</v>
      </c>
      <c r="M16" s="22">
        <f t="shared" si="1"/>
        <v>0</v>
      </c>
      <c r="N16" s="22">
        <f t="shared" ca="1" si="1"/>
        <v>5351.7220505011564</v>
      </c>
      <c r="O16" s="22">
        <f>O5</f>
        <v>1.5633333333333335</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0.19351922548243902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5326.7072484016599</v>
      </c>
      <c r="C20" s="24">
        <f t="shared" ref="C20:P20" ca="1" si="2">C16*C18</f>
        <v>0</v>
      </c>
      <c r="D20" s="24">
        <f t="shared" ca="1" si="2"/>
        <v>2918.9058935520002</v>
      </c>
      <c r="E20" s="24">
        <f t="shared" si="2"/>
        <v>58.384823552532495</v>
      </c>
      <c r="F20" s="24">
        <f t="shared" ca="1" si="2"/>
        <v>1713.5457270230268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3" t="s">
        <v>494</v>
      </c>
      <c r="B23" s="203"/>
      <c r="C23" s="203"/>
      <c r="D23" s="225"/>
    </row>
    <row r="24" spans="1:18">
      <c r="A24" s="235"/>
      <c r="B24" s="33"/>
      <c r="C24" s="33"/>
      <c r="D24" s="236"/>
    </row>
    <row r="25" spans="1:18">
      <c r="A25" s="237"/>
      <c r="B25" s="224" t="s">
        <v>262</v>
      </c>
      <c r="C25" s="224" t="s">
        <v>263</v>
      </c>
      <c r="D25" s="238" t="s">
        <v>181</v>
      </c>
    </row>
    <row r="26" spans="1:18">
      <c r="A26" s="231" t="s">
        <v>53</v>
      </c>
      <c r="B26" s="34">
        <f>IF(ISERROR(TER_kantoor_ele_kWh/1000),0,TER_kantoor_ele_kWh/1000)</f>
        <v>4681.4610000000002</v>
      </c>
      <c r="C26" s="40">
        <f>IF(ISERROR(B26*3.6/1000000/'E Balans VL '!Z12*100),0,B26*3.6/1000000/'E Balans VL '!Z12*100)</f>
        <v>9.9477689028987015E-2</v>
      </c>
      <c r="D26" s="236" t="s">
        <v>691</v>
      </c>
      <c r="F26" s="6"/>
    </row>
    <row r="27" spans="1:18">
      <c r="A27" s="231" t="s">
        <v>52</v>
      </c>
      <c r="B27" s="34">
        <f>IF(ISERROR(TER_horeca_ele_kWh/1000),0,TER_horeca_ele_kWh/1000)</f>
        <v>2371.5659999999998</v>
      </c>
      <c r="C27" s="40">
        <f>IF(ISERROR(B27*3.6/1000000/'E Balans VL '!Z9*100),0,B27*3.6/1000000/'E Balans VL '!Z9*100)</f>
        <v>0.18666058344034697</v>
      </c>
      <c r="D27" s="236" t="s">
        <v>691</v>
      </c>
      <c r="F27" s="6"/>
    </row>
    <row r="28" spans="1:18">
      <c r="A28" s="171" t="s">
        <v>51</v>
      </c>
      <c r="B28" s="34">
        <f>IF(ISERROR(TER_handel_ele_kWh/1000),0,TER_handel_ele_kWh/1000)</f>
        <v>9243.0439999999999</v>
      </c>
      <c r="C28" s="40">
        <f>IF(ISERROR(B28*3.6/1000000/'E Balans VL '!Z13*100),0,B28*3.6/1000000/'E Balans VL '!Z13*100)</f>
        <v>0.25890260912185531</v>
      </c>
      <c r="D28" s="236" t="s">
        <v>691</v>
      </c>
      <c r="F28" s="6"/>
    </row>
    <row r="29" spans="1:18">
      <c r="A29" s="231" t="s">
        <v>50</v>
      </c>
      <c r="B29" s="34">
        <f>IF(ISERROR(TER_gezond_ele_kWh/1000),0,TER_gezond_ele_kWh/1000)</f>
        <v>928.81</v>
      </c>
      <c r="C29" s="40">
        <f>IF(ISERROR(B29*3.6/1000000/'E Balans VL '!Z10*100),0,B29*3.6/1000000/'E Balans VL '!Z10*100)</f>
        <v>0.11882288508325008</v>
      </c>
      <c r="D29" s="236" t="s">
        <v>691</v>
      </c>
      <c r="F29" s="6"/>
    </row>
    <row r="30" spans="1:18">
      <c r="A30" s="231" t="s">
        <v>49</v>
      </c>
      <c r="B30" s="34">
        <f>IF(ISERROR(TER_ander_ele_kWh/1000),0,TER_ander_ele_kWh/1000)</f>
        <v>9175.2250000000004</v>
      </c>
      <c r="C30" s="40">
        <f>IF(ISERROR(B30*3.6/1000000/'E Balans VL '!Z14*100),0,B30*3.6/1000000/'E Balans VL '!Z14*100)</f>
        <v>0.68622951820359812</v>
      </c>
      <c r="D30" s="236" t="s">
        <v>691</v>
      </c>
      <c r="F30" s="6"/>
    </row>
    <row r="31" spans="1:18">
      <c r="A31" s="231" t="s">
        <v>54</v>
      </c>
      <c r="B31" s="34">
        <f>IF(ISERROR(TER_onderwijs_ele_kWh/1000),0,TER_onderwijs_ele_kWh/1000)</f>
        <v>1125.3620000000001</v>
      </c>
      <c r="C31" s="40">
        <f>IF(ISERROR(B31*3.6/1000000/'E Balans VL '!Z11*100),0,B31*3.6/1000000/'E Balans VL '!Z11*100)</f>
        <v>0.23762164401639158</v>
      </c>
      <c r="D31" s="236" t="s">
        <v>691</v>
      </c>
    </row>
    <row r="32" spans="1:18">
      <c r="A32" s="231" t="s">
        <v>255</v>
      </c>
      <c r="B32" s="34">
        <f>IF(ISERROR(TER_rest_ele_kWh/1000),0,TER_rest_ele_kWh/1000)</f>
        <v>0</v>
      </c>
      <c r="C32" s="40">
        <f>IF(ISERROR(B32*3.6/1000000/'E Balans VL '!Z8*100),0,B32*3.6/1000000/'E Balans VL '!Z8*100)</f>
        <v>0</v>
      </c>
      <c r="D32" s="236" t="s">
        <v>691</v>
      </c>
    </row>
    <row r="33" spans="1:4">
      <c r="A33" s="239"/>
      <c r="B33" s="180"/>
      <c r="C33" s="180"/>
      <c r="D33" s="240"/>
    </row>
    <row r="34" spans="1:4">
      <c r="A34" s="33"/>
      <c r="B34" s="33"/>
      <c r="C34" s="33"/>
    </row>
    <row r="35" spans="1:4">
      <c r="A35" s="193" t="s">
        <v>487</v>
      </c>
      <c r="B35" s="203"/>
      <c r="C35" s="203"/>
      <c r="D35" s="225"/>
    </row>
    <row r="36" spans="1:4">
      <c r="A36" s="235"/>
      <c r="B36" s="33"/>
      <c r="C36" s="33"/>
      <c r="D36" s="232"/>
    </row>
    <row r="37" spans="1:4">
      <c r="A37" s="241"/>
      <c r="B37" s="242"/>
      <c r="C37" s="224" t="s">
        <v>372</v>
      </c>
      <c r="D37" s="243" t="s">
        <v>181</v>
      </c>
    </row>
    <row r="38" spans="1:4">
      <c r="A38" s="171" t="s">
        <v>261</v>
      </c>
      <c r="B38" s="314">
        <f>aantalZB_NB_ander+aantalZB_NB_ander_met_kantoor+aantalZB_NB_kantoor+aantalZB_NB_school+ZB_NHH_bestaande_bouw+aantalZB_NB_NIET_RESIDENTIEEL_EPN</f>
        <v>1</v>
      </c>
      <c r="C38" s="44"/>
      <c r="D38" s="232"/>
    </row>
    <row r="39" spans="1:4">
      <c r="A39" s="171" t="s">
        <v>484</v>
      </c>
      <c r="B39" s="310">
        <v>4.2</v>
      </c>
      <c r="C39" s="44"/>
      <c r="D39" s="304" t="s">
        <v>514</v>
      </c>
    </row>
    <row r="40" spans="1:4">
      <c r="A40" s="6" t="s">
        <v>485</v>
      </c>
      <c r="B40" s="315">
        <f>1.34/3.6</f>
        <v>0.37222222222222223</v>
      </c>
      <c r="C40" s="44" t="s">
        <v>214</v>
      </c>
      <c r="D40" s="304" t="s">
        <v>514</v>
      </c>
    </row>
    <row r="41" spans="1:4">
      <c r="A41" s="239"/>
      <c r="B41" s="180"/>
      <c r="C41" s="180"/>
      <c r="D41" s="240"/>
    </row>
    <row r="43" spans="1:4">
      <c r="A43" s="194" t="s">
        <v>488</v>
      </c>
      <c r="B43" s="203"/>
      <c r="C43" s="203"/>
      <c r="D43" s="225"/>
    </row>
    <row r="44" spans="1:4">
      <c r="A44" s="230"/>
      <c r="B44" s="33"/>
      <c r="C44" s="33"/>
      <c r="D44" s="232"/>
    </row>
    <row r="45" spans="1:4">
      <c r="A45" s="241"/>
      <c r="B45" s="242"/>
      <c r="C45" s="224" t="s">
        <v>372</v>
      </c>
      <c r="D45" s="243" t="s">
        <v>181</v>
      </c>
    </row>
    <row r="46" spans="1:4">
      <c r="A46" s="171" t="s">
        <v>261</v>
      </c>
      <c r="B46" s="532">
        <f>aantalWP_NB_NIET_RESIDENTIEEL_EPN+aantalWP_NB_ander+antalWP_NB_ander_met_kantoor+aantalWP_NB_kantoor+aantalWP_NB_school+WP_NHH_bestaande_bouw</f>
        <v>1</v>
      </c>
      <c r="C46" s="33"/>
      <c r="D46" s="232"/>
    </row>
    <row r="47" spans="1:4">
      <c r="A47" s="171" t="s">
        <v>454</v>
      </c>
      <c r="B47" s="533">
        <v>13</v>
      </c>
      <c r="C47" s="33" t="s">
        <v>258</v>
      </c>
      <c r="D47" s="304" t="s">
        <v>514</v>
      </c>
    </row>
    <row r="48" spans="1:4">
      <c r="A48" s="171" t="s">
        <v>455</v>
      </c>
      <c r="B48" s="533">
        <v>2000</v>
      </c>
      <c r="C48" s="33" t="s">
        <v>260</v>
      </c>
      <c r="D48" s="304" t="s">
        <v>514</v>
      </c>
    </row>
    <row r="49" spans="1:4">
      <c r="A49" s="171" t="s">
        <v>415</v>
      </c>
      <c r="B49" s="533">
        <v>3.75</v>
      </c>
      <c r="C49" s="33"/>
      <c r="D49" s="304" t="s">
        <v>514</v>
      </c>
    </row>
    <row r="50" spans="1:4">
      <c r="A50" s="175"/>
      <c r="B50" s="180"/>
      <c r="C50" s="180"/>
      <c r="D50" s="240"/>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1" customFormat="1" ht="17.25" thickTop="1" thickBot="1">
      <c r="A1" s="1199" t="s">
        <v>162</v>
      </c>
      <c r="B1" s="1200" t="s">
        <v>194</v>
      </c>
      <c r="C1" s="1201"/>
      <c r="D1" s="1201"/>
      <c r="E1" s="1201"/>
      <c r="F1" s="1201"/>
      <c r="G1" s="1201"/>
      <c r="H1" s="1201"/>
      <c r="I1" s="1201"/>
      <c r="J1" s="1201"/>
      <c r="K1" s="1201"/>
      <c r="L1" s="1201"/>
      <c r="M1" s="1201"/>
      <c r="N1" s="1201"/>
      <c r="O1" s="1201"/>
      <c r="P1" s="1201"/>
      <c r="R1" s="750"/>
    </row>
    <row r="2" spans="1:18" s="311" customFormat="1" ht="15.75" thickTop="1">
      <c r="A2" s="1199"/>
      <c r="B2" s="1202" t="s">
        <v>20</v>
      </c>
      <c r="C2" s="1202" t="s">
        <v>195</v>
      </c>
      <c r="D2" s="1204" t="s">
        <v>196</v>
      </c>
      <c r="E2" s="1205"/>
      <c r="F2" s="1205"/>
      <c r="G2" s="1205"/>
      <c r="H2" s="1205"/>
      <c r="I2" s="1205"/>
      <c r="J2" s="1205"/>
      <c r="K2" s="1206"/>
      <c r="L2" s="1204" t="s">
        <v>197</v>
      </c>
      <c r="M2" s="1205"/>
      <c r="N2" s="1205"/>
      <c r="O2" s="1205"/>
      <c r="P2" s="1206"/>
      <c r="R2" s="750"/>
    </row>
    <row r="3" spans="1:18" s="311"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c r="R3" s="750"/>
    </row>
    <row r="4" spans="1:18" ht="15.75">
      <c r="A4" s="14"/>
      <c r="B4" s="15"/>
      <c r="C4" s="15"/>
      <c r="D4" s="15"/>
      <c r="E4" s="15"/>
      <c r="F4" s="15"/>
      <c r="G4" s="15"/>
      <c r="H4" s="15"/>
      <c r="I4" s="15"/>
      <c r="J4" s="15"/>
      <c r="K4" s="15"/>
      <c r="L4" s="15"/>
      <c r="M4" s="15"/>
      <c r="N4" s="15"/>
      <c r="O4" s="15"/>
      <c r="P4" s="15"/>
      <c r="R4" s="6"/>
    </row>
    <row r="5" spans="1:18">
      <c r="A5" s="17" t="s">
        <v>264</v>
      </c>
      <c r="B5" s="31">
        <f>SUM(B6:B15)</f>
        <v>20796.96</v>
      </c>
      <c r="C5" s="18">
        <f>IF(ISERROR('Eigen informatie GS &amp; warmtenet'!B59),0,'Eigen informatie GS &amp; warmtenet'!B59)</f>
        <v>0</v>
      </c>
      <c r="D5" s="31">
        <f>SUM(D6:D15)</f>
        <v>10862.528929999999</v>
      </c>
      <c r="E5" s="18">
        <f>SUM(E6:E15)</f>
        <v>169.27696485875302</v>
      </c>
      <c r="F5" s="18">
        <f>SUM(F6:F15)</f>
        <v>9286.8339633510714</v>
      </c>
      <c r="G5" s="19"/>
      <c r="H5" s="18"/>
      <c r="I5" s="18"/>
      <c r="J5" s="18">
        <f>SUM(J6:J15)</f>
        <v>69.121454135133291</v>
      </c>
      <c r="K5" s="18"/>
      <c r="L5" s="18"/>
      <c r="M5" s="18"/>
      <c r="N5" s="18">
        <f>SUM(N6:N15)</f>
        <v>917.425320146535</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4032.33</v>
      </c>
      <c r="C8" s="34"/>
      <c r="D8" s="38">
        <f>IF( ISERROR(IND_metaal_Gas_kWH/1000),0,IND_metaal_Gas_kWH/1000)*0.902</f>
        <v>1251.6954780000001</v>
      </c>
      <c r="E8" s="34">
        <f>C30*'E Balans VL '!I18/100/3.6*1000000</f>
        <v>36.721702634316848</v>
      </c>
      <c r="F8" s="34">
        <f>C30*'E Balans VL '!L18/100/3.6*1000000+C30*'E Balans VL '!N18/100/3.6*1000000</f>
        <v>531.83370496002999</v>
      </c>
      <c r="G8" s="35"/>
      <c r="H8" s="34"/>
      <c r="I8" s="34"/>
      <c r="J8" s="41">
        <f>C30*'E Balans VL '!D18/100/3.6*1000000+C30*'E Balans VL '!E18/100/3.6*1000000</f>
        <v>66.124357267662617</v>
      </c>
      <c r="K8" s="34"/>
      <c r="L8" s="34"/>
      <c r="M8" s="34"/>
      <c r="N8" s="34">
        <f>C30*'E Balans VL '!Y18/100/3.6*1000000</f>
        <v>13.857516371016528</v>
      </c>
      <c r="O8" s="34"/>
      <c r="P8" s="34"/>
      <c r="R8" s="33"/>
    </row>
    <row r="9" spans="1:18">
      <c r="A9" s="6" t="s">
        <v>32</v>
      </c>
      <c r="B9" s="38">
        <f t="shared" si="0"/>
        <v>9990.3629999999994</v>
      </c>
      <c r="C9" s="34"/>
      <c r="D9" s="38">
        <f>IF( ISERROR(IND_andere_gas_kWh/1000),0,IND_andere_gas_kWh/1000)*0.902</f>
        <v>8103.3443040000002</v>
      </c>
      <c r="E9" s="34">
        <f>C31*'E Balans VL '!I19/100/3.6*1000000</f>
        <v>57.745791076265142</v>
      </c>
      <c r="F9" s="34">
        <f>C31*'E Balans VL '!L19/100/3.6*1000000+C31*'E Balans VL '!N19/100/3.6*1000000</f>
        <v>7947.814483744879</v>
      </c>
      <c r="G9" s="35"/>
      <c r="H9" s="34"/>
      <c r="I9" s="34"/>
      <c r="J9" s="41">
        <f>C31*'E Balans VL '!D19/100/3.6*1000000+C31*'E Balans VL '!E19/100/3.6*1000000</f>
        <v>0.94497736999088233</v>
      </c>
      <c r="K9" s="34"/>
      <c r="L9" s="34"/>
      <c r="M9" s="34"/>
      <c r="N9" s="34">
        <f>C31*'E Balans VL '!Y19/100/3.6*1000000</f>
        <v>756.9211844828227</v>
      </c>
      <c r="O9" s="34"/>
      <c r="P9" s="34"/>
      <c r="R9" s="33"/>
    </row>
    <row r="10" spans="1:18">
      <c r="A10" s="6" t="s">
        <v>40</v>
      </c>
      <c r="B10" s="38">
        <f t="shared" si="0"/>
        <v>6279.0739999999996</v>
      </c>
      <c r="C10" s="34"/>
      <c r="D10" s="38">
        <f>IF( ISERROR(IND_voed_gas_kWh/1000),0,IND_voed_gas_kWh/1000)*0.902</f>
        <v>1179.204444</v>
      </c>
      <c r="E10" s="34">
        <f>C32*'E Balans VL '!I20/100/3.6*1000000</f>
        <v>61.739724427700239</v>
      </c>
      <c r="F10" s="34">
        <f>C32*'E Balans VL '!L20/100/3.6*1000000+C32*'E Balans VL '!N20/100/3.6*1000000</f>
        <v>697.37312622003014</v>
      </c>
      <c r="G10" s="35"/>
      <c r="H10" s="34"/>
      <c r="I10" s="34"/>
      <c r="J10" s="41">
        <f>C32*'E Balans VL '!D20/100/3.6*1000000+C32*'E Balans VL '!E20/100/3.6*1000000</f>
        <v>2.4748681162073152E-2</v>
      </c>
      <c r="K10" s="34"/>
      <c r="L10" s="34"/>
      <c r="M10" s="34"/>
      <c r="N10" s="34">
        <f>C32*'E Balans VL '!Y20/100/3.6*1000000</f>
        <v>92.978316001086284</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306.98200000000003</v>
      </c>
      <c r="C12" s="34"/>
      <c r="D12" s="38">
        <f>IF( ISERROR(IND_min_gas_kWh/1000),0,IND_min_gas_kWh/1000)*0.902</f>
        <v>0</v>
      </c>
      <c r="E12" s="34">
        <f>C34*'E Balans VL '!I22/100/3.6*1000000</f>
        <v>7.7825399729579967</v>
      </c>
      <c r="F12" s="34">
        <f>C34*'E Balans VL '!L22/100/3.6*1000000+C34*'E Balans VL '!N22/100/3.6*1000000</f>
        <v>84.942989413474322</v>
      </c>
      <c r="G12" s="35"/>
      <c r="H12" s="34"/>
      <c r="I12" s="34"/>
      <c r="J12" s="41">
        <f>C34*'E Balans VL '!D22/100/3.6*1000000+C34*'E Balans VL '!E22/100/3.6*1000000</f>
        <v>2.027370816317728</v>
      </c>
      <c r="K12" s="34"/>
      <c r="L12" s="34"/>
      <c r="M12" s="34"/>
      <c r="N12" s="34">
        <f>C34*'E Balans VL '!Y22/100/3.6*1000000</f>
        <v>0</v>
      </c>
      <c r="O12" s="34"/>
      <c r="P12" s="34"/>
      <c r="R12" s="33"/>
    </row>
    <row r="13" spans="1:18">
      <c r="A13" s="6" t="s">
        <v>38</v>
      </c>
      <c r="B13" s="38">
        <f t="shared" si="0"/>
        <v>145.815</v>
      </c>
      <c r="C13" s="34"/>
      <c r="D13" s="38">
        <f>IF( ISERROR(IND_papier_gas_kWh/1000),0,IND_papier_gas_kWh/1000)*0.902</f>
        <v>105.504234</v>
      </c>
      <c r="E13" s="34">
        <f>C35*'E Balans VL '!I23/100/3.6*1000000</f>
        <v>4.9666703180812917</v>
      </c>
      <c r="F13" s="34">
        <f>C35*'E Balans VL '!L23/100/3.6*1000000+C35*'E Balans VL '!N23/100/3.6*1000000</f>
        <v>24.085215795614893</v>
      </c>
      <c r="G13" s="35"/>
      <c r="H13" s="34"/>
      <c r="I13" s="34"/>
      <c r="J13" s="41">
        <f>C35*'E Balans VL '!D23/100/3.6*1000000+C35*'E Balans VL '!E23/100/3.6*1000000</f>
        <v>0</v>
      </c>
      <c r="K13" s="34"/>
      <c r="L13" s="34"/>
      <c r="M13" s="34"/>
      <c r="N13" s="34">
        <f>C35*'E Balans VL '!Y23/100/3.6*1000000</f>
        <v>53.656009544838689</v>
      </c>
      <c r="O13" s="34"/>
      <c r="P13" s="34"/>
      <c r="R13" s="33"/>
    </row>
    <row r="14" spans="1:18">
      <c r="A14" s="6" t="s">
        <v>33</v>
      </c>
      <c r="B14" s="38">
        <f t="shared" si="0"/>
        <v>42.396000000000001</v>
      </c>
      <c r="C14" s="34"/>
      <c r="D14" s="38">
        <f>IF( ISERROR(IND_chemie_gas_kWh/1000),0,IND_chemie_gas_kWh/1000)*0.902</f>
        <v>0</v>
      </c>
      <c r="E14" s="34">
        <f>C36*'E Balans VL '!I24/100/3.6*1000000</f>
        <v>0.3205364294314979</v>
      </c>
      <c r="F14" s="34">
        <f>C36*'E Balans VL '!L24/100/3.6*1000000+C36*'E Balans VL '!N24/100/3.6*1000000</f>
        <v>0.78444321704381448</v>
      </c>
      <c r="G14" s="35"/>
      <c r="H14" s="34"/>
      <c r="I14" s="34"/>
      <c r="J14" s="41">
        <f>C36*'E Balans VL '!D24/100/3.6*1000000+C36*'E Balans VL '!E24/100/3.6*1000000</f>
        <v>0</v>
      </c>
      <c r="K14" s="34"/>
      <c r="L14" s="34"/>
      <c r="M14" s="34"/>
      <c r="N14" s="34">
        <f>C36*'E Balans VL '!Y24/100/3.6*1000000</f>
        <v>1.2293746770873569E-2</v>
      </c>
      <c r="O14" s="34"/>
      <c r="P14" s="34"/>
      <c r="R14" s="33"/>
    </row>
    <row r="15" spans="1:18">
      <c r="A15" s="6" t="s">
        <v>265</v>
      </c>
      <c r="B15" s="38">
        <f t="shared" si="0"/>
        <v>0</v>
      </c>
      <c r="C15" s="34"/>
      <c r="D15" s="38">
        <f>IF( ISERROR(IND_rest_gas_kWh/1000),0,IND_rest_gas_kWh/1000)*0.902</f>
        <v>222.78047000000001</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495</v>
      </c>
      <c r="B16" s="246">
        <f>'lokale energieproductie'!N39+'lokale energieproductie'!N31</f>
        <v>0</v>
      </c>
      <c r="C16" s="246">
        <f>'lokale energieproductie'!O39+'lokale energieproductie'!O31</f>
        <v>0</v>
      </c>
      <c r="D16" s="305">
        <f>('lokale energieproductie'!P31+'lokale energieproductie'!P39)*(-1)</f>
        <v>0</v>
      </c>
      <c r="E16" s="247"/>
      <c r="F16" s="305">
        <f>('lokale energieproductie'!S31+'lokale energieproductie'!S39)*(-1)</f>
        <v>0</v>
      </c>
      <c r="G16" s="248"/>
      <c r="H16" s="247"/>
      <c r="I16" s="247"/>
      <c r="J16" s="247"/>
      <c r="K16" s="247"/>
      <c r="L16" s="305">
        <f>('lokale energieproductie'!T31+'lokale energieproductie'!U31+'lokale energieproductie'!T39+'lokale energieproductie'!U39)*(-1)</f>
        <v>0</v>
      </c>
      <c r="M16" s="247"/>
      <c r="N16" s="305">
        <f>('lokale energieproductie'!Q31+'lokale energieproductie'!R31+'lokale energieproductie'!V31+'lokale energieproductie'!Q39+'lokale energieproductie'!R39+'lokale energieproductie'!V39)*(-1)</f>
        <v>0</v>
      </c>
      <c r="O16" s="247"/>
      <c r="P16" s="247"/>
      <c r="R16" s="33"/>
    </row>
    <row r="17" spans="1:18">
      <c r="A17" s="6"/>
      <c r="B17" s="30"/>
      <c r="C17" s="30"/>
      <c r="D17" s="249"/>
      <c r="E17" s="30"/>
      <c r="F17" s="30"/>
      <c r="G17" s="29"/>
      <c r="H17" s="30"/>
      <c r="I17" s="30"/>
      <c r="J17" s="30"/>
      <c r="K17" s="30"/>
      <c r="L17" s="30"/>
      <c r="M17" s="30"/>
      <c r="N17" s="30"/>
      <c r="O17" s="30"/>
      <c r="P17" s="30"/>
      <c r="R17" s="33"/>
    </row>
    <row r="18" spans="1:18">
      <c r="A18" s="21" t="s">
        <v>273</v>
      </c>
      <c r="B18" s="22">
        <f>B5+B16</f>
        <v>20796.96</v>
      </c>
      <c r="C18" s="22">
        <f>C5+C16</f>
        <v>0</v>
      </c>
      <c r="D18" s="22">
        <f>MAX((D5+D16),0)</f>
        <v>10862.528929999999</v>
      </c>
      <c r="E18" s="22">
        <f>MAX((E5+E16),0)</f>
        <v>169.27696485875302</v>
      </c>
      <c r="F18" s="22">
        <f>MAX((F5+F16),0)</f>
        <v>9286.8339633510714</v>
      </c>
      <c r="G18" s="22"/>
      <c r="H18" s="22"/>
      <c r="I18" s="22"/>
      <c r="J18" s="22">
        <f>MAX((J5+J16),0)</f>
        <v>69.121454135133291</v>
      </c>
      <c r="K18" s="22"/>
      <c r="L18" s="22">
        <f>MAX((L5+L16),0)</f>
        <v>0</v>
      </c>
      <c r="M18" s="22"/>
      <c r="N18" s="22">
        <f>MAX((N5+N16),0)</f>
        <v>917.425320146535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0.19351922548243902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4024.6115915892647</v>
      </c>
      <c r="C22" s="24">
        <f ca="1">C18*C20</f>
        <v>0</v>
      </c>
      <c r="D22" s="24">
        <f>D18*D20</f>
        <v>2194.2308438599998</v>
      </c>
      <c r="E22" s="24">
        <f>E18*E20</f>
        <v>38.425871022936938</v>
      </c>
      <c r="F22" s="24">
        <f>F18*F20</f>
        <v>2479.5846682147362</v>
      </c>
      <c r="G22" s="24"/>
      <c r="H22" s="24"/>
      <c r="I22" s="24"/>
      <c r="J22" s="24">
        <f>J18*J20</f>
        <v>24.468994763837184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3" t="s">
        <v>494</v>
      </c>
      <c r="B25" s="203"/>
      <c r="C25" s="203"/>
      <c r="D25" s="225"/>
    </row>
    <row r="26" spans="1:18">
      <c r="A26" s="235"/>
      <c r="B26" s="33"/>
      <c r="C26" s="33"/>
      <c r="D26" s="236"/>
    </row>
    <row r="27" spans="1:18">
      <c r="A27" s="237"/>
      <c r="B27" s="224" t="s">
        <v>262</v>
      </c>
      <c r="C27" s="224" t="s">
        <v>263</v>
      </c>
      <c r="D27" s="238" t="s">
        <v>181</v>
      </c>
    </row>
    <row r="28" spans="1:18">
      <c r="A28" s="171" t="s">
        <v>34</v>
      </c>
      <c r="B28" s="38"/>
      <c r="C28" s="40"/>
      <c r="D28" s="236" t="s">
        <v>691</v>
      </c>
    </row>
    <row r="29" spans="1:18">
      <c r="A29" s="171" t="s">
        <v>37</v>
      </c>
      <c r="B29" s="38">
        <f>IF( ISERROR(IND_nonf_ele_kWh/1000),0,IND_nonf_ele_kWh/1000)</f>
        <v>0</v>
      </c>
      <c r="C29" s="40">
        <f>IF(ISERROR(B29*3.6/1000000/'E Balans VL '!Z17*100),0,B29*3.6/1000000/'E Balans VL '!Z17*100)</f>
        <v>0</v>
      </c>
      <c r="D29" s="236" t="s">
        <v>691</v>
      </c>
    </row>
    <row r="30" spans="1:18">
      <c r="A30" s="171" t="s">
        <v>35</v>
      </c>
      <c r="B30" s="38">
        <f>IF( ISERROR(IND_metaal_ele_kWh/1000),0,IND_metaal_ele_kWh/1000)</f>
        <v>4032.33</v>
      </c>
      <c r="C30" s="40">
        <f>IF(ISERROR(B30*3.6/1000000/'E Balans VL '!Z18*100),0,B30*3.6/1000000/'E Balans VL '!Z18*100)</f>
        <v>0.22437220054063378</v>
      </c>
      <c r="D30" s="236" t="s">
        <v>691</v>
      </c>
    </row>
    <row r="31" spans="1:18">
      <c r="A31" s="6" t="s">
        <v>32</v>
      </c>
      <c r="B31" s="38">
        <f>IF( ISERROR(IND_ander_ele_kWh/1000),0,IND_ander_ele_kWh/1000)</f>
        <v>9990.3629999999994</v>
      </c>
      <c r="C31" s="40">
        <f>IF(ISERROR(B31*3.6/1000000/'E Balans VL '!Z19*100),0,B31*3.6/1000000/'E Balans VL '!Z19*100)</f>
        <v>0.46442573815251559</v>
      </c>
      <c r="D31" s="236" t="s">
        <v>691</v>
      </c>
    </row>
    <row r="32" spans="1:18">
      <c r="A32" s="171" t="s">
        <v>40</v>
      </c>
      <c r="B32" s="38">
        <f>IF( ISERROR(IND_voed_ele_kWh/1000),0,IND_voed_ele_kWh/1000)</f>
        <v>6279.0739999999996</v>
      </c>
      <c r="C32" s="40">
        <f>IF(ISERROR(B32*3.6/1000000/'E Balans VL '!Z20*100),0,B32*3.6/1000000/'E Balans VL '!Z20*100)</f>
        <v>0.22195258477300567</v>
      </c>
      <c r="D32" s="236" t="s">
        <v>691</v>
      </c>
    </row>
    <row r="33" spans="1:5">
      <c r="A33" s="171" t="s">
        <v>39</v>
      </c>
      <c r="B33" s="38">
        <f>IF( ISERROR(IND_textiel_ele_kWh/1000),0,IND_textiel_ele_kWh/1000)</f>
        <v>0</v>
      </c>
      <c r="C33" s="40">
        <f>IF(ISERROR(B33*3.6/1000000/'E Balans VL '!Z21*100),0,B33*3.6/1000000/'E Balans VL '!Z21*100)</f>
        <v>0</v>
      </c>
      <c r="D33" s="236" t="s">
        <v>691</v>
      </c>
    </row>
    <row r="34" spans="1:5">
      <c r="A34" s="171" t="s">
        <v>36</v>
      </c>
      <c r="B34" s="38">
        <f>IF( ISERROR(IND_min_ele_kWh/1000),0,IND_min_ele_kWh/1000)</f>
        <v>306.98200000000003</v>
      </c>
      <c r="C34" s="40">
        <f>IF(ISERROR(B34*3.6/1000000/'E Balans VL '!Z22*100),0,B34*3.6/1000000/'E Balans VL '!Z22*100)</f>
        <v>6.1694725400055446E-2</v>
      </c>
      <c r="D34" s="236" t="s">
        <v>691</v>
      </c>
    </row>
    <row r="35" spans="1:5">
      <c r="A35" s="171" t="s">
        <v>38</v>
      </c>
      <c r="B35" s="38">
        <f>IF( ISERROR(IND_papier_ele_kWh/1000),0,IND_papier_ele_kWh/1000)</f>
        <v>145.815</v>
      </c>
      <c r="C35" s="40">
        <f>IF(ISERROR(B35*3.6/1000000/'E Balans VL '!Z22*100),0,B35*3.6/1000000/'E Balans VL '!Z22*100)</f>
        <v>2.9304703155914956E-2</v>
      </c>
      <c r="D35" s="236" t="s">
        <v>691</v>
      </c>
    </row>
    <row r="36" spans="1:5">
      <c r="A36" s="171" t="s">
        <v>33</v>
      </c>
      <c r="B36" s="38">
        <f>IF( ISERROR(IND_chemie_ele_kWh/1000),0,IND_chemie_ele_kWh/1000)</f>
        <v>42.396000000000001</v>
      </c>
      <c r="C36" s="40">
        <f>IF(ISERROR(B36*3.6/1000000/'E Balans VL '!Z24*100),0,B36*3.6/1000000/'E Balans VL '!Z24*100)</f>
        <v>1.0440109898452218E-3</v>
      </c>
      <c r="D36" s="236" t="s">
        <v>691</v>
      </c>
    </row>
    <row r="37" spans="1:5">
      <c r="A37" s="171" t="s">
        <v>265</v>
      </c>
      <c r="B37" s="38">
        <f>IF( ISERROR(IND_rest_ele_kWh/1000),0,IND_rest_ele_kWh/1000)</f>
        <v>0</v>
      </c>
      <c r="C37" s="40">
        <f>IF(ISERROR(B37*3.6/1000000/'E Balans VL '!Z15*100),0,B37*3.6/1000000/'E Balans VL '!Z15*100)</f>
        <v>0</v>
      </c>
      <c r="D37" s="236" t="s">
        <v>691</v>
      </c>
    </row>
    <row r="38" spans="1:5">
      <c r="A38" s="239"/>
      <c r="B38" s="180"/>
      <c r="C38" s="180"/>
      <c r="D38" s="240"/>
    </row>
    <row r="39" spans="1:5">
      <c r="A39" s="231"/>
      <c r="B39" s="33"/>
      <c r="C39" s="33"/>
      <c r="D39" s="33"/>
      <c r="E39" s="33"/>
    </row>
    <row r="40" spans="1:5">
      <c r="A40" s="193" t="s">
        <v>487</v>
      </c>
      <c r="B40" s="203"/>
      <c r="C40" s="203"/>
      <c r="D40" s="225"/>
    </row>
    <row r="41" spans="1:5">
      <c r="A41" s="235"/>
      <c r="B41" s="33"/>
      <c r="C41" s="33"/>
      <c r="D41" s="232"/>
    </row>
    <row r="42" spans="1:5">
      <c r="A42" s="241"/>
      <c r="B42" s="242"/>
      <c r="C42" s="224" t="s">
        <v>372</v>
      </c>
      <c r="D42" s="243" t="s">
        <v>181</v>
      </c>
    </row>
    <row r="43" spans="1:5">
      <c r="A43" s="171" t="s">
        <v>261</v>
      </c>
      <c r="B43" s="314">
        <f>aantalZB_NB_industrie+aantalZB_NB_industrie_met_kantoor</f>
        <v>0</v>
      </c>
      <c r="C43" s="44"/>
      <c r="D43" s="232"/>
    </row>
    <row r="44" spans="1:5">
      <c r="A44" s="171" t="s">
        <v>484</v>
      </c>
      <c r="B44" s="310">
        <v>4.2</v>
      </c>
      <c r="C44" s="44"/>
      <c r="D44" s="304" t="s">
        <v>514</v>
      </c>
    </row>
    <row r="45" spans="1:5">
      <c r="A45" s="6" t="s">
        <v>485</v>
      </c>
      <c r="B45" s="315">
        <f>1.34/3.6</f>
        <v>0.37222222222222223</v>
      </c>
      <c r="C45" s="44" t="s">
        <v>214</v>
      </c>
      <c r="D45" s="304" t="s">
        <v>514</v>
      </c>
    </row>
    <row r="46" spans="1:5" s="33" customFormat="1">
      <c r="A46" s="175"/>
      <c r="B46" s="245"/>
      <c r="C46" s="180"/>
      <c r="D46" s="240"/>
    </row>
    <row r="48" spans="1:5">
      <c r="A48" s="194" t="s">
        <v>488</v>
      </c>
      <c r="B48" s="203"/>
      <c r="C48" s="203"/>
      <c r="D48" s="225"/>
    </row>
    <row r="49" spans="1:4">
      <c r="A49" s="230"/>
      <c r="B49" s="33"/>
      <c r="C49" s="33"/>
      <c r="D49" s="232"/>
    </row>
    <row r="50" spans="1:4">
      <c r="A50" s="241"/>
      <c r="B50" s="242"/>
      <c r="C50" s="224" t="s">
        <v>372</v>
      </c>
      <c r="D50" s="243" t="s">
        <v>181</v>
      </c>
    </row>
    <row r="51" spans="1:4">
      <c r="A51" s="171" t="s">
        <v>261</v>
      </c>
      <c r="B51" s="314">
        <f>aantalWP_NB_industrie+AantalWP_NB_industrie_met_kantoor</f>
        <v>0</v>
      </c>
      <c r="C51" s="33"/>
      <c r="D51" s="232"/>
    </row>
    <row r="52" spans="1:4">
      <c r="A52" s="171" t="s">
        <v>257</v>
      </c>
      <c r="B52" s="310">
        <v>13</v>
      </c>
      <c r="C52" s="33" t="s">
        <v>258</v>
      </c>
      <c r="D52" s="304" t="s">
        <v>514</v>
      </c>
    </row>
    <row r="53" spans="1:4">
      <c r="A53" s="171" t="s">
        <v>259</v>
      </c>
      <c r="B53" s="310">
        <v>2000</v>
      </c>
      <c r="C53" s="33" t="s">
        <v>260</v>
      </c>
      <c r="D53" s="304" t="s">
        <v>514</v>
      </c>
    </row>
    <row r="54" spans="1:4">
      <c r="A54" s="171" t="s">
        <v>415</v>
      </c>
      <c r="B54" s="310">
        <v>3.75</v>
      </c>
      <c r="C54" s="33"/>
      <c r="D54" s="304" t="s">
        <v>514</v>
      </c>
    </row>
    <row r="55" spans="1:4">
      <c r="A55" s="175"/>
      <c r="B55" s="180"/>
      <c r="C55" s="180"/>
      <c r="D55" s="240"/>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1" customFormat="1" ht="17.25" thickTop="1" thickBot="1">
      <c r="A1" s="1199" t="s">
        <v>266</v>
      </c>
      <c r="B1" s="1200" t="s">
        <v>194</v>
      </c>
      <c r="C1" s="1201"/>
      <c r="D1" s="1201"/>
      <c r="E1" s="1201"/>
      <c r="F1" s="1201"/>
      <c r="G1" s="1201"/>
      <c r="H1" s="1201"/>
      <c r="I1" s="1201"/>
      <c r="J1" s="1201"/>
      <c r="K1" s="1201"/>
      <c r="L1" s="1201"/>
      <c r="M1" s="1201"/>
      <c r="N1" s="1201"/>
      <c r="O1" s="1201"/>
      <c r="P1" s="1201"/>
    </row>
    <row r="2" spans="1:18" s="311"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8" s="311"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ht="15.75">
      <c r="A4" s="14"/>
      <c r="B4" s="15"/>
      <c r="C4" s="15"/>
      <c r="D4" s="15"/>
      <c r="E4" s="15"/>
      <c r="F4" s="15"/>
      <c r="G4" s="15"/>
      <c r="H4" s="15"/>
      <c r="I4" s="15"/>
      <c r="J4" s="15"/>
      <c r="K4" s="15"/>
      <c r="L4" s="15"/>
      <c r="M4" s="15"/>
      <c r="N4" s="15"/>
      <c r="O4" s="15"/>
      <c r="P4" s="15"/>
      <c r="R4" s="6"/>
    </row>
    <row r="5" spans="1:18">
      <c r="A5" s="17" t="s">
        <v>267</v>
      </c>
      <c r="B5" s="31">
        <f>IF(ISERROR(SUM(LB_lb_ele_kWh,LB_rest_ele_kWh)/1000),0,SUM(LB_lb_ele_kWh,LB_rest_ele_kWh)/1000)</f>
        <v>9793.331273988988</v>
      </c>
      <c r="C5" s="18">
        <f>'Eigen informatie GS &amp; warmtenet'!B60</f>
        <v>0</v>
      </c>
      <c r="D5" s="31">
        <f>IF(ISERROR(SUM(LB_lb_gas_kWh,LB_rest_gas_kWh)/1000),0,SUM(LB_lb_gas_kWh,LB_rest_gas_kWh)/1000)*0.902</f>
        <v>1762.690204</v>
      </c>
      <c r="E5" s="18">
        <f>B17*'E Balans VL '!I25/3.6*1000000/100</f>
        <v>92.259742348175465</v>
      </c>
      <c r="F5" s="18">
        <f>B17*('E Balans VL '!L25/3.6*1000000+'E Balans VL '!N25/3.6*1000000)/100</f>
        <v>31958.890068239652</v>
      </c>
      <c r="G5" s="19"/>
      <c r="H5" s="18"/>
      <c r="I5" s="18"/>
      <c r="J5" s="18">
        <f>('E Balans VL '!D25+'E Balans VL '!E25)/3.6*1000000*landbouw!B17/100</f>
        <v>1211.4827133466042</v>
      </c>
      <c r="K5" s="18"/>
      <c r="L5" s="18">
        <f>L6*(-1)</f>
        <v>0</v>
      </c>
      <c r="M5" s="18"/>
      <c r="N5" s="18">
        <f>N6*(-1)</f>
        <v>5240.7857142857147</v>
      </c>
      <c r="O5" s="18"/>
      <c r="P5" s="18"/>
      <c r="R5" s="33"/>
    </row>
    <row r="6" spans="1:18">
      <c r="A6" s="17" t="s">
        <v>495</v>
      </c>
      <c r="B6" s="18" t="s">
        <v>210</v>
      </c>
      <c r="C6" s="18">
        <f>'lokale energieproductie'!O41+'lokale energieproductie'!O33</f>
        <v>10.392857142857141</v>
      </c>
      <c r="D6" s="305">
        <f>('lokale energieproductie'!P33+'lokale energieproductie'!P41)*(-1)</f>
        <v>0</v>
      </c>
      <c r="E6" s="247"/>
      <c r="F6" s="305">
        <f>('lokale energieproductie'!S33+'lokale energieproductie'!S41)*(-1)</f>
        <v>0</v>
      </c>
      <c r="G6" s="248"/>
      <c r="H6" s="247"/>
      <c r="I6" s="247"/>
      <c r="J6" s="247"/>
      <c r="K6" s="247"/>
      <c r="L6" s="305">
        <f>('lokale energieproductie'!T33+'lokale energieproductie'!U33+'lokale energieproductie'!T41+'lokale energieproductie'!U41)*(-1)</f>
        <v>0</v>
      </c>
      <c r="M6" s="247"/>
      <c r="N6" s="305">
        <f>('lokale energieproductie'!V33+'lokale energieproductie'!R33+'lokale energieproductie'!Q33+'lokale energieproductie'!Q41+'lokale energieproductie'!R41+'lokale energieproductie'!V41)*(-1)</f>
        <v>-5240.7857142857147</v>
      </c>
      <c r="O6" s="247"/>
      <c r="P6" s="247"/>
      <c r="R6" s="33"/>
    </row>
    <row r="7" spans="1:18">
      <c r="A7" s="33"/>
      <c r="B7" s="30"/>
      <c r="C7" s="30"/>
      <c r="D7" s="249"/>
      <c r="E7" s="30"/>
      <c r="F7" s="30"/>
      <c r="G7" s="29"/>
      <c r="H7" s="30"/>
      <c r="I7" s="30"/>
      <c r="J7" s="30"/>
      <c r="K7" s="30"/>
      <c r="L7" s="30"/>
      <c r="M7" s="30"/>
      <c r="N7" s="30"/>
      <c r="O7" s="30"/>
      <c r="P7" s="30"/>
      <c r="R7" s="33"/>
    </row>
    <row r="8" spans="1:18">
      <c r="A8" s="21" t="s">
        <v>268</v>
      </c>
      <c r="B8" s="22">
        <f>B5</f>
        <v>9793.331273988988</v>
      </c>
      <c r="C8" s="22">
        <f>C5+C6</f>
        <v>10.392857142857141</v>
      </c>
      <c r="D8" s="22">
        <f>MAX((D5+D6),0)</f>
        <v>1762.690204</v>
      </c>
      <c r="E8" s="22">
        <f>MAX((E5+E6),0)</f>
        <v>92.259742348175465</v>
      </c>
      <c r="F8" s="22">
        <f>MAX((F5+F6),0)</f>
        <v>31958.890068239652</v>
      </c>
      <c r="G8" s="22"/>
      <c r="H8" s="22"/>
      <c r="I8" s="22"/>
      <c r="J8" s="22">
        <f>MAX((J5+J6),0)</f>
        <v>1211.4827133466042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0.19351922548243902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1895.1978830352969</v>
      </c>
      <c r="C12" s="24">
        <f ca="1">C8*C10</f>
        <v>0</v>
      </c>
      <c r="D12" s="24">
        <f>D8*D10</f>
        <v>356.06342120800002</v>
      </c>
      <c r="E12" s="24">
        <f>E8*E10</f>
        <v>20.942961513035833</v>
      </c>
      <c r="F12" s="24">
        <f>F8*F10</f>
        <v>8533.0236482199871</v>
      </c>
      <c r="G12" s="24"/>
      <c r="H12" s="24"/>
      <c r="I12" s="24"/>
      <c r="J12" s="24">
        <f>J8*J10</f>
        <v>428.86488052469787</v>
      </c>
      <c r="K12" s="24"/>
      <c r="L12" s="24">
        <f>L8*L10</f>
        <v>0</v>
      </c>
      <c r="M12" s="24">
        <f>M8*M10</f>
        <v>0</v>
      </c>
      <c r="N12" s="24">
        <f>N8*N10</f>
        <v>0</v>
      </c>
      <c r="O12" s="24"/>
      <c r="P12" s="24"/>
    </row>
    <row r="14" spans="1:18">
      <c r="A14" s="193" t="s">
        <v>501</v>
      </c>
      <c r="B14" s="203"/>
      <c r="C14" s="225"/>
    </row>
    <row r="15" spans="1:18">
      <c r="A15" s="235"/>
      <c r="B15" s="33"/>
      <c r="C15" s="236"/>
    </row>
    <row r="16" spans="1:18">
      <c r="A16" s="254"/>
      <c r="B16" s="43" t="s">
        <v>287</v>
      </c>
      <c r="C16" s="238" t="s">
        <v>181</v>
      </c>
    </row>
    <row r="17" spans="1:4">
      <c r="A17" s="255" t="s">
        <v>111</v>
      </c>
      <c r="B17" s="253">
        <f>IF(ISERROR(SUM(LB_lb_ele_kWh,LB_rest_ele_kWh)*3.6/1000000000/'E Balans VL '!Z26*100),0,SUM(LB_lb_ele_kWh,LB_rest_ele_kWh)*3.6/1000000000/'E Balans VL '!Z26*100)</f>
        <v>1.3258605620669393</v>
      </c>
      <c r="C17" s="236" t="s">
        <v>691</v>
      </c>
      <c r="D17" s="251"/>
    </row>
    <row r="18" spans="1:4">
      <c r="A18" s="239"/>
      <c r="B18" s="252"/>
      <c r="C18" s="240"/>
    </row>
    <row r="19" spans="1:4">
      <c r="A19" s="33"/>
      <c r="B19" s="49"/>
      <c r="C19" s="33"/>
    </row>
    <row r="20" spans="1:4">
      <c r="A20" s="33"/>
      <c r="B20" s="49"/>
      <c r="C20" s="33"/>
    </row>
    <row r="21" spans="1:4" ht="15.75" thickBot="1">
      <c r="B21" s="33"/>
    </row>
    <row r="22" spans="1:4" ht="15.75" customHeight="1">
      <c r="A22" s="1207" t="s">
        <v>298</v>
      </c>
      <c r="B22" s="1210" t="s">
        <v>299</v>
      </c>
      <c r="C22" s="1210" t="s">
        <v>500</v>
      </c>
    </row>
    <row r="23" spans="1:4">
      <c r="A23" s="1208"/>
      <c r="B23" s="1211"/>
      <c r="C23" s="1211"/>
    </row>
    <row r="24" spans="1:4" ht="15.75" thickBot="1">
      <c r="A24" s="1209"/>
      <c r="B24" s="1212"/>
      <c r="C24" s="1212"/>
    </row>
    <row r="25" spans="1:4" ht="15.75">
      <c r="A25" s="14"/>
      <c r="B25" s="33"/>
    </row>
    <row r="26" spans="1:4">
      <c r="A26" s="42" t="s">
        <v>269</v>
      </c>
      <c r="B26" s="246">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1927.2248978273533</v>
      </c>
      <c r="C26" s="246">
        <f>B26*'GWP N2O_CH4'!B5</f>
        <v>40471.72285437442</v>
      </c>
      <c r="D26" s="51"/>
    </row>
    <row r="27" spans="1:4">
      <c r="A27" s="42" t="s">
        <v>270</v>
      </c>
      <c r="B27" s="246">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1027.7346363654544</v>
      </c>
      <c r="C27" s="246">
        <f>B27*'GWP N2O_CH4'!B5</f>
        <v>21582.427363674542</v>
      </c>
      <c r="D27" s="51"/>
    </row>
    <row r="28" spans="1:4">
      <c r="A28" s="42" t="s">
        <v>271</v>
      </c>
      <c r="B28" s="246">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29.760341470855842</v>
      </c>
      <c r="C28" s="246">
        <f>B28*'GWP N2O_CH4'!B4</f>
        <v>9225.7058559653105</v>
      </c>
      <c r="D28" s="51"/>
    </row>
    <row r="29" spans="1:4">
      <c r="A29" s="42" t="s">
        <v>272</v>
      </c>
      <c r="B29" s="246">
        <f>B34*'ha_N2O bodem landbouw'!B4</f>
        <v>68.203001786301016</v>
      </c>
      <c r="C29" s="246">
        <f>B29*'GWP N2O_CH4'!B4</f>
        <v>21142.930553753315</v>
      </c>
      <c r="D29" s="51"/>
    </row>
    <row r="31" spans="1:4">
      <c r="A31" s="193" t="s">
        <v>502</v>
      </c>
      <c r="B31" s="203"/>
      <c r="C31" s="225"/>
    </row>
    <row r="32" spans="1:4">
      <c r="A32" s="235"/>
      <c r="B32" s="33"/>
      <c r="C32" s="236"/>
    </row>
    <row r="33" spans="1:5">
      <c r="A33" s="237"/>
      <c r="B33" s="224" t="s">
        <v>632</v>
      </c>
      <c r="C33" s="238" t="s">
        <v>181</v>
      </c>
    </row>
    <row r="34" spans="1:5">
      <c r="A34" s="256" t="s">
        <v>111</v>
      </c>
      <c r="B34" s="36">
        <f>IF(ISERROR(aantalCultuurgronden/'ha_N2O bodem landbouw'!B5),0,aantalCultuurgronden/'ha_N2O bodem landbouw'!B5)</f>
        <v>1.8412663433605866E-2</v>
      </c>
      <c r="C34" s="257" t="s">
        <v>631</v>
      </c>
      <c r="D34" s="28"/>
      <c r="E34" s="28"/>
    </row>
    <row r="35" spans="1:5">
      <c r="A35" s="239"/>
      <c r="B35" s="180"/>
      <c r="C35" s="240"/>
      <c r="D35" s="251"/>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85" zoomScaleNormal="85" workbookViewId="0">
      <selection activeCell="E15" sqref="E1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1" customFormat="1" ht="17.25" thickTop="1" thickBot="1">
      <c r="A1" s="1199" t="s">
        <v>504</v>
      </c>
      <c r="B1" s="1200" t="s">
        <v>553</v>
      </c>
      <c r="C1" s="1201"/>
      <c r="D1" s="1201"/>
      <c r="E1" s="1201"/>
      <c r="F1" s="1201"/>
      <c r="G1" s="1201"/>
      <c r="H1" s="1201"/>
      <c r="I1" s="1201"/>
      <c r="J1" s="1201"/>
      <c r="K1" s="1201"/>
      <c r="L1" s="1201"/>
      <c r="M1" s="1201"/>
      <c r="N1" s="1201"/>
      <c r="O1" s="1201"/>
      <c r="P1" s="1201"/>
    </row>
    <row r="2" spans="1:18" s="311" customFormat="1" ht="15.75" thickTop="1">
      <c r="A2" s="1199"/>
      <c r="B2" s="1202" t="s">
        <v>20</v>
      </c>
      <c r="C2" s="1202" t="s">
        <v>195</v>
      </c>
      <c r="D2" s="1204" t="s">
        <v>196</v>
      </c>
      <c r="E2" s="1205"/>
      <c r="F2" s="1205"/>
      <c r="G2" s="1205"/>
      <c r="H2" s="1205"/>
      <c r="I2" s="1205"/>
      <c r="J2" s="1205"/>
      <c r="K2" s="1206"/>
      <c r="L2" s="1204" t="s">
        <v>197</v>
      </c>
      <c r="M2" s="1205"/>
      <c r="N2" s="1205"/>
      <c r="O2" s="1205"/>
      <c r="P2" s="1206"/>
    </row>
    <row r="3" spans="1:18" s="311" customFormat="1" ht="45">
      <c r="A3" s="1199"/>
      <c r="B3" s="1203"/>
      <c r="C3" s="1203"/>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c r="C4" s="16"/>
    </row>
    <row r="5" spans="1:18" s="8" customFormat="1">
      <c r="A5" s="283" t="s">
        <v>323</v>
      </c>
      <c r="B5" s="420">
        <f>SUM(B6:B11)</f>
        <v>2.1981427548940471E-5</v>
      </c>
      <c r="C5" s="435" t="s">
        <v>210</v>
      </c>
      <c r="D5" s="420">
        <f>SUM(D6:D11)</f>
        <v>2.7188050950946422E-5</v>
      </c>
      <c r="E5" s="420">
        <f>SUM(E6:E11)</f>
        <v>1.7421814319310068E-3</v>
      </c>
      <c r="F5" s="433" t="s">
        <v>210</v>
      </c>
      <c r="G5" s="420">
        <f>SUM(G6:G11)</f>
        <v>0.3954067343409623</v>
      </c>
      <c r="H5" s="420">
        <f>SUM(H6:H11)</f>
        <v>6.5600073023601269E-2</v>
      </c>
      <c r="I5" s="435" t="s">
        <v>210</v>
      </c>
      <c r="J5" s="435" t="s">
        <v>210</v>
      </c>
      <c r="K5" s="435" t="s">
        <v>210</v>
      </c>
      <c r="L5" s="435" t="s">
        <v>210</v>
      </c>
      <c r="M5" s="420">
        <f>SUM(M6:M11)</f>
        <v>2.0598721494277137E-2</v>
      </c>
      <c r="N5" s="435" t="s">
        <v>210</v>
      </c>
      <c r="O5" s="435" t="s">
        <v>210</v>
      </c>
      <c r="P5" s="436" t="s">
        <v>210</v>
      </c>
    </row>
    <row r="6" spans="1:18">
      <c r="A6" s="261" t="s">
        <v>748</v>
      </c>
      <c r="B6" s="421">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1.7875089076232949E-5</v>
      </c>
      <c r="C6" s="421"/>
      <c r="D6" s="421">
        <f>vkm_GW_PW*SUMIFS(TableVerdeelsleutelVkm[CNG],TableVerdeelsleutelVkm[Voertuigtype],"Lichte voertuigen")*SUMIFS(TableECFTransport[EnergieConsumptieFactor (PJ per km)],TableECFTransport[Index],CONCATENATE($A6,"_CNG_CNG"))
+vkm_GW_PW*SUMIFS(TableVerdeelsleutelVkm[FUEL CELL H2],TableVerdeelsleutelVkm[Voertuigtype],"Lichte voertuigen")*SUMIFS(TableECFTransport[EnergieConsumptieFactor (PJ per km)],TableECFTransport[Index],CONCATENATE($A6,"_FUEL CELL H2_H2"))</f>
        <v>2.0818785065115479E-5</v>
      </c>
      <c r="E6" s="423">
        <f>vkm_GW_PW*SUMIFS(TableVerdeelsleutelVkm[LPG],TableVerdeelsleutelVkm[Voertuigtype],"Lichte voertuigen")*SUMIFS(TableECFTransport[EnergieConsumptieFactor (PJ per km)],TableECFTransport[Index],CONCATENATE($A6,"_LPG_LPG"))</f>
        <v>1.3506692768608473E-3</v>
      </c>
      <c r="F6" s="423"/>
      <c r="G6" s="421">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0.21072980108042028</v>
      </c>
      <c r="H6" s="421">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5.0785848719441792E-2</v>
      </c>
      <c r="I6" s="421"/>
      <c r="J6" s="421"/>
      <c r="K6" s="421"/>
      <c r="L6" s="421"/>
      <c r="M6" s="421">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1.1702842359661602E-2</v>
      </c>
      <c r="N6" s="421"/>
      <c r="O6" s="421"/>
      <c r="P6" s="422"/>
    </row>
    <row r="7" spans="1:18">
      <c r="A7" s="261" t="s">
        <v>749</v>
      </c>
      <c r="B7" s="421">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7.1947614388738996E-7</v>
      </c>
      <c r="C7" s="421"/>
      <c r="D7" s="423">
        <f>vkm_GW_ZV*SUMIFS(TableVerdeelsleutelVkm[CNG],TableVerdeelsleutelVkm[Voertuigtype],"Zware voertuigen")*SUMIFS(TableECFTransport[EnergieConsumptieFactor (PJ per km)],TableECFTransport[Index],CONCATENATE($A7,"_CNG_CNG"))</f>
        <v>0</v>
      </c>
      <c r="E7" s="423">
        <f>vkm_GW_ZV*SUMIFS(TableVerdeelsleutelVkm[LPG],TableVerdeelsleutelVkm[Voertuigtype],"Zware voertuigen")*SUMIFS(TableECFTransport[EnergieConsumptieFactor (PJ per km)],TableECFTransport[Index],CONCATENATE($A7,"_LPG_LPG"))</f>
        <v>0</v>
      </c>
      <c r="F7" s="423"/>
      <c r="G7" s="421">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0.11901723220946721</v>
      </c>
      <c r="H7" s="881">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3.1936564505231265E-6</v>
      </c>
      <c r="I7" s="421"/>
      <c r="J7" s="421"/>
      <c r="K7" s="421"/>
      <c r="L7" s="421"/>
      <c r="M7" s="421">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5.2958785772126617E-3</v>
      </c>
      <c r="N7" s="421"/>
      <c r="O7" s="421"/>
      <c r="P7" s="422"/>
    </row>
    <row r="8" spans="1:18">
      <c r="A8" s="261" t="s">
        <v>750</v>
      </c>
      <c r="B8" s="421">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3.3484173183324616E-6</v>
      </c>
      <c r="C8" s="421"/>
      <c r="D8" s="423">
        <f>vkm_NGW_PW*SUMIFS(TableVerdeelsleutelVkm[CNG],TableVerdeelsleutelVkm[Voertuigtype],"Lichte voertuigen")*SUMIFS(TableECFTransport[EnergieConsumptieFactor (PJ per km)],TableECFTransport[Index],CONCATENATE($A8,"_CNG_CNG"))
+vkm_NGW_PW*SUMIFS(TableVerdeelsleutelVkm[FUEL CELL H2],TableVerdeelsleutelVkm[Voertuigtype],"Lichte voertuigen")*SUMIFS(TableECFTransport[EnergieConsumptieFactor (PJ per km)],TableECFTransport[Index],CONCATENATE($A8,"_FUEL CELL H2_H2"))</f>
        <v>6.3692658858309444E-6</v>
      </c>
      <c r="E8" s="423">
        <f>vkm_NGW_PW*SUMIFS(TableVerdeelsleutelVkm[LPG],TableVerdeelsleutelVkm[Voertuigtype],"Lichte voertuigen")*SUMIFS(TableECFTransport[EnergieConsumptieFactor (PJ per km)],TableECFTransport[Index],CONCATENATE($A8,"_LPG_LPG"))</f>
        <v>3.9151215507015962E-4</v>
      </c>
      <c r="F8" s="423"/>
      <c r="G8" s="421">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5.7504428937788357E-2</v>
      </c>
      <c r="H8" s="881">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1.481082466620357E-2</v>
      </c>
      <c r="I8" s="421"/>
      <c r="J8" s="421"/>
      <c r="K8" s="421"/>
      <c r="L8" s="421"/>
      <c r="M8" s="421">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3.2371181411314683E-3</v>
      </c>
      <c r="N8" s="421"/>
      <c r="O8" s="421"/>
      <c r="P8" s="422"/>
    </row>
    <row r="9" spans="1:18">
      <c r="A9" s="261" t="s">
        <v>751</v>
      </c>
      <c r="B9" s="421">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3.844501048766936E-8</v>
      </c>
      <c r="C9" s="421"/>
      <c r="D9" s="423">
        <f>vkm_NGW_ZV*SUMIFS(TableVerdeelsleutelVkm[CNG],TableVerdeelsleutelVkm[Voertuigtype],"Zware voertuigen")*SUMIFS(TableECFTransport[EnergieConsumptieFactor (PJ per km)],TableECFTransport[Index],CONCATENATE($A9,"_CNG_CNG"))</f>
        <v>0</v>
      </c>
      <c r="E9" s="423">
        <f>vkm_NGW_ZV*SUMIFS(TableVerdeelsleutelVkm[LPG],TableVerdeelsleutelVkm[Voertuigtype],"Zware voertuigen")*SUMIFS(TableECFTransport[EnergieConsumptieFactor (PJ per km)],TableECFTransport[Index],CONCATENATE($A9,"_LPG_LPG"))</f>
        <v>0</v>
      </c>
      <c r="F9" s="423"/>
      <c r="G9" s="421">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8.1552721132864582E-3</v>
      </c>
      <c r="H9" s="881">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2.0598150538484834E-7</v>
      </c>
      <c r="I9" s="421"/>
      <c r="J9" s="421"/>
      <c r="K9" s="421"/>
      <c r="L9" s="421"/>
      <c r="M9" s="421">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3.6288241627140572E-4</v>
      </c>
      <c r="N9" s="421"/>
      <c r="O9" s="421"/>
      <c r="P9" s="422"/>
    </row>
    <row r="10" spans="1:18">
      <c r="A10" s="261" t="s">
        <v>752</v>
      </c>
      <c r="B10" s="421">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1"/>
      <c r="D10" s="423">
        <f>vkm_SW_PW*SUMIFS(TableVerdeelsleutelVkm[CNG],TableVerdeelsleutelVkm[Voertuigtype],"Lichte voertuigen")*SUMIFS(TableECFTransport[EnergieConsumptieFactor (PJ per km)],TableECFTransport[Index],CONCATENATE($A10,"_CNG_CNG"))
+vkm_SW_PW*SUMIFS(TableVerdeelsleutelVkm[FUEL CELL H2],TableVerdeelsleutelVkm[Voertuigtype],"Lichte voertuigen")*SUMIFS(TableECFTransport[EnergieConsumptieFactor (PJ per km)],TableECFTransport[Index],CONCATENATE($A10,"_FUEL CELL H2_H2"))</f>
        <v>0</v>
      </c>
      <c r="E10" s="423">
        <f>vkm_SW_PW*SUMIFS(TableVerdeelsleutelVkm[LPG],TableVerdeelsleutelVkm[Voertuigtype],"Lichte voertuigen")*SUMIFS(TableECFTransport[EnergieConsumptieFactor (PJ per km)],TableECFTransport[Index],CONCATENATE($A10,"_LPG_LPG"))</f>
        <v>0</v>
      </c>
      <c r="F10" s="423"/>
      <c r="G10" s="421">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1">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1"/>
      <c r="J10" s="421"/>
      <c r="K10" s="421"/>
      <c r="L10" s="421"/>
      <c r="M10" s="421">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1"/>
      <c r="O10" s="421"/>
      <c r="P10" s="422"/>
    </row>
    <row r="11" spans="1:18">
      <c r="A11" s="4" t="s">
        <v>753</v>
      </c>
      <c r="B11" s="42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4"/>
      <c r="D11" s="425">
        <f>vkm_SW_ZV*SUMIFS(TableVerdeelsleutelVkm[CNG],TableVerdeelsleutelVkm[Voertuigtype],"Zware voertuigen")*SUMIFS(TableECFTransport[EnergieConsumptieFactor (PJ per km)],TableECFTransport[Index],CONCATENATE($A11,"_CNG_CNG"))</f>
        <v>0</v>
      </c>
      <c r="E11" s="425">
        <f>vkm_SW_ZV*SUMIFS(TableVerdeelsleutelVkm[LPG],TableVerdeelsleutelVkm[Voertuigtype],"Zware voertuigen")*SUMIFS(TableECFTransport[EnergieConsumptieFactor (PJ per km)],TableECFTransport[Index],CONCATENATE($A11,"_LPG_LPG"))</f>
        <v>0</v>
      </c>
      <c r="F11" s="425"/>
      <c r="G11" s="42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4"/>
      <c r="J11" s="424"/>
      <c r="K11" s="424"/>
      <c r="L11" s="424"/>
      <c r="M11" s="42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4"/>
      <c r="O11" s="424"/>
      <c r="P11" s="426"/>
    </row>
    <row r="12" spans="1:18">
      <c r="A12" s="326" t="s">
        <v>551</v>
      </c>
      <c r="B12" s="434">
        <f>('Eigen vloot'!B27)*(-1)</f>
        <v>0</v>
      </c>
      <c r="C12" s="434"/>
      <c r="D12" s="434">
        <f>('Eigen vloot'!D27)*(-1)</f>
        <v>0</v>
      </c>
      <c r="E12" s="434">
        <f>('Eigen vloot'!E27)*(-1)</f>
        <v>0</v>
      </c>
      <c r="F12" s="427"/>
      <c r="G12" s="434">
        <f>('Eigen vloot'!G27)*(-1)</f>
        <v>0</v>
      </c>
      <c r="H12" s="434">
        <f>('Eigen vloot'!H27)*(-1)</f>
        <v>0</v>
      </c>
      <c r="I12" s="434"/>
      <c r="J12" s="434"/>
      <c r="K12" s="434"/>
      <c r="L12" s="434"/>
      <c r="M12" s="434">
        <f>('Eigen vloot'!M27)*(-1)</f>
        <v>0</v>
      </c>
      <c r="N12" s="434"/>
      <c r="O12" s="434"/>
      <c r="P12" s="437"/>
    </row>
    <row r="13" spans="1:18">
      <c r="B13" s="12"/>
      <c r="C13" s="56"/>
      <c r="D13" s="56"/>
      <c r="E13" s="56"/>
      <c r="F13" s="56"/>
      <c r="G13" s="12"/>
      <c r="H13" s="12"/>
      <c r="I13" s="11"/>
      <c r="J13" s="12"/>
      <c r="K13" s="12"/>
      <c r="L13" s="12"/>
      <c r="M13" s="12"/>
      <c r="N13" s="12"/>
      <c r="O13" s="12"/>
      <c r="P13" s="12"/>
    </row>
    <row r="14" spans="1:18" s="16" customFormat="1">
      <c r="A14" s="21" t="s">
        <v>331</v>
      </c>
      <c r="B14" s="22">
        <f>((B5)*10^9/3600)+B12</f>
        <v>6.1059520969279086</v>
      </c>
      <c r="C14" s="22"/>
      <c r="D14" s="22">
        <f t="shared" ref="D14:M14" si="0">((D5)*10^9/3600)+D12</f>
        <v>7.5522363752628943</v>
      </c>
      <c r="E14" s="22">
        <f t="shared" si="0"/>
        <v>483.93928664750189</v>
      </c>
      <c r="F14" s="22"/>
      <c r="G14" s="22">
        <f t="shared" si="0"/>
        <v>109835.20398360063</v>
      </c>
      <c r="H14" s="22">
        <f t="shared" si="0"/>
        <v>18222.242506555907</v>
      </c>
      <c r="I14" s="22"/>
      <c r="J14" s="22"/>
      <c r="K14" s="22"/>
      <c r="L14" s="22"/>
      <c r="M14" s="22">
        <f t="shared" si="0"/>
        <v>5721.8670817436496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0.19351922548243902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333</v>
      </c>
      <c r="B18" s="24">
        <f ca="1">B14*B16</f>
        <v>1.1816191206303632</v>
      </c>
      <c r="C18" s="24"/>
      <c r="D18" s="24">
        <f t="shared" ref="D18:M18" si="1">D14*D16</f>
        <v>1.5255517478031047</v>
      </c>
      <c r="E18" s="24">
        <f t="shared" si="1"/>
        <v>109.85421806898293</v>
      </c>
      <c r="F18" s="24"/>
      <c r="G18" s="24">
        <f t="shared" si="1"/>
        <v>29325.999463621371</v>
      </c>
      <c r="H18" s="24">
        <f t="shared" si="1"/>
        <v>4537.3383841324212</v>
      </c>
      <c r="I18" s="24"/>
      <c r="J18" s="24"/>
      <c r="K18" s="24"/>
      <c r="L18" s="24"/>
      <c r="M18" s="24">
        <f t="shared" si="1"/>
        <v>0</v>
      </c>
      <c r="N18" s="24"/>
      <c r="O18" s="24"/>
      <c r="P18" s="24"/>
    </row>
    <row r="19" spans="1:18" s="16" customFormat="1">
      <c r="A19" s="43"/>
      <c r="B19" s="306"/>
      <c r="C19" s="55"/>
      <c r="D19" s="55"/>
      <c r="E19" s="55"/>
      <c r="F19" s="55"/>
      <c r="G19" s="55"/>
      <c r="H19" s="55"/>
      <c r="I19" s="55"/>
      <c r="J19" s="55"/>
      <c r="K19" s="55"/>
      <c r="L19" s="55"/>
      <c r="M19" s="55"/>
      <c r="N19" s="55"/>
      <c r="O19" s="55"/>
      <c r="P19" s="55"/>
      <c r="R19" s="33"/>
    </row>
    <row r="20" spans="1:18">
      <c r="A20" s="1"/>
      <c r="B20" s="1"/>
      <c r="E20" s="759"/>
    </row>
    <row r="21" spans="1:18">
      <c r="A21" s="890" t="s">
        <v>506</v>
      </c>
      <c r="B21" s="891"/>
      <c r="C21" s="892"/>
      <c r="D21" s="892"/>
      <c r="E21" s="892"/>
      <c r="F21" s="892"/>
      <c r="G21" s="892"/>
      <c r="H21" s="892"/>
      <c r="I21" s="892"/>
      <c r="J21" s="892"/>
      <c r="K21" s="892"/>
      <c r="L21" s="892"/>
      <c r="M21" s="892"/>
      <c r="N21" s="893"/>
    </row>
    <row r="22" spans="1:18">
      <c r="A22" s="259"/>
      <c r="B22" s="260"/>
      <c r="C22" s="44"/>
      <c r="D22" s="44"/>
      <c r="E22" s="44"/>
      <c r="F22" s="44"/>
      <c r="G22" s="44"/>
      <c r="H22" s="44"/>
      <c r="I22" s="44"/>
      <c r="J22" s="44"/>
      <c r="K22" s="44"/>
      <c r="L22" s="44"/>
      <c r="M22" s="44"/>
      <c r="N22" s="174"/>
    </row>
    <row r="23" spans="1:18">
      <c r="A23" s="266" t="s">
        <v>303</v>
      </c>
      <c r="B23" s="894" t="s">
        <v>304</v>
      </c>
      <c r="C23" s="894" t="s">
        <v>758</v>
      </c>
      <c r="D23" s="894" t="s">
        <v>759</v>
      </c>
      <c r="E23" s="894" t="s">
        <v>760</v>
      </c>
      <c r="F23" s="894" t="s">
        <v>717</v>
      </c>
      <c r="G23" s="894" t="s">
        <v>761</v>
      </c>
      <c r="H23" s="894" t="s">
        <v>762</v>
      </c>
      <c r="I23" s="894" t="s">
        <v>118</v>
      </c>
      <c r="J23" s="894" t="s">
        <v>763</v>
      </c>
      <c r="K23" s="894" t="s">
        <v>764</v>
      </c>
      <c r="L23" s="895" t="s">
        <v>765</v>
      </c>
      <c r="M23" s="130" t="s">
        <v>181</v>
      </c>
      <c r="N23" s="267" t="s">
        <v>311</v>
      </c>
    </row>
    <row r="24" spans="1:18">
      <c r="A24" s="33" t="s">
        <v>754</v>
      </c>
      <c r="B24" s="1049">
        <v>6.33583579741309E-5</v>
      </c>
      <c r="C24" s="1049">
        <v>0.7954453963011765</v>
      </c>
      <c r="D24" s="1049"/>
      <c r="E24" s="1049">
        <v>8.2268218439991616E-7</v>
      </c>
      <c r="F24" s="1049"/>
      <c r="G24" s="1049">
        <v>1.9557604420178119E-4</v>
      </c>
      <c r="H24" s="1049"/>
      <c r="I24" s="1049">
        <v>4.6492267261280737E-3</v>
      </c>
      <c r="J24" s="1049">
        <v>0.19793436627861516</v>
      </c>
      <c r="K24" s="1049">
        <v>1.6891905278286837E-3</v>
      </c>
      <c r="L24" s="1049">
        <v>2.2063081891244262E-5</v>
      </c>
      <c r="M24" s="1041" t="s">
        <v>926</v>
      </c>
      <c r="N24" s="880">
        <f>SUM(B24:L24)</f>
        <v>0.99999999999999989</v>
      </c>
    </row>
    <row r="25" spans="1:18">
      <c r="A25" s="33" t="s">
        <v>755</v>
      </c>
      <c r="B25" s="1049"/>
      <c r="C25" s="1049">
        <v>0.99994409948265761</v>
      </c>
      <c r="D25" s="1049"/>
      <c r="E25" s="1049"/>
      <c r="F25" s="1049"/>
      <c r="G25" s="1049">
        <v>1.3112617186036557E-5</v>
      </c>
      <c r="H25" s="1049"/>
      <c r="I25" s="1049"/>
      <c r="J25" s="1049">
        <v>4.2787900156224355E-5</v>
      </c>
      <c r="K25" s="1049"/>
      <c r="L25" s="1049"/>
      <c r="M25" s="1041" t="s">
        <v>926</v>
      </c>
      <c r="N25" s="880">
        <f>SUM(B25:L25)</f>
        <v>0.99999999999999989</v>
      </c>
    </row>
    <row r="26" spans="1:18">
      <c r="A26" s="239"/>
      <c r="B26" s="180"/>
      <c r="C26" s="180"/>
      <c r="D26" s="180"/>
      <c r="E26" s="180"/>
      <c r="F26" s="180"/>
      <c r="G26" s="180"/>
      <c r="H26" s="180"/>
      <c r="I26" s="180"/>
      <c r="J26" s="180"/>
      <c r="K26" s="180"/>
      <c r="L26" s="178"/>
      <c r="M26" s="178"/>
      <c r="N26" s="176"/>
    </row>
    <row r="27" spans="1:18" s="44" customFormat="1"/>
    <row r="28" spans="1:18">
      <c r="A28" s="262" t="s">
        <v>507</v>
      </c>
      <c r="B28" s="263"/>
      <c r="C28" s="263"/>
      <c r="D28" s="263"/>
      <c r="E28" s="263"/>
      <c r="F28" s="263"/>
      <c r="G28" s="263"/>
      <c r="H28" s="263"/>
      <c r="I28" s="263"/>
      <c r="J28" s="263"/>
      <c r="K28" s="263"/>
      <c r="L28" s="264"/>
    </row>
    <row r="29" spans="1:18">
      <c r="A29" s="261"/>
      <c r="B29" s="265"/>
      <c r="C29" s="265"/>
      <c r="D29" s="265"/>
      <c r="E29" s="265"/>
      <c r="F29" s="44"/>
      <c r="G29" s="44"/>
      <c r="H29" s="44"/>
      <c r="I29" s="44"/>
      <c r="J29" s="44"/>
      <c r="K29" s="44"/>
      <c r="L29" s="174"/>
    </row>
    <row r="30" spans="1:18">
      <c r="A30" s="419" t="s">
        <v>201</v>
      </c>
      <c r="B30" s="272" t="s">
        <v>312</v>
      </c>
      <c r="C30" s="876">
        <v>2012</v>
      </c>
      <c r="D30" s="272" t="s">
        <v>313</v>
      </c>
      <c r="E30" s="242" t="s">
        <v>181</v>
      </c>
      <c r="F30" s="269"/>
      <c r="G30" s="242"/>
      <c r="H30" s="242"/>
      <c r="I30" s="242"/>
      <c r="J30" s="242"/>
      <c r="K30" s="242"/>
      <c r="L30" s="270"/>
    </row>
    <row r="31" spans="1:18">
      <c r="A31" s="273" t="s">
        <v>314</v>
      </c>
      <c r="B31" s="274"/>
      <c r="F31" s="54"/>
      <c r="G31" s="44"/>
      <c r="H31" s="44"/>
      <c r="I31" s="44"/>
      <c r="J31" s="44"/>
      <c r="K31" s="44"/>
      <c r="L31" s="174"/>
    </row>
    <row r="32" spans="1:18">
      <c r="A32" s="275" t="s">
        <v>315</v>
      </c>
      <c r="B32" s="276"/>
      <c r="F32" s="54"/>
      <c r="G32" s="44"/>
      <c r="H32" s="44"/>
      <c r="I32" s="44"/>
      <c r="J32" s="44"/>
      <c r="K32" s="44"/>
      <c r="L32" s="174"/>
    </row>
    <row r="33" spans="1:16">
      <c r="A33" s="275" t="s">
        <v>316</v>
      </c>
      <c r="B33" s="277"/>
      <c r="F33" s="54"/>
      <c r="G33" s="44"/>
      <c r="H33" s="44"/>
      <c r="I33" s="44"/>
      <c r="J33" s="44"/>
      <c r="K33" s="44"/>
      <c r="L33" s="174"/>
    </row>
    <row r="34" spans="1:16">
      <c r="A34" s="275" t="s">
        <v>317</v>
      </c>
      <c r="B34" s="277"/>
      <c r="F34" s="54"/>
      <c r="G34" s="44"/>
      <c r="H34" s="44"/>
      <c r="I34" s="44"/>
      <c r="J34" s="44"/>
      <c r="K34" s="44"/>
      <c r="L34" s="174"/>
    </row>
    <row r="35" spans="1:16">
      <c r="A35" s="275" t="s">
        <v>318</v>
      </c>
      <c r="B35" s="277"/>
      <c r="C35" s="279">
        <v>4.2599999999999999E-2</v>
      </c>
      <c r="D35" s="59"/>
      <c r="E35" s="1047" t="s">
        <v>945</v>
      </c>
      <c r="F35" s="54"/>
      <c r="G35" s="44"/>
      <c r="H35" s="44"/>
      <c r="I35" s="44"/>
      <c r="J35" s="44"/>
      <c r="K35" s="44"/>
      <c r="L35" s="174"/>
    </row>
    <row r="36" spans="1:16">
      <c r="A36" s="261"/>
      <c r="B36" s="44"/>
      <c r="C36" s="44"/>
      <c r="D36" s="44"/>
      <c r="E36" s="157"/>
      <c r="F36" s="54"/>
      <c r="G36" s="44"/>
      <c r="H36" s="44"/>
      <c r="I36" s="44"/>
      <c r="J36" s="44"/>
      <c r="K36" s="44"/>
      <c r="L36" s="174"/>
    </row>
    <row r="37" spans="1:16">
      <c r="A37" s="419" t="s">
        <v>119</v>
      </c>
      <c r="B37" s="272" t="s">
        <v>312</v>
      </c>
      <c r="C37" s="876">
        <v>2012</v>
      </c>
      <c r="D37" s="272" t="s">
        <v>313</v>
      </c>
      <c r="E37" s="896" t="s">
        <v>181</v>
      </c>
      <c r="F37" s="282"/>
      <c r="G37" s="266"/>
      <c r="H37" s="266"/>
      <c r="I37" s="266"/>
      <c r="J37" s="266"/>
      <c r="K37" s="266"/>
      <c r="L37" s="267"/>
    </row>
    <row r="38" spans="1:16">
      <c r="A38" s="275" t="s">
        <v>319</v>
      </c>
      <c r="B38" s="276"/>
      <c r="F38" s="278"/>
      <c r="G38" s="59"/>
      <c r="H38" s="59"/>
      <c r="I38" s="59"/>
      <c r="J38" s="59"/>
      <c r="K38" s="59"/>
      <c r="L38" s="280"/>
    </row>
    <row r="39" spans="1:16">
      <c r="A39" s="275" t="s">
        <v>320</v>
      </c>
      <c r="B39" s="276"/>
      <c r="F39" s="278"/>
      <c r="G39" s="59"/>
      <c r="H39" s="59"/>
      <c r="I39" s="59"/>
      <c r="J39" s="59"/>
      <c r="K39" s="59"/>
      <c r="L39" s="280"/>
    </row>
    <row r="40" spans="1:16">
      <c r="A40" s="275" t="s">
        <v>316</v>
      </c>
      <c r="B40" s="277"/>
      <c r="F40" s="59"/>
      <c r="G40" s="59"/>
      <c r="H40" s="59"/>
      <c r="I40" s="59"/>
      <c r="J40" s="59"/>
      <c r="K40" s="59"/>
      <c r="L40" s="280"/>
    </row>
    <row r="41" spans="1:16">
      <c r="A41" s="275" t="s">
        <v>321</v>
      </c>
      <c r="B41" s="277"/>
      <c r="F41" s="59"/>
      <c r="G41" s="59"/>
      <c r="H41" s="59"/>
      <c r="I41" s="59"/>
      <c r="J41" s="59"/>
      <c r="K41" s="59"/>
      <c r="L41" s="280"/>
    </row>
    <row r="42" spans="1:16">
      <c r="A42" s="275" t="s">
        <v>318</v>
      </c>
      <c r="B42" s="277"/>
      <c r="C42" s="279">
        <v>4.3799999999999999E-2</v>
      </c>
      <c r="D42" s="278"/>
      <c r="E42" t="str">
        <f>E35</f>
        <v>Data VMM 2020</v>
      </c>
      <c r="F42" s="59"/>
      <c r="G42" s="281"/>
      <c r="H42" s="59"/>
      <c r="I42" s="59"/>
      <c r="J42" s="59"/>
      <c r="K42" s="59"/>
      <c r="L42" s="280"/>
    </row>
    <row r="43" spans="1:16">
      <c r="A43" s="4"/>
      <c r="B43" s="178"/>
      <c r="C43" s="178"/>
      <c r="D43" s="178"/>
      <c r="E43" s="178"/>
      <c r="F43" s="178"/>
      <c r="G43" s="178"/>
      <c r="H43" s="178"/>
      <c r="I43" s="178"/>
      <c r="J43" s="178"/>
      <c r="K43" s="178"/>
      <c r="L43" s="176"/>
    </row>
    <row r="44" spans="1:16" s="44" customFormat="1"/>
    <row r="45" spans="1:16" s="44" customFormat="1" ht="15.75" thickBot="1">
      <c r="A45" s="178"/>
      <c r="B45" s="178"/>
      <c r="C45" s="178"/>
      <c r="D45" s="178"/>
      <c r="E45" s="178"/>
      <c r="F45" s="178"/>
      <c r="G45" s="178"/>
      <c r="H45" s="178"/>
      <c r="I45" s="178"/>
      <c r="J45" s="178"/>
      <c r="K45" s="178"/>
      <c r="L45" s="178"/>
    </row>
    <row r="46" spans="1:16" s="16" customFormat="1" ht="17.25" thickTop="1" thickBot="1">
      <c r="A46" s="1213" t="s">
        <v>505</v>
      </c>
      <c r="B46" s="1214" t="s">
        <v>552</v>
      </c>
      <c r="C46" s="1215"/>
      <c r="D46" s="1215"/>
      <c r="E46" s="1215"/>
      <c r="F46" s="1215"/>
      <c r="G46" s="1215"/>
      <c r="H46" s="1215"/>
      <c r="I46" s="1215"/>
      <c r="J46" s="1215"/>
      <c r="K46" s="1215"/>
      <c r="L46" s="1215"/>
      <c r="M46" s="1215"/>
      <c r="N46" s="1215"/>
      <c r="O46" s="1215"/>
      <c r="P46" s="1215"/>
    </row>
    <row r="47" spans="1:16" s="16" customFormat="1" ht="15.75" thickTop="1">
      <c r="A47" s="1213"/>
      <c r="B47" s="1216" t="s">
        <v>20</v>
      </c>
      <c r="C47" s="1216" t="s">
        <v>195</v>
      </c>
      <c r="D47" s="1218" t="s">
        <v>196</v>
      </c>
      <c r="E47" s="1219"/>
      <c r="F47" s="1219"/>
      <c r="G47" s="1219"/>
      <c r="H47" s="1219"/>
      <c r="I47" s="1219"/>
      <c r="J47" s="1219"/>
      <c r="K47" s="1220"/>
      <c r="L47" s="1218" t="s">
        <v>197</v>
      </c>
      <c r="M47" s="1219"/>
      <c r="N47" s="1219"/>
      <c r="O47" s="1219"/>
      <c r="P47" s="1220"/>
    </row>
    <row r="48" spans="1:16" s="16" customFormat="1" ht="45">
      <c r="A48" s="1213"/>
      <c r="B48" s="1217"/>
      <c r="C48" s="1217"/>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5" customFormat="1">
      <c r="A50" s="294" t="s">
        <v>326</v>
      </c>
      <c r="B50" s="316">
        <f>SUM(B51:B52)</f>
        <v>3.6969201035008408E-5</v>
      </c>
      <c r="C50" s="316">
        <f t="shared" ref="C50:P50" si="2">SUM(C51:C52)</f>
        <v>0</v>
      </c>
      <c r="D50" s="316">
        <f t="shared" si="2"/>
        <v>0</v>
      </c>
      <c r="E50" s="316">
        <f t="shared" si="2"/>
        <v>0</v>
      </c>
      <c r="F50" s="316">
        <f t="shared" si="2"/>
        <v>0</v>
      </c>
      <c r="G50" s="316">
        <f t="shared" si="2"/>
        <v>7.3735800336281283E-3</v>
      </c>
      <c r="H50" s="316">
        <f t="shared" si="2"/>
        <v>0</v>
      </c>
      <c r="I50" s="316">
        <f t="shared" si="2"/>
        <v>0</v>
      </c>
      <c r="J50" s="316">
        <f t="shared" si="2"/>
        <v>0</v>
      </c>
      <c r="K50" s="316">
        <f t="shared" si="2"/>
        <v>0</v>
      </c>
      <c r="L50" s="316">
        <f t="shared" si="2"/>
        <v>0</v>
      </c>
      <c r="M50" s="316">
        <f t="shared" si="2"/>
        <v>3.2590438418279323E-4</v>
      </c>
      <c r="N50" s="316">
        <f t="shared" si="2"/>
        <v>0</v>
      </c>
      <c r="O50" s="316">
        <f t="shared" si="2"/>
        <v>0</v>
      </c>
      <c r="P50" s="317">
        <f t="shared" si="2"/>
        <v>0</v>
      </c>
    </row>
    <row r="51" spans="1:18">
      <c r="A51" s="261" t="s">
        <v>325</v>
      </c>
      <c r="B51" s="318">
        <f>vkm_bus
*($B$65*(SUMIFS(TableECFTransport[EnergieConsumptieFactor (PJ per km)],TableECFTransport[Index],"BUS_Niet-genummerde wegen_DIESEL HYBRID PHEV_ELECTRIC")*0.5+SUMIFS(TableECFTransport[EnergieConsumptieFactor (PJ per km)],TableECFTransport[Index],"BUS_Genummerde wegen_DIESEL HYBRID PHEV_ELECTRIC")*0.5))</f>
        <v>3.6969201035008408E-5</v>
      </c>
      <c r="C51" s="319"/>
      <c r="D51" s="319"/>
      <c r="E51" s="319"/>
      <c r="F51" s="319"/>
      <c r="G51" s="318">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PHEV_DIESEL")*0.5+SUMIFS(TableECFTransport[EnergieConsumptieFactor (PJ per km)],TableECFTransport[Index],"BUS_Genummerde wegen_DIESEL HYBRID PHEV_DIESEL")*0.5))
*(1-$C$78)</f>
        <v>7.3735800336281283E-3</v>
      </c>
      <c r="H51" s="318"/>
      <c r="I51" s="320"/>
      <c r="J51" s="318"/>
      <c r="K51" s="318"/>
      <c r="L51" s="318"/>
      <c r="M51" s="318">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3.2590438418279323E-4</v>
      </c>
      <c r="N51" s="318"/>
      <c r="O51" s="318"/>
      <c r="P51" s="321"/>
    </row>
    <row r="52" spans="1:18">
      <c r="A52" s="4" t="s">
        <v>324</v>
      </c>
      <c r="B52" s="322">
        <f>vkm_tram*SUMIFS(TableECFTransport[EnergieConsumptieFactor (PJ per km)],TableECFTransport[Index],"Tram_gemiddeld_Electric_Electric")</f>
        <v>0</v>
      </c>
      <c r="C52" s="323"/>
      <c r="D52" s="323"/>
      <c r="E52" s="323"/>
      <c r="F52" s="323"/>
      <c r="G52" s="322"/>
      <c r="H52" s="322"/>
      <c r="I52" s="324"/>
      <c r="J52" s="322"/>
      <c r="K52" s="322"/>
      <c r="L52" s="322"/>
      <c r="M52" s="322"/>
      <c r="N52" s="322"/>
      <c r="O52" s="322"/>
      <c r="P52" s="325"/>
    </row>
    <row r="53" spans="1:18">
      <c r="B53" s="12"/>
      <c r="C53" s="56"/>
      <c r="D53" s="56"/>
      <c r="E53" s="56"/>
      <c r="F53" s="56"/>
      <c r="G53" s="12"/>
      <c r="H53" s="12"/>
      <c r="I53" s="11"/>
      <c r="J53" s="12"/>
      <c r="K53" s="12"/>
      <c r="L53" s="12"/>
      <c r="M53" s="12"/>
      <c r="N53" s="12"/>
      <c r="O53" s="12"/>
      <c r="P53" s="12"/>
    </row>
    <row r="54" spans="1:18" s="16" customFormat="1">
      <c r="A54" s="21" t="s">
        <v>332</v>
      </c>
      <c r="B54" s="22">
        <f>(B50)*10^9/3600</f>
        <v>10.269222509724559</v>
      </c>
      <c r="C54" s="22">
        <f t="shared" ref="C54:P54" si="3">(C50)*10^9/3600</f>
        <v>0</v>
      </c>
      <c r="D54" s="22">
        <f t="shared" si="3"/>
        <v>0</v>
      </c>
      <c r="E54" s="22">
        <f t="shared" si="3"/>
        <v>0</v>
      </c>
      <c r="F54" s="22">
        <f t="shared" si="3"/>
        <v>0</v>
      </c>
      <c r="G54" s="22">
        <f t="shared" si="3"/>
        <v>2048.2166760078135</v>
      </c>
      <c r="H54" s="22">
        <f t="shared" si="3"/>
        <v>0</v>
      </c>
      <c r="I54" s="22">
        <f t="shared" si="3"/>
        <v>0</v>
      </c>
      <c r="J54" s="22">
        <f t="shared" si="3"/>
        <v>0</v>
      </c>
      <c r="K54" s="22">
        <f t="shared" si="3"/>
        <v>0</v>
      </c>
      <c r="L54" s="22">
        <f t="shared" si="3"/>
        <v>0</v>
      </c>
      <c r="M54" s="22">
        <f t="shared" si="3"/>
        <v>90.528995606331449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0.19351922548243902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334</v>
      </c>
      <c r="B58" s="24">
        <f ca="1">B54*B56</f>
        <v>1.9872919863887253</v>
      </c>
      <c r="C58" s="24">
        <f t="shared" ref="C58:P58" ca="1" si="4">C54*C56</f>
        <v>0</v>
      </c>
      <c r="D58" s="24">
        <f t="shared" si="4"/>
        <v>0</v>
      </c>
      <c r="E58" s="24">
        <f t="shared" si="4"/>
        <v>0</v>
      </c>
      <c r="F58" s="24">
        <f t="shared" si="4"/>
        <v>0</v>
      </c>
      <c r="G58" s="24">
        <f t="shared" si="4"/>
        <v>546.87385249408624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2" t="s">
        <v>566</v>
      </c>
      <c r="B61" s="263"/>
      <c r="C61" s="264"/>
    </row>
    <row r="62" spans="1:18" s="16" customFormat="1">
      <c r="A62" s="290"/>
      <c r="B62" s="286"/>
      <c r="C62" s="291"/>
    </row>
    <row r="63" spans="1:18">
      <c r="A63" s="292"/>
      <c r="B63" s="134"/>
      <c r="C63" s="293" t="s">
        <v>181</v>
      </c>
    </row>
    <row r="64" spans="1:18">
      <c r="A64" s="284" t="s">
        <v>201</v>
      </c>
      <c r="B64" s="287">
        <f>100%-B65</f>
        <v>0.97840000000000005</v>
      </c>
      <c r="C64" s="174"/>
    </row>
    <row r="65" spans="1:12">
      <c r="A65" s="284" t="s">
        <v>925</v>
      </c>
      <c r="B65" s="1048">
        <v>2.1600000000000001E-2</v>
      </c>
      <c r="C65" s="174" t="s">
        <v>796</v>
      </c>
    </row>
    <row r="66" spans="1:12" s="16" customFormat="1">
      <c r="A66" s="285"/>
      <c r="B66" s="268"/>
      <c r="C66" s="232"/>
    </row>
    <row r="67" spans="1:12">
      <c r="A67" s="288" t="s">
        <v>311</v>
      </c>
      <c r="B67" s="289">
        <f>SUM(B64:B65)</f>
        <v>1</v>
      </c>
      <c r="C67" s="176"/>
    </row>
    <row r="70" spans="1:12">
      <c r="A70" s="262" t="s">
        <v>507</v>
      </c>
      <c r="B70" s="263"/>
      <c r="C70" s="263"/>
      <c r="D70" s="263"/>
      <c r="E70" s="263"/>
      <c r="F70" s="263"/>
      <c r="G70" s="263"/>
      <c r="H70" s="263"/>
      <c r="I70" s="263"/>
      <c r="J70" s="263"/>
      <c r="K70" s="263"/>
      <c r="L70" s="264"/>
    </row>
    <row r="71" spans="1:12">
      <c r="A71" s="417" t="s">
        <v>567</v>
      </c>
    </row>
    <row r="72" spans="1:12">
      <c r="A72" s="261"/>
      <c r="B72" s="265"/>
      <c r="C72" s="265"/>
      <c r="D72" s="265"/>
      <c r="E72" s="265"/>
    </row>
    <row r="73" spans="1:12">
      <c r="A73" s="271"/>
      <c r="B73" s="272" t="s">
        <v>312</v>
      </c>
      <c r="C73" s="876">
        <v>2012</v>
      </c>
      <c r="D73" s="272" t="s">
        <v>313</v>
      </c>
      <c r="E73" s="242" t="s">
        <v>181</v>
      </c>
    </row>
    <row r="74" spans="1:12">
      <c r="A74" t="str">
        <f t="shared" ref="A74:A75" si="5">A31</f>
        <v>diesel</v>
      </c>
      <c r="B74" s="416"/>
    </row>
    <row r="75" spans="1:12">
      <c r="A75" t="str">
        <f t="shared" si="5"/>
        <v>biodiesel</v>
      </c>
      <c r="B75" s="416"/>
    </row>
    <row r="76" spans="1:12">
      <c r="A76" t="str">
        <f>A33</f>
        <v>vol% liter</v>
      </c>
      <c r="B76" s="416"/>
    </row>
    <row r="77" spans="1:12">
      <c r="A77" t="str">
        <f>A34</f>
        <v>gew% kg</v>
      </c>
      <c r="B77" s="416"/>
    </row>
    <row r="78" spans="1:12">
      <c r="A78" t="str">
        <f>A35</f>
        <v>J%</v>
      </c>
      <c r="B78" s="416"/>
      <c r="C78" s="418">
        <f>C35</f>
        <v>4.2599999999999999E-2</v>
      </c>
      <c r="D78" s="416"/>
      <c r="E78" t="str">
        <f>E35</f>
        <v>Data VMM 2020</v>
      </c>
    </row>
    <row r="79" spans="1:12">
      <c r="B79" s="416"/>
      <c r="C79" s="416"/>
      <c r="D79" s="41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3" customWidth="1"/>
    <col min="2" max="2" width="22.85546875" style="443"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43"/>
  </cols>
  <sheetData>
    <row r="2" spans="1:19" ht="15.75">
      <c r="A2" s="1069" t="s">
        <v>216</v>
      </c>
      <c r="B2" s="1069"/>
      <c r="C2" s="1069"/>
      <c r="D2" s="60"/>
      <c r="E2" s="60"/>
      <c r="F2" s="60"/>
      <c r="G2" s="60"/>
      <c r="H2" s="61"/>
      <c r="I2" s="61"/>
      <c r="J2" s="62"/>
      <c r="K2" s="62"/>
      <c r="L2" s="61"/>
      <c r="M2" s="61"/>
      <c r="N2" s="61"/>
      <c r="O2" s="61"/>
      <c r="P2" s="61"/>
      <c r="Q2" s="61"/>
      <c r="R2" s="61"/>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44"/>
      <c r="B4" s="444"/>
      <c r="C4" s="64"/>
      <c r="D4" s="64"/>
      <c r="E4" s="64"/>
      <c r="F4" s="64"/>
      <c r="G4" s="64"/>
      <c r="H4" s="64"/>
      <c r="I4" s="64"/>
      <c r="J4" s="64"/>
      <c r="K4" s="64"/>
      <c r="L4" s="64"/>
      <c r="M4" s="64"/>
      <c r="N4" s="64"/>
      <c r="O4" s="64"/>
      <c r="P4" s="64"/>
      <c r="Q4" s="64"/>
      <c r="R4" s="64"/>
    </row>
    <row r="5" spans="1:19" ht="16.5" thickBot="1">
      <c r="A5" s="1071" t="s">
        <v>217</v>
      </c>
      <c r="B5" s="782"/>
      <c r="C5" s="1074" t="s">
        <v>336</v>
      </c>
      <c r="D5" s="1075"/>
      <c r="E5" s="1075"/>
      <c r="F5" s="1075"/>
      <c r="G5" s="1075"/>
      <c r="H5" s="1075"/>
      <c r="I5" s="1075"/>
      <c r="J5" s="1075"/>
      <c r="K5" s="1075"/>
      <c r="L5" s="1075"/>
      <c r="M5" s="1075"/>
      <c r="N5" s="1075"/>
      <c r="O5" s="1075"/>
      <c r="P5" s="1075"/>
      <c r="Q5" s="1075"/>
      <c r="R5" s="1076"/>
    </row>
    <row r="6" spans="1:19" ht="16.5" thickTop="1">
      <c r="A6" s="1072"/>
      <c r="B6" s="783"/>
      <c r="C6" s="1077" t="s">
        <v>20</v>
      </c>
      <c r="D6" s="1079" t="s">
        <v>195</v>
      </c>
      <c r="E6" s="1081" t="s">
        <v>196</v>
      </c>
      <c r="F6" s="1082"/>
      <c r="G6" s="1082"/>
      <c r="H6" s="1082"/>
      <c r="I6" s="1082"/>
      <c r="J6" s="1082"/>
      <c r="K6" s="1082"/>
      <c r="L6" s="1083"/>
      <c r="M6" s="1081" t="s">
        <v>197</v>
      </c>
      <c r="N6" s="1082"/>
      <c r="O6" s="1082"/>
      <c r="P6" s="1082"/>
      <c r="Q6" s="1082"/>
      <c r="R6" s="1084" t="s">
        <v>115</v>
      </c>
    </row>
    <row r="7" spans="1:19" ht="45.75" thickBot="1">
      <c r="A7" s="1073"/>
      <c r="B7" s="784"/>
      <c r="C7" s="1078"/>
      <c r="D7" s="1080"/>
      <c r="E7" s="965" t="s">
        <v>198</v>
      </c>
      <c r="F7" s="965" t="s">
        <v>199</v>
      </c>
      <c r="G7" s="65" t="s">
        <v>200</v>
      </c>
      <c r="H7" s="965" t="s">
        <v>201</v>
      </c>
      <c r="I7" s="965" t="s">
        <v>119</v>
      </c>
      <c r="J7" s="965" t="s">
        <v>202</v>
      </c>
      <c r="K7" s="441" t="s">
        <v>203</v>
      </c>
      <c r="L7" s="441" t="s">
        <v>204</v>
      </c>
      <c r="M7" s="65" t="s">
        <v>205</v>
      </c>
      <c r="N7" s="66" t="s">
        <v>206</v>
      </c>
      <c r="O7" s="66" t="s">
        <v>207</v>
      </c>
      <c r="P7" s="66" t="s">
        <v>208</v>
      </c>
      <c r="Q7" s="67" t="s">
        <v>209</v>
      </c>
      <c r="R7" s="1085"/>
    </row>
    <row r="8" spans="1:19" ht="18.75" customHeight="1" thickTop="1">
      <c r="A8" s="790" t="s">
        <v>337</v>
      </c>
      <c r="B8" s="795"/>
      <c r="C8" s="1090"/>
      <c r="D8" s="1090"/>
      <c r="E8" s="1090"/>
      <c r="F8" s="1090"/>
      <c r="G8" s="1090"/>
      <c r="H8" s="1090"/>
      <c r="I8" s="1090"/>
      <c r="J8" s="1090"/>
      <c r="K8" s="1090"/>
      <c r="L8" s="1090"/>
      <c r="M8" s="1090"/>
      <c r="N8" s="1090"/>
      <c r="O8" s="1090"/>
      <c r="P8" s="1090"/>
      <c r="Q8" s="1090"/>
      <c r="R8" s="303"/>
    </row>
    <row r="9" spans="1:19" s="445" customFormat="1">
      <c r="A9" s="791" t="s">
        <v>218</v>
      </c>
      <c r="B9" s="796"/>
      <c r="C9" s="676">
        <f>'Eigen gebouwen'!B15</f>
        <v>0</v>
      </c>
      <c r="D9" s="676">
        <f>'Eigen gebouwen'!C15</f>
        <v>0</v>
      </c>
      <c r="E9" s="676">
        <f>'Eigen gebouwen'!D15</f>
        <v>0</v>
      </c>
      <c r="F9" s="676">
        <f>'Eigen gebouwen'!E15</f>
        <v>0</v>
      </c>
      <c r="G9" s="676">
        <f>'Eigen gebouwen'!F15</f>
        <v>0</v>
      </c>
      <c r="H9" s="676">
        <f>'Eigen gebouwen'!G15</f>
        <v>0</v>
      </c>
      <c r="I9" s="676">
        <f>'Eigen gebouwen'!H15</f>
        <v>0</v>
      </c>
      <c r="J9" s="676">
        <f>'Eigen gebouwen'!I15</f>
        <v>0</v>
      </c>
      <c r="K9" s="676">
        <f>'Eigen gebouwen'!J15</f>
        <v>0</v>
      </c>
      <c r="L9" s="676">
        <f>'Eigen gebouwen'!K15</f>
        <v>0</v>
      </c>
      <c r="M9" s="676">
        <f>'Eigen gebouwen'!L15</f>
        <v>0</v>
      </c>
      <c r="N9" s="676">
        <f>'Eigen gebouwen'!M15</f>
        <v>0</v>
      </c>
      <c r="O9" s="676">
        <f>'Eigen gebouwen'!N15</f>
        <v>0</v>
      </c>
      <c r="P9" s="676">
        <f>'Eigen gebouwen'!O15</f>
        <v>0</v>
      </c>
      <c r="Q9" s="677">
        <f>'Eigen gebouwen'!P15</f>
        <v>0</v>
      </c>
      <c r="R9" s="678">
        <f>SUM(C9:Q9)</f>
        <v>0</v>
      </c>
      <c r="S9" s="68"/>
    </row>
    <row r="10" spans="1:19" s="445" customFormat="1">
      <c r="A10" s="792" t="s">
        <v>219</v>
      </c>
      <c r="B10" s="797"/>
      <c r="C10" s="676">
        <f ca="1">tertiair!B16+'openbare verlichting'!B8</f>
        <v>28891.708000000002</v>
      </c>
      <c r="D10" s="676">
        <f ca="1">tertiair!C16</f>
        <v>0</v>
      </c>
      <c r="E10" s="676">
        <f ca="1">tertiair!D16</f>
        <v>14450.029176</v>
      </c>
      <c r="F10" s="676">
        <f>tertiair!E16</f>
        <v>257.20186587018719</v>
      </c>
      <c r="G10" s="676">
        <f ca="1">tertiair!F16</f>
        <v>6417.7742585132082</v>
      </c>
      <c r="H10" s="676">
        <f>tertiair!G16</f>
        <v>0</v>
      </c>
      <c r="I10" s="676">
        <f>tertiair!H16</f>
        <v>0</v>
      </c>
      <c r="J10" s="676">
        <f>tertiair!I16</f>
        <v>0</v>
      </c>
      <c r="K10" s="676">
        <f>tertiair!J16</f>
        <v>0</v>
      </c>
      <c r="L10" s="676">
        <f>tertiair!K16</f>
        <v>0</v>
      </c>
      <c r="M10" s="676">
        <f ca="1">tertiair!L16</f>
        <v>0</v>
      </c>
      <c r="N10" s="676">
        <f>tertiair!M16</f>
        <v>0</v>
      </c>
      <c r="O10" s="676">
        <f ca="1">tertiair!N16</f>
        <v>5351.7220505011564</v>
      </c>
      <c r="P10" s="676">
        <f>tertiair!O16</f>
        <v>1.5633333333333335</v>
      </c>
      <c r="Q10" s="677">
        <f>tertiair!P16</f>
        <v>19.066666666666666</v>
      </c>
      <c r="R10" s="679">
        <f ca="1">SUM(C10:Q10)</f>
        <v>55389.06535088455</v>
      </c>
      <c r="S10" s="68"/>
    </row>
    <row r="11" spans="1:19" s="445" customFormat="1">
      <c r="A11" s="791" t="s">
        <v>220</v>
      </c>
      <c r="B11" s="796"/>
      <c r="C11" s="676">
        <f>huishoudens!B8</f>
        <v>29794.98833306797</v>
      </c>
      <c r="D11" s="676">
        <f>huishoudens!C8</f>
        <v>0</v>
      </c>
      <c r="E11" s="676">
        <f>huishoudens!D8</f>
        <v>59148.177351999999</v>
      </c>
      <c r="F11" s="676">
        <f>huishoudens!E8</f>
        <v>1517.6879460214873</v>
      </c>
      <c r="G11" s="676">
        <f>huishoudens!F8</f>
        <v>46269.899177062194</v>
      </c>
      <c r="H11" s="676">
        <f>huishoudens!G8</f>
        <v>0</v>
      </c>
      <c r="I11" s="676">
        <f>huishoudens!H8</f>
        <v>0</v>
      </c>
      <c r="J11" s="676">
        <f>huishoudens!I8</f>
        <v>0</v>
      </c>
      <c r="K11" s="676">
        <f>huishoudens!J8</f>
        <v>839.55119801418778</v>
      </c>
      <c r="L11" s="676">
        <f>huishoudens!K8</f>
        <v>0</v>
      </c>
      <c r="M11" s="676">
        <f>huishoudens!L8</f>
        <v>0</v>
      </c>
      <c r="N11" s="676">
        <f>huishoudens!M8</f>
        <v>0</v>
      </c>
      <c r="O11" s="676">
        <f>huishoudens!N8</f>
        <v>9902.8085099366581</v>
      </c>
      <c r="P11" s="676">
        <f>huishoudens!O8</f>
        <v>73.476666666666674</v>
      </c>
      <c r="Q11" s="677">
        <f>huishoudens!P8</f>
        <v>152.53333333333333</v>
      </c>
      <c r="R11" s="679">
        <f>SUM(C11:Q11)</f>
        <v>147699.12251610248</v>
      </c>
      <c r="S11" s="68"/>
    </row>
    <row r="12" spans="1:19" s="445" customFormat="1">
      <c r="A12" s="791" t="s">
        <v>508</v>
      </c>
      <c r="B12" s="796"/>
      <c r="C12" s="676">
        <f>'Eigen openbare verlichting'!B15</f>
        <v>0</v>
      </c>
      <c r="D12" s="676"/>
      <c r="E12" s="676"/>
      <c r="F12" s="676"/>
      <c r="G12" s="676"/>
      <c r="H12" s="676"/>
      <c r="I12" s="676"/>
      <c r="J12" s="676"/>
      <c r="K12" s="676"/>
      <c r="L12" s="676"/>
      <c r="M12" s="676"/>
      <c r="N12" s="676"/>
      <c r="O12" s="676"/>
      <c r="P12" s="676"/>
      <c r="Q12" s="676"/>
      <c r="R12" s="679">
        <f>SUM(C12:Q12)</f>
        <v>0</v>
      </c>
      <c r="S12" s="68"/>
    </row>
    <row r="13" spans="1:19" s="445" customFormat="1">
      <c r="A13" s="791" t="s">
        <v>674</v>
      </c>
      <c r="B13" s="800" t="s">
        <v>672</v>
      </c>
      <c r="C13" s="676">
        <f>industrie!B18</f>
        <v>20796.96</v>
      </c>
      <c r="D13" s="676">
        <f>industrie!C18</f>
        <v>0</v>
      </c>
      <c r="E13" s="676">
        <f>industrie!D18</f>
        <v>10862.528929999999</v>
      </c>
      <c r="F13" s="676">
        <f>industrie!E18</f>
        <v>169.27696485875302</v>
      </c>
      <c r="G13" s="676">
        <f>industrie!F18</f>
        <v>9286.8339633510714</v>
      </c>
      <c r="H13" s="676">
        <f>industrie!G18</f>
        <v>0</v>
      </c>
      <c r="I13" s="676">
        <f>industrie!H18</f>
        <v>0</v>
      </c>
      <c r="J13" s="676">
        <f>industrie!I18</f>
        <v>0</v>
      </c>
      <c r="K13" s="676">
        <f>industrie!J18</f>
        <v>69.121454135133291</v>
      </c>
      <c r="L13" s="676">
        <f>industrie!K18</f>
        <v>0</v>
      </c>
      <c r="M13" s="676">
        <f>industrie!L18</f>
        <v>0</v>
      </c>
      <c r="N13" s="676">
        <f>industrie!M18</f>
        <v>0</v>
      </c>
      <c r="O13" s="676">
        <f>industrie!N18</f>
        <v>917.425320146535</v>
      </c>
      <c r="P13" s="676">
        <f>industrie!O18</f>
        <v>0</v>
      </c>
      <c r="Q13" s="677">
        <f>industrie!P18</f>
        <v>0</v>
      </c>
      <c r="R13" s="679">
        <f>SUM(C13:Q13)</f>
        <v>42102.146632491495</v>
      </c>
      <c r="S13" s="68"/>
    </row>
    <row r="14" spans="1:19" s="445" customFormat="1">
      <c r="A14" s="791"/>
      <c r="B14" s="800" t="s">
        <v>673</v>
      </c>
      <c r="C14" s="676"/>
      <c r="D14" s="676"/>
      <c r="E14" s="676"/>
      <c r="F14" s="676"/>
      <c r="G14" s="676"/>
      <c r="H14" s="676"/>
      <c r="I14" s="676"/>
      <c r="J14" s="676"/>
      <c r="K14" s="676"/>
      <c r="L14" s="676"/>
      <c r="M14" s="676"/>
      <c r="N14" s="676"/>
      <c r="O14" s="676"/>
      <c r="P14" s="676"/>
      <c r="Q14" s="676"/>
      <c r="R14" s="679"/>
      <c r="S14" s="68"/>
    </row>
    <row r="15" spans="1:19" s="445" customFormat="1" ht="15" thickBot="1">
      <c r="A15" s="978" t="s">
        <v>877</v>
      </c>
      <c r="B15" s="979"/>
      <c r="C15" s="980"/>
      <c r="D15" s="980"/>
      <c r="E15" s="980"/>
      <c r="F15" s="980"/>
      <c r="G15" s="980"/>
      <c r="H15" s="980"/>
      <c r="I15" s="980"/>
      <c r="J15" s="980"/>
      <c r="K15" s="980"/>
      <c r="L15" s="980"/>
      <c r="M15" s="980"/>
      <c r="N15" s="980"/>
      <c r="O15" s="980"/>
      <c r="P15" s="980"/>
      <c r="Q15" s="981"/>
      <c r="R15" s="678"/>
      <c r="S15" s="68"/>
    </row>
    <row r="16" spans="1:19" s="445" customFormat="1" ht="15.75" thickBot="1">
      <c r="A16" s="680" t="s">
        <v>221</v>
      </c>
      <c r="B16" s="798"/>
      <c r="C16" s="709">
        <f ca="1">SUM(C9:C15)</f>
        <v>79483.656333067978</v>
      </c>
      <c r="D16" s="709">
        <f t="shared" ref="D16:R16" ca="1" si="0">SUM(D9:D15)</f>
        <v>0</v>
      </c>
      <c r="E16" s="709">
        <f t="shared" ca="1" si="0"/>
        <v>84460.735457999996</v>
      </c>
      <c r="F16" s="709">
        <f t="shared" si="0"/>
        <v>1944.1667767504275</v>
      </c>
      <c r="G16" s="709">
        <f t="shared" ca="1" si="0"/>
        <v>61974.507398926471</v>
      </c>
      <c r="H16" s="709">
        <f t="shared" si="0"/>
        <v>0</v>
      </c>
      <c r="I16" s="709">
        <f t="shared" si="0"/>
        <v>0</v>
      </c>
      <c r="J16" s="709">
        <f t="shared" si="0"/>
        <v>0</v>
      </c>
      <c r="K16" s="709">
        <f t="shared" si="0"/>
        <v>908.67265214932104</v>
      </c>
      <c r="L16" s="709">
        <f t="shared" si="0"/>
        <v>0</v>
      </c>
      <c r="M16" s="709">
        <f t="shared" ca="1" si="0"/>
        <v>0</v>
      </c>
      <c r="N16" s="709">
        <f t="shared" si="0"/>
        <v>0</v>
      </c>
      <c r="O16" s="709">
        <f t="shared" ca="1" si="0"/>
        <v>16171.95588058435</v>
      </c>
      <c r="P16" s="709">
        <f t="shared" si="0"/>
        <v>75.040000000000006</v>
      </c>
      <c r="Q16" s="709">
        <f t="shared" si="0"/>
        <v>171.6</v>
      </c>
      <c r="R16" s="709">
        <f t="shared" ca="1" si="0"/>
        <v>245190.33449947851</v>
      </c>
      <c r="S16" s="68"/>
    </row>
    <row r="17" spans="1:19" s="445" customFormat="1" ht="15.75">
      <c r="A17" s="793" t="s">
        <v>222</v>
      </c>
      <c r="B17" s="713"/>
      <c r="C17" s="1091"/>
      <c r="D17" s="1091"/>
      <c r="E17" s="1091"/>
      <c r="F17" s="1091"/>
      <c r="G17" s="1091"/>
      <c r="H17" s="1091"/>
      <c r="I17" s="1091"/>
      <c r="J17" s="1091"/>
      <c r="K17" s="1091"/>
      <c r="L17" s="1091"/>
      <c r="M17" s="1091"/>
      <c r="N17" s="1091"/>
      <c r="O17" s="1091"/>
      <c r="P17" s="1091"/>
      <c r="Q17" s="1091"/>
      <c r="R17" s="681"/>
      <c r="S17" s="68"/>
    </row>
    <row r="18" spans="1:19" s="445" customFormat="1">
      <c r="A18" s="791" t="s">
        <v>223</v>
      </c>
      <c r="B18" s="796"/>
      <c r="C18" s="676">
        <f>'Eigen vloot'!B27</f>
        <v>0</v>
      </c>
      <c r="D18" s="676">
        <f>'Eigen vloot'!C27</f>
        <v>0</v>
      </c>
      <c r="E18" s="676">
        <f>'Eigen vloot'!D27</f>
        <v>0</v>
      </c>
      <c r="F18" s="676">
        <f>'Eigen vloot'!E27</f>
        <v>0</v>
      </c>
      <c r="G18" s="676">
        <f>'Eigen vloot'!F27</f>
        <v>0</v>
      </c>
      <c r="H18" s="676">
        <f>'Eigen vloot'!G27</f>
        <v>0</v>
      </c>
      <c r="I18" s="676">
        <f>'Eigen vloot'!H27</f>
        <v>0</v>
      </c>
      <c r="J18" s="676">
        <f>'Eigen vloot'!I27</f>
        <v>0</v>
      </c>
      <c r="K18" s="676">
        <f>'Eigen vloot'!J27</f>
        <v>0</v>
      </c>
      <c r="L18" s="676">
        <f>'Eigen vloot'!K27</f>
        <v>0</v>
      </c>
      <c r="M18" s="676">
        <f>'Eigen vloot'!L27</f>
        <v>0</v>
      </c>
      <c r="N18" s="676">
        <f>'Eigen vloot'!M27</f>
        <v>0</v>
      </c>
      <c r="O18" s="676">
        <f>'Eigen vloot'!N27</f>
        <v>0</v>
      </c>
      <c r="P18" s="676">
        <f>'Eigen vloot'!O27</f>
        <v>0</v>
      </c>
      <c r="Q18" s="677">
        <f>'Eigen vloot'!P27</f>
        <v>0</v>
      </c>
      <c r="R18" s="679">
        <f>SUM(C18:Q18)</f>
        <v>0</v>
      </c>
      <c r="S18" s="68"/>
    </row>
    <row r="19" spans="1:19" s="445" customFormat="1">
      <c r="A19" s="791" t="s">
        <v>224</v>
      </c>
      <c r="B19" s="796"/>
      <c r="C19" s="676">
        <f>transport!B54</f>
        <v>10.269222509724559</v>
      </c>
      <c r="D19" s="676">
        <f>transport!C54</f>
        <v>0</v>
      </c>
      <c r="E19" s="676">
        <f>transport!D54</f>
        <v>0</v>
      </c>
      <c r="F19" s="676">
        <f>transport!E54</f>
        <v>0</v>
      </c>
      <c r="G19" s="676">
        <f>transport!F54</f>
        <v>0</v>
      </c>
      <c r="H19" s="676">
        <f>transport!G54</f>
        <v>2048.2166760078135</v>
      </c>
      <c r="I19" s="676">
        <f>transport!H54</f>
        <v>0</v>
      </c>
      <c r="J19" s="676">
        <f>transport!I54</f>
        <v>0</v>
      </c>
      <c r="K19" s="676">
        <f>transport!J54</f>
        <v>0</v>
      </c>
      <c r="L19" s="676">
        <f>transport!K54</f>
        <v>0</v>
      </c>
      <c r="M19" s="676">
        <f>transport!L54</f>
        <v>0</v>
      </c>
      <c r="N19" s="676">
        <f>transport!M54</f>
        <v>90.528995606331449</v>
      </c>
      <c r="O19" s="676">
        <f>transport!N54</f>
        <v>0</v>
      </c>
      <c r="P19" s="676">
        <f>transport!O54</f>
        <v>0</v>
      </c>
      <c r="Q19" s="677">
        <f>transport!P54</f>
        <v>0</v>
      </c>
      <c r="R19" s="679">
        <f>SUM(C19:Q19)</f>
        <v>2149.0148941238695</v>
      </c>
      <c r="S19" s="68"/>
    </row>
    <row r="20" spans="1:19" s="445" customFormat="1">
      <c r="A20" s="791" t="s">
        <v>302</v>
      </c>
      <c r="B20" s="796"/>
      <c r="C20" s="676">
        <f>transport!B14</f>
        <v>6.1059520969279086</v>
      </c>
      <c r="D20" s="676">
        <f>transport!C14</f>
        <v>0</v>
      </c>
      <c r="E20" s="676">
        <f>transport!D14</f>
        <v>7.5522363752628943</v>
      </c>
      <c r="F20" s="676">
        <f>transport!E14</f>
        <v>483.93928664750189</v>
      </c>
      <c r="G20" s="676">
        <f>transport!F14</f>
        <v>0</v>
      </c>
      <c r="H20" s="676">
        <f>transport!G14</f>
        <v>109835.20398360063</v>
      </c>
      <c r="I20" s="676">
        <f>transport!H14</f>
        <v>18222.242506555907</v>
      </c>
      <c r="J20" s="676">
        <f>transport!I14</f>
        <v>0</v>
      </c>
      <c r="K20" s="676">
        <f>transport!J14</f>
        <v>0</v>
      </c>
      <c r="L20" s="676">
        <f>transport!K14</f>
        <v>0</v>
      </c>
      <c r="M20" s="676">
        <f>transport!L14</f>
        <v>0</v>
      </c>
      <c r="N20" s="676">
        <f>transport!M14</f>
        <v>5721.8670817436496</v>
      </c>
      <c r="O20" s="676">
        <f>transport!N14</f>
        <v>0</v>
      </c>
      <c r="P20" s="676">
        <f>transport!O14</f>
        <v>0</v>
      </c>
      <c r="Q20" s="677">
        <f>transport!P14</f>
        <v>0</v>
      </c>
      <c r="R20" s="679">
        <f>SUM(C20:Q20)</f>
        <v>134276.91104701988</v>
      </c>
      <c r="S20" s="68"/>
    </row>
    <row r="21" spans="1:19" s="445" customFormat="1" ht="15" thickBot="1">
      <c r="A21" s="813" t="s">
        <v>878</v>
      </c>
      <c r="B21" s="979"/>
      <c r="C21" s="980"/>
      <c r="D21" s="980"/>
      <c r="E21" s="980"/>
      <c r="F21" s="980"/>
      <c r="G21" s="980"/>
      <c r="H21" s="980"/>
      <c r="I21" s="980"/>
      <c r="J21" s="980"/>
      <c r="K21" s="980"/>
      <c r="L21" s="980"/>
      <c r="M21" s="980"/>
      <c r="N21" s="980"/>
      <c r="O21" s="980"/>
      <c r="P21" s="980"/>
      <c r="Q21" s="981"/>
      <c r="R21" s="678"/>
      <c r="S21" s="68"/>
    </row>
    <row r="22" spans="1:19" s="445" customFormat="1" ht="15.75" thickBot="1">
      <c r="A22" s="682" t="s">
        <v>225</v>
      </c>
      <c r="B22" s="799"/>
      <c r="C22" s="794">
        <f>SUM(C18:C21)</f>
        <v>16.375174606652468</v>
      </c>
      <c r="D22" s="794">
        <f t="shared" ref="D22:R22" si="1">SUM(D18:D21)</f>
        <v>0</v>
      </c>
      <c r="E22" s="794">
        <f t="shared" si="1"/>
        <v>7.5522363752628943</v>
      </c>
      <c r="F22" s="794">
        <f t="shared" si="1"/>
        <v>483.93928664750189</v>
      </c>
      <c r="G22" s="794">
        <f t="shared" si="1"/>
        <v>0</v>
      </c>
      <c r="H22" s="794">
        <f t="shared" si="1"/>
        <v>111883.42065960844</v>
      </c>
      <c r="I22" s="794">
        <f t="shared" si="1"/>
        <v>18222.242506555907</v>
      </c>
      <c r="J22" s="794">
        <f t="shared" si="1"/>
        <v>0</v>
      </c>
      <c r="K22" s="794">
        <f t="shared" si="1"/>
        <v>0</v>
      </c>
      <c r="L22" s="794">
        <f t="shared" si="1"/>
        <v>0</v>
      </c>
      <c r="M22" s="794">
        <f t="shared" si="1"/>
        <v>0</v>
      </c>
      <c r="N22" s="794">
        <f t="shared" si="1"/>
        <v>5812.3960773499812</v>
      </c>
      <c r="O22" s="794">
        <f t="shared" si="1"/>
        <v>0</v>
      </c>
      <c r="P22" s="794">
        <f t="shared" si="1"/>
        <v>0</v>
      </c>
      <c r="Q22" s="794">
        <f t="shared" si="1"/>
        <v>0</v>
      </c>
      <c r="R22" s="794">
        <f t="shared" si="1"/>
        <v>136425.92594114374</v>
      </c>
      <c r="S22" s="68"/>
    </row>
    <row r="23" spans="1:19" s="445" customFormat="1" ht="15.75">
      <c r="A23" s="793" t="s">
        <v>232</v>
      </c>
      <c r="B23" s="713"/>
      <c r="C23" s="1091"/>
      <c r="D23" s="1091"/>
      <c r="E23" s="1091"/>
      <c r="F23" s="1091"/>
      <c r="G23" s="1091"/>
      <c r="H23" s="1091"/>
      <c r="I23" s="1091"/>
      <c r="J23" s="1091"/>
      <c r="K23" s="1091"/>
      <c r="L23" s="1091"/>
      <c r="M23" s="1091"/>
      <c r="N23" s="1091"/>
      <c r="O23" s="1091"/>
      <c r="P23" s="1091"/>
      <c r="Q23" s="1091"/>
      <c r="R23" s="681"/>
      <c r="S23" s="68"/>
    </row>
    <row r="24" spans="1:19" s="445" customFormat="1">
      <c r="A24" s="791" t="s">
        <v>664</v>
      </c>
      <c r="B24" s="796"/>
      <c r="C24" s="676">
        <f>+landbouw!B8</f>
        <v>9793.331273988988</v>
      </c>
      <c r="D24" s="676">
        <f>+landbouw!C8</f>
        <v>10.392857142857141</v>
      </c>
      <c r="E24" s="676">
        <f>+landbouw!D8</f>
        <v>1762.690204</v>
      </c>
      <c r="F24" s="676">
        <f>+landbouw!E8</f>
        <v>92.259742348175465</v>
      </c>
      <c r="G24" s="676">
        <f>+landbouw!F8</f>
        <v>31958.890068239652</v>
      </c>
      <c r="H24" s="676">
        <f>+landbouw!G8</f>
        <v>0</v>
      </c>
      <c r="I24" s="676">
        <f>+landbouw!H8</f>
        <v>0</v>
      </c>
      <c r="J24" s="676">
        <f>+landbouw!I8</f>
        <v>0</v>
      </c>
      <c r="K24" s="676">
        <f>+landbouw!J8</f>
        <v>1211.4827133466042</v>
      </c>
      <c r="L24" s="676">
        <f>+landbouw!K8</f>
        <v>0</v>
      </c>
      <c r="M24" s="676">
        <f>+landbouw!L8</f>
        <v>0</v>
      </c>
      <c r="N24" s="676">
        <f>+landbouw!M8</f>
        <v>0</v>
      </c>
      <c r="O24" s="676">
        <f>+landbouw!N8</f>
        <v>0</v>
      </c>
      <c r="P24" s="676">
        <f>+landbouw!O8</f>
        <v>0</v>
      </c>
      <c r="Q24" s="677">
        <f>+landbouw!P8</f>
        <v>0</v>
      </c>
      <c r="R24" s="679">
        <f>SUM(C24:Q24)</f>
        <v>44829.046859066279</v>
      </c>
      <c r="S24" s="68"/>
    </row>
    <row r="25" spans="1:19" s="445" customFormat="1" ht="15" thickBot="1">
      <c r="A25" s="813" t="s">
        <v>879</v>
      </c>
      <c r="B25" s="979"/>
      <c r="C25" s="980">
        <f>IF(Onbekend_ele_kWh="---",0,Onbekend_ele_kWh)/1000+IF(REST_rest_ele_kWh="---",0,REST_rest_ele_kWh)/1000</f>
        <v>590.76499999999999</v>
      </c>
      <c r="D25" s="980"/>
      <c r="E25" s="980">
        <f>IF(onbekend_gas_kWh="---",0,onbekend_gas_kWh)/1000+IF(REST_rest_gas_kWh="---",0,REST_rest_gas_kWh)/1000</f>
        <v>3304.6149999999998</v>
      </c>
      <c r="F25" s="980"/>
      <c r="G25" s="980"/>
      <c r="H25" s="980"/>
      <c r="I25" s="980"/>
      <c r="J25" s="980"/>
      <c r="K25" s="980"/>
      <c r="L25" s="980"/>
      <c r="M25" s="980"/>
      <c r="N25" s="980"/>
      <c r="O25" s="980"/>
      <c r="P25" s="980"/>
      <c r="Q25" s="981"/>
      <c r="R25" s="679">
        <f>SUM(C25:Q25)</f>
        <v>3895.3799999999997</v>
      </c>
      <c r="S25" s="68"/>
    </row>
    <row r="26" spans="1:19" s="445" customFormat="1" ht="15.75" thickBot="1">
      <c r="A26" s="682" t="s">
        <v>880</v>
      </c>
      <c r="B26" s="799"/>
      <c r="C26" s="794">
        <f>SUM(C24:C25)</f>
        <v>10384.096273988987</v>
      </c>
      <c r="D26" s="794">
        <f t="shared" ref="D26:R26" si="2">SUM(D24:D25)</f>
        <v>10.392857142857141</v>
      </c>
      <c r="E26" s="794">
        <f t="shared" si="2"/>
        <v>5067.3052040000002</v>
      </c>
      <c r="F26" s="794">
        <f t="shared" si="2"/>
        <v>92.259742348175465</v>
      </c>
      <c r="G26" s="794">
        <f t="shared" si="2"/>
        <v>31958.890068239652</v>
      </c>
      <c r="H26" s="794">
        <f t="shared" si="2"/>
        <v>0</v>
      </c>
      <c r="I26" s="794">
        <f t="shared" si="2"/>
        <v>0</v>
      </c>
      <c r="J26" s="794">
        <f t="shared" si="2"/>
        <v>0</v>
      </c>
      <c r="K26" s="794">
        <f t="shared" si="2"/>
        <v>1211.4827133466042</v>
      </c>
      <c r="L26" s="794">
        <f t="shared" si="2"/>
        <v>0</v>
      </c>
      <c r="M26" s="794">
        <f t="shared" si="2"/>
        <v>0</v>
      </c>
      <c r="N26" s="794">
        <f t="shared" si="2"/>
        <v>0</v>
      </c>
      <c r="O26" s="794">
        <f t="shared" si="2"/>
        <v>0</v>
      </c>
      <c r="P26" s="794">
        <f t="shared" si="2"/>
        <v>0</v>
      </c>
      <c r="Q26" s="794">
        <f t="shared" si="2"/>
        <v>0</v>
      </c>
      <c r="R26" s="794">
        <f t="shared" si="2"/>
        <v>48724.426859066276</v>
      </c>
      <c r="S26" s="68"/>
    </row>
    <row r="27" spans="1:19" s="445" customFormat="1" ht="17.25" thickTop="1" thickBot="1">
      <c r="A27" s="683" t="s">
        <v>115</v>
      </c>
      <c r="B27" s="786"/>
      <c r="C27" s="684">
        <f ca="1">C22+C16+C26</f>
        <v>89884.127781663614</v>
      </c>
      <c r="D27" s="684">
        <f t="shared" ref="D27:R27" ca="1" si="3">D22+D16+D26</f>
        <v>10.392857142857141</v>
      </c>
      <c r="E27" s="684">
        <f t="shared" ca="1" si="3"/>
        <v>89535.592898375267</v>
      </c>
      <c r="F27" s="684">
        <f t="shared" si="3"/>
        <v>2520.3658057461053</v>
      </c>
      <c r="G27" s="684">
        <f t="shared" ca="1" si="3"/>
        <v>93933.397467166127</v>
      </c>
      <c r="H27" s="684">
        <f t="shared" si="3"/>
        <v>111883.42065960844</v>
      </c>
      <c r="I27" s="684">
        <f t="shared" si="3"/>
        <v>18222.242506555907</v>
      </c>
      <c r="J27" s="684">
        <f t="shared" si="3"/>
        <v>0</v>
      </c>
      <c r="K27" s="684">
        <f t="shared" si="3"/>
        <v>2120.1553654959253</v>
      </c>
      <c r="L27" s="684">
        <f t="shared" si="3"/>
        <v>0</v>
      </c>
      <c r="M27" s="684">
        <f t="shared" ca="1" si="3"/>
        <v>0</v>
      </c>
      <c r="N27" s="684">
        <f t="shared" si="3"/>
        <v>5812.3960773499812</v>
      </c>
      <c r="O27" s="684">
        <f t="shared" ca="1" si="3"/>
        <v>16171.95588058435</v>
      </c>
      <c r="P27" s="684">
        <f t="shared" si="3"/>
        <v>75.040000000000006</v>
      </c>
      <c r="Q27" s="684">
        <f t="shared" si="3"/>
        <v>171.6</v>
      </c>
      <c r="R27" s="684">
        <f t="shared" ca="1" si="3"/>
        <v>430340.68729968852</v>
      </c>
      <c r="S27" s="68"/>
    </row>
    <row r="28" spans="1:19" ht="15.75" customHeight="1" thickBot="1">
      <c r="A28" s="685"/>
      <c r="B28" s="685"/>
      <c r="C28" s="686"/>
      <c r="D28" s="686"/>
      <c r="E28" s="686"/>
      <c r="F28" s="686"/>
      <c r="G28" s="686"/>
      <c r="H28" s="686"/>
      <c r="I28" s="686"/>
      <c r="J28" s="686"/>
      <c r="K28" s="686"/>
      <c r="L28" s="686"/>
      <c r="M28" s="686"/>
      <c r="N28" s="686"/>
      <c r="O28" s="686"/>
      <c r="P28" s="686"/>
      <c r="Q28" s="686"/>
      <c r="R28" s="686"/>
    </row>
    <row r="29" spans="1:19" ht="41.25" customHeight="1" thickTop="1" thickBot="1">
      <c r="A29" s="687" t="s">
        <v>338</v>
      </c>
      <c r="B29" s="687"/>
      <c r="C29" s="688">
        <f>'EF ele_warmte'!B5</f>
        <v>0</v>
      </c>
      <c r="D29" s="689"/>
      <c r="E29" s="690"/>
      <c r="F29" s="689"/>
      <c r="G29" s="689"/>
      <c r="H29" s="689"/>
      <c r="I29" s="689"/>
      <c r="J29" s="689"/>
      <c r="K29" s="689"/>
      <c r="L29" s="689"/>
      <c r="M29" s="689"/>
      <c r="N29" s="689"/>
      <c r="O29" s="689"/>
      <c r="P29" s="689"/>
      <c r="Q29" s="689"/>
      <c r="R29" s="689"/>
    </row>
    <row r="30" spans="1:19" ht="31.5" thickTop="1" thickBot="1">
      <c r="A30" s="691" t="s">
        <v>339</v>
      </c>
      <c r="B30" s="691"/>
      <c r="C30" s="692" t="s">
        <v>210</v>
      </c>
      <c r="D30" s="693"/>
      <c r="E30" s="693"/>
      <c r="F30" s="693"/>
      <c r="G30" s="693"/>
      <c r="H30" s="694"/>
      <c r="I30" s="695"/>
      <c r="J30" s="695"/>
      <c r="K30" s="695"/>
      <c r="L30" s="695"/>
      <c r="M30" s="695"/>
      <c r="N30" s="695"/>
      <c r="O30" s="695"/>
      <c r="P30" s="695"/>
      <c r="Q30" s="695"/>
      <c r="R30" s="695"/>
    </row>
    <row r="31" spans="1:19" ht="15" thickTop="1">
      <c r="A31" s="1092"/>
      <c r="B31" s="1092"/>
      <c r="C31" s="1092"/>
      <c r="D31" s="696"/>
      <c r="E31" s="695"/>
      <c r="F31" s="695"/>
      <c r="G31" s="695"/>
      <c r="H31" s="695"/>
      <c r="I31" s="695"/>
      <c r="J31" s="695"/>
      <c r="K31" s="695"/>
      <c r="L31" s="695"/>
      <c r="M31" s="695"/>
      <c r="N31" s="695"/>
      <c r="O31" s="695"/>
      <c r="P31" s="695"/>
      <c r="Q31" s="695"/>
      <c r="R31" s="695"/>
    </row>
    <row r="32" spans="1:19" ht="15.75">
      <c r="A32" s="697" t="s">
        <v>226</v>
      </c>
      <c r="B32" s="697"/>
      <c r="C32" s="696"/>
      <c r="D32" s="696"/>
      <c r="E32" s="695"/>
      <c r="F32" s="695"/>
      <c r="G32" s="695"/>
      <c r="H32" s="695"/>
      <c r="I32" s="695"/>
      <c r="J32" s="695"/>
      <c r="K32" s="695"/>
      <c r="L32" s="695"/>
      <c r="M32" s="695"/>
      <c r="N32" s="695"/>
      <c r="O32" s="695"/>
      <c r="P32" s="695"/>
      <c r="Q32" s="695"/>
      <c r="R32" s="695"/>
    </row>
    <row r="33" spans="1:18">
      <c r="A33" s="1093"/>
      <c r="B33" s="1093"/>
      <c r="C33" s="1093"/>
      <c r="D33" s="1093"/>
      <c r="E33" s="1093"/>
      <c r="F33" s="1093"/>
      <c r="G33" s="1093"/>
      <c r="H33" s="1093"/>
      <c r="I33" s="1093"/>
      <c r="J33" s="1093"/>
      <c r="K33" s="1093"/>
      <c r="L33" s="1093"/>
      <c r="M33" s="1093"/>
      <c r="N33" s="1093"/>
      <c r="O33" s="1093"/>
      <c r="P33" s="1093"/>
      <c r="Q33" s="1093"/>
      <c r="R33" s="1093"/>
    </row>
    <row r="34" spans="1:18" ht="15.75" thickBot="1">
      <c r="A34" s="698"/>
      <c r="B34" s="698"/>
      <c r="C34" s="699"/>
      <c r="D34" s="699"/>
      <c r="E34" s="699"/>
      <c r="F34" s="699"/>
      <c r="G34" s="699"/>
      <c r="H34" s="699"/>
      <c r="I34" s="699"/>
      <c r="J34" s="699"/>
      <c r="K34" s="699"/>
      <c r="L34" s="699"/>
      <c r="M34" s="699"/>
      <c r="N34" s="699"/>
      <c r="O34" s="699"/>
      <c r="P34" s="699"/>
      <c r="Q34" s="699"/>
      <c r="R34" s="699"/>
    </row>
    <row r="35" spans="1:18" ht="17.25" thickTop="1" thickBot="1">
      <c r="A35" s="1094"/>
      <c r="B35" s="801"/>
      <c r="C35" s="1096" t="s">
        <v>340</v>
      </c>
      <c r="D35" s="1097"/>
      <c r="E35" s="1097"/>
      <c r="F35" s="1097"/>
      <c r="G35" s="1097"/>
      <c r="H35" s="1097"/>
      <c r="I35" s="1097"/>
      <c r="J35" s="1097"/>
      <c r="K35" s="1097"/>
      <c r="L35" s="1097"/>
      <c r="M35" s="1097"/>
      <c r="N35" s="1097"/>
      <c r="O35" s="1097"/>
      <c r="P35" s="1097"/>
      <c r="Q35" s="1097"/>
      <c r="R35" s="1098"/>
    </row>
    <row r="36" spans="1:18" ht="16.5" thickTop="1">
      <c r="A36" s="1095"/>
      <c r="B36" s="802"/>
      <c r="C36" s="1099" t="s">
        <v>20</v>
      </c>
      <c r="D36" s="1101" t="s">
        <v>227</v>
      </c>
      <c r="E36" s="1103" t="s">
        <v>196</v>
      </c>
      <c r="F36" s="1104"/>
      <c r="G36" s="1104"/>
      <c r="H36" s="1104"/>
      <c r="I36" s="1104"/>
      <c r="J36" s="1104"/>
      <c r="K36" s="1104"/>
      <c r="L36" s="1105"/>
      <c r="M36" s="1103" t="s">
        <v>197</v>
      </c>
      <c r="N36" s="1104"/>
      <c r="O36" s="1104"/>
      <c r="P36" s="1104"/>
      <c r="Q36" s="1104"/>
      <c r="R36" s="1106" t="s">
        <v>115</v>
      </c>
    </row>
    <row r="37" spans="1:18" ht="45.75" thickBot="1">
      <c r="A37" s="1095"/>
      <c r="B37" s="802"/>
      <c r="C37" s="1100"/>
      <c r="D37" s="1102"/>
      <c r="E37" s="700" t="s">
        <v>198</v>
      </c>
      <c r="F37" s="700" t="s">
        <v>199</v>
      </c>
      <c r="G37" s="700" t="s">
        <v>200</v>
      </c>
      <c r="H37" s="700" t="s">
        <v>201</v>
      </c>
      <c r="I37" s="700" t="s">
        <v>119</v>
      </c>
      <c r="J37" s="700" t="s">
        <v>202</v>
      </c>
      <c r="K37" s="701" t="s">
        <v>228</v>
      </c>
      <c r="L37" s="701" t="s">
        <v>204</v>
      </c>
      <c r="M37" s="65" t="s">
        <v>205</v>
      </c>
      <c r="N37" s="66" t="s">
        <v>206</v>
      </c>
      <c r="O37" s="700" t="s">
        <v>229</v>
      </c>
      <c r="P37" s="700" t="s">
        <v>230</v>
      </c>
      <c r="Q37" s="701" t="s">
        <v>209</v>
      </c>
      <c r="R37" s="1107"/>
    </row>
    <row r="38" spans="1:18" ht="17.25" thickTop="1" thickBot="1">
      <c r="A38" s="814" t="s">
        <v>337</v>
      </c>
      <c r="B38" s="815"/>
      <c r="C38" s="702" t="s">
        <v>231</v>
      </c>
      <c r="D38" s="703"/>
      <c r="E38" s="704"/>
      <c r="F38" s="704"/>
      <c r="G38" s="704"/>
      <c r="H38" s="704"/>
      <c r="I38" s="704"/>
      <c r="J38" s="704"/>
      <c r="K38" s="704"/>
      <c r="L38" s="704"/>
      <c r="M38" s="982"/>
      <c r="N38" s="982"/>
      <c r="O38" s="704"/>
      <c r="P38" s="982"/>
      <c r="Q38" s="705"/>
      <c r="R38" s="706"/>
    </row>
    <row r="39" spans="1:18" ht="15" thickTop="1">
      <c r="A39" s="787" t="s">
        <v>218</v>
      </c>
      <c r="B39" s="811"/>
      <c r="C39" s="676">
        <f ca="1">'Eigen gebouwen'!B19</f>
        <v>0</v>
      </c>
      <c r="D39" s="676">
        <f ca="1">'Eigen gebouwen'!C19</f>
        <v>0</v>
      </c>
      <c r="E39" s="676">
        <f>'Eigen gebouwen'!D19</f>
        <v>0</v>
      </c>
      <c r="F39" s="676">
        <f>'Eigen gebouwen'!E19</f>
        <v>0</v>
      </c>
      <c r="G39" s="676">
        <f>'Eigen gebouwen'!F19</f>
        <v>0</v>
      </c>
      <c r="H39" s="676">
        <f>'Eigen gebouwen'!G19</f>
        <v>0</v>
      </c>
      <c r="I39" s="676">
        <f>'Eigen gebouwen'!H19</f>
        <v>0</v>
      </c>
      <c r="J39" s="676">
        <f>'Eigen gebouwen'!I19</f>
        <v>0</v>
      </c>
      <c r="K39" s="676">
        <f>'Eigen gebouwen'!J19</f>
        <v>0</v>
      </c>
      <c r="L39" s="676">
        <f>'Eigen gebouwen'!K19</f>
        <v>0</v>
      </c>
      <c r="M39" s="676">
        <f>'Eigen gebouwen'!L19</f>
        <v>0</v>
      </c>
      <c r="N39" s="676">
        <f>'Eigen gebouwen'!M19</f>
        <v>0</v>
      </c>
      <c r="O39" s="676">
        <f>'Eigen gebouwen'!N19</f>
        <v>0</v>
      </c>
      <c r="P39" s="676">
        <f>'Eigen gebouwen'!O19</f>
        <v>0</v>
      </c>
      <c r="Q39" s="751">
        <f>'Eigen gebouwen'!P19</f>
        <v>0</v>
      </c>
      <c r="R39" s="983">
        <f t="shared" ref="R39:R44" ca="1" si="4">SUM(C39:Q39)</f>
        <v>0</v>
      </c>
    </row>
    <row r="40" spans="1:18">
      <c r="A40" s="792" t="s">
        <v>219</v>
      </c>
      <c r="B40" s="812"/>
      <c r="C40" s="676">
        <f ca="1">tertiair!B20+'openbare verlichting'!B12</f>
        <v>5591.1009550247873</v>
      </c>
      <c r="D40" s="676">
        <f ca="1">tertiair!C20</f>
        <v>0</v>
      </c>
      <c r="E40" s="676">
        <f ca="1">tertiair!D20</f>
        <v>2918.9058935520002</v>
      </c>
      <c r="F40" s="676">
        <f>tertiair!E20</f>
        <v>58.384823552532495</v>
      </c>
      <c r="G40" s="676">
        <f ca="1">tertiair!F20</f>
        <v>1713.5457270230268</v>
      </c>
      <c r="H40" s="676">
        <f>tertiair!G20</f>
        <v>0</v>
      </c>
      <c r="I40" s="676">
        <f>tertiair!H20</f>
        <v>0</v>
      </c>
      <c r="J40" s="676">
        <f>tertiair!I20</f>
        <v>0</v>
      </c>
      <c r="K40" s="676">
        <f>tertiair!J20</f>
        <v>0</v>
      </c>
      <c r="L40" s="676">
        <f>tertiair!K20</f>
        <v>0</v>
      </c>
      <c r="M40" s="676">
        <f ca="1">tertiair!L20</f>
        <v>0</v>
      </c>
      <c r="N40" s="676">
        <f>tertiair!M20</f>
        <v>0</v>
      </c>
      <c r="O40" s="676">
        <f ca="1">tertiair!N20</f>
        <v>0</v>
      </c>
      <c r="P40" s="676">
        <f>tertiair!O20</f>
        <v>0</v>
      </c>
      <c r="Q40" s="751">
        <f>tertiair!P20</f>
        <v>0</v>
      </c>
      <c r="R40" s="832">
        <f t="shared" ca="1" si="4"/>
        <v>10281.937399152348</v>
      </c>
    </row>
    <row r="41" spans="1:18">
      <c r="A41" s="804" t="s">
        <v>220</v>
      </c>
      <c r="B41" s="811"/>
      <c r="C41" s="676">
        <f ca="1">huishoudens!B12</f>
        <v>5765.9030654736207</v>
      </c>
      <c r="D41" s="676">
        <f ca="1">huishoudens!C12</f>
        <v>0</v>
      </c>
      <c r="E41" s="676">
        <f>huishoudens!D12</f>
        <v>11947.931825104</v>
      </c>
      <c r="F41" s="676">
        <f>huishoudens!E12</f>
        <v>344.51516374687765</v>
      </c>
      <c r="G41" s="676">
        <f>huishoudens!F12</f>
        <v>12354.063080275606</v>
      </c>
      <c r="H41" s="676">
        <f>huishoudens!G12</f>
        <v>0</v>
      </c>
      <c r="I41" s="676">
        <f>huishoudens!H12</f>
        <v>0</v>
      </c>
      <c r="J41" s="676">
        <f>huishoudens!I12</f>
        <v>0</v>
      </c>
      <c r="K41" s="676">
        <f>huishoudens!J12</f>
        <v>297.20112409702244</v>
      </c>
      <c r="L41" s="676">
        <f>huishoudens!K12</f>
        <v>0</v>
      </c>
      <c r="M41" s="676">
        <f>huishoudens!L12</f>
        <v>0</v>
      </c>
      <c r="N41" s="676">
        <f>huishoudens!M12</f>
        <v>0</v>
      </c>
      <c r="O41" s="676">
        <f>huishoudens!N12</f>
        <v>0</v>
      </c>
      <c r="P41" s="676">
        <f>huishoudens!O12</f>
        <v>0</v>
      </c>
      <c r="Q41" s="751">
        <f>huishoudens!P12</f>
        <v>0</v>
      </c>
      <c r="R41" s="832">
        <f t="shared" ca="1" si="4"/>
        <v>30709.614258697129</v>
      </c>
    </row>
    <row r="42" spans="1:18">
      <c r="A42" s="804" t="s">
        <v>508</v>
      </c>
      <c r="B42" s="811"/>
      <c r="C42" s="676">
        <f ca="1">'Eigen openbare verlichting'!B19</f>
        <v>0</v>
      </c>
      <c r="D42" s="676"/>
      <c r="E42" s="676"/>
      <c r="F42" s="676"/>
      <c r="G42" s="676"/>
      <c r="H42" s="676"/>
      <c r="I42" s="676"/>
      <c r="J42" s="676"/>
      <c r="K42" s="676"/>
      <c r="L42" s="676"/>
      <c r="M42" s="676"/>
      <c r="N42" s="676"/>
      <c r="O42" s="676"/>
      <c r="P42" s="676"/>
      <c r="Q42" s="751"/>
      <c r="R42" s="832">
        <f t="shared" ca="1" si="4"/>
        <v>0</v>
      </c>
    </row>
    <row r="43" spans="1:18">
      <c r="A43" s="804" t="s">
        <v>675</v>
      </c>
      <c r="B43" s="819" t="s">
        <v>672</v>
      </c>
      <c r="C43" s="676">
        <f ca="1">industrie!B22</f>
        <v>4024.6115915892647</v>
      </c>
      <c r="D43" s="676">
        <f ca="1">industrie!C22</f>
        <v>0</v>
      </c>
      <c r="E43" s="676">
        <f>industrie!D22</f>
        <v>2194.2308438599998</v>
      </c>
      <c r="F43" s="676">
        <f>industrie!E22</f>
        <v>38.425871022936938</v>
      </c>
      <c r="G43" s="676">
        <f>industrie!F22</f>
        <v>2479.5846682147362</v>
      </c>
      <c r="H43" s="676">
        <f>industrie!G22</f>
        <v>0</v>
      </c>
      <c r="I43" s="676">
        <f>industrie!H22</f>
        <v>0</v>
      </c>
      <c r="J43" s="676">
        <f>industrie!I22</f>
        <v>0</v>
      </c>
      <c r="K43" s="676">
        <f>industrie!J22</f>
        <v>24.468994763837184</v>
      </c>
      <c r="L43" s="676">
        <f>industrie!K22</f>
        <v>0</v>
      </c>
      <c r="M43" s="676">
        <f>industrie!L22</f>
        <v>0</v>
      </c>
      <c r="N43" s="676">
        <f>industrie!M22</f>
        <v>0</v>
      </c>
      <c r="O43" s="676">
        <f>industrie!N22</f>
        <v>0</v>
      </c>
      <c r="P43" s="676">
        <f>industrie!O22</f>
        <v>0</v>
      </c>
      <c r="Q43" s="751">
        <f>industrie!P22</f>
        <v>0</v>
      </c>
      <c r="R43" s="831">
        <f t="shared" ca="1" si="4"/>
        <v>8761.3219694507752</v>
      </c>
    </row>
    <row r="44" spans="1:18">
      <c r="A44" s="804"/>
      <c r="B44" s="811" t="s">
        <v>673</v>
      </c>
      <c r="C44" s="676"/>
      <c r="D44" s="676"/>
      <c r="E44" s="676"/>
      <c r="F44" s="676"/>
      <c r="G44" s="676"/>
      <c r="H44" s="676"/>
      <c r="I44" s="676"/>
      <c r="J44" s="676"/>
      <c r="K44" s="676"/>
      <c r="L44" s="676"/>
      <c r="M44" s="676"/>
      <c r="N44" s="676"/>
      <c r="O44" s="676"/>
      <c r="P44" s="676"/>
      <c r="Q44" s="751"/>
      <c r="R44" s="832">
        <f t="shared" si="4"/>
        <v>0</v>
      </c>
    </row>
    <row r="45" spans="1:18" ht="15" thickBot="1">
      <c r="A45" s="978" t="s">
        <v>877</v>
      </c>
      <c r="B45" s="984"/>
      <c r="C45" s="980"/>
      <c r="D45" s="980"/>
      <c r="E45" s="980"/>
      <c r="F45" s="980"/>
      <c r="G45" s="980"/>
      <c r="H45" s="980"/>
      <c r="I45" s="980"/>
      <c r="J45" s="980"/>
      <c r="K45" s="980"/>
      <c r="L45" s="980"/>
      <c r="M45" s="980"/>
      <c r="N45" s="980"/>
      <c r="O45" s="980"/>
      <c r="P45" s="980"/>
      <c r="Q45" s="981"/>
      <c r="R45" s="985"/>
    </row>
    <row r="46" spans="1:18" ht="15.75" thickBot="1">
      <c r="A46" s="805" t="s">
        <v>221</v>
      </c>
      <c r="B46" s="818"/>
      <c r="C46" s="709">
        <f ca="1">SUM(C39:C45)</f>
        <v>15381.615612087671</v>
      </c>
      <c r="D46" s="709">
        <f t="shared" ref="D46:Q46" ca="1" si="5">SUM(D39:D45)</f>
        <v>0</v>
      </c>
      <c r="E46" s="709">
        <f t="shared" ca="1" si="5"/>
        <v>17061.068562516</v>
      </c>
      <c r="F46" s="709">
        <f t="shared" si="5"/>
        <v>441.32585832234707</v>
      </c>
      <c r="G46" s="709">
        <f t="shared" ca="1" si="5"/>
        <v>16547.19347551337</v>
      </c>
      <c r="H46" s="709">
        <f t="shared" si="5"/>
        <v>0</v>
      </c>
      <c r="I46" s="709">
        <f t="shared" si="5"/>
        <v>0</v>
      </c>
      <c r="J46" s="709">
        <f t="shared" si="5"/>
        <v>0</v>
      </c>
      <c r="K46" s="709">
        <f t="shared" si="5"/>
        <v>321.67011886085965</v>
      </c>
      <c r="L46" s="709">
        <f t="shared" si="5"/>
        <v>0</v>
      </c>
      <c r="M46" s="709">
        <f t="shared" ca="1" si="5"/>
        <v>0</v>
      </c>
      <c r="N46" s="709">
        <f t="shared" si="5"/>
        <v>0</v>
      </c>
      <c r="O46" s="709">
        <f t="shared" ca="1" si="5"/>
        <v>0</v>
      </c>
      <c r="P46" s="709">
        <f t="shared" si="5"/>
        <v>0</v>
      </c>
      <c r="Q46" s="709">
        <f t="shared" si="5"/>
        <v>0</v>
      </c>
      <c r="R46" s="709">
        <f ca="1">SUM(R39:R45)</f>
        <v>49752.873627300258</v>
      </c>
    </row>
    <row r="47" spans="1:18" ht="15.75">
      <c r="A47" s="806" t="s">
        <v>222</v>
      </c>
      <c r="B47" s="816"/>
      <c r="C47" s="702"/>
      <c r="D47" s="703"/>
      <c r="E47" s="703"/>
      <c r="F47" s="703"/>
      <c r="G47" s="703"/>
      <c r="H47" s="703"/>
      <c r="I47" s="703"/>
      <c r="J47" s="703"/>
      <c r="K47" s="703"/>
      <c r="L47" s="703"/>
      <c r="M47" s="712"/>
      <c r="N47" s="712"/>
      <c r="O47" s="703"/>
      <c r="P47" s="712"/>
      <c r="Q47" s="712"/>
      <c r="R47" s="706"/>
    </row>
    <row r="48" spans="1:18">
      <c r="A48" s="804" t="s">
        <v>223</v>
      </c>
      <c r="B48" s="811"/>
      <c r="C48" s="676">
        <f ca="1">'Eigen vloot'!B31</f>
        <v>0</v>
      </c>
      <c r="D48" s="676">
        <f>'Eigen vloot'!C31</f>
        <v>0</v>
      </c>
      <c r="E48" s="676">
        <f>'Eigen vloot'!D31</f>
        <v>0</v>
      </c>
      <c r="F48" s="676">
        <f>'Eigen vloot'!E31</f>
        <v>0</v>
      </c>
      <c r="G48" s="676">
        <f>'Eigen vloot'!F31</f>
        <v>0</v>
      </c>
      <c r="H48" s="676">
        <f>'Eigen vloot'!G31</f>
        <v>0</v>
      </c>
      <c r="I48" s="676">
        <f>'Eigen vloot'!H31</f>
        <v>0</v>
      </c>
      <c r="J48" s="676">
        <f>'Eigen vloot'!I31</f>
        <v>0</v>
      </c>
      <c r="K48" s="676">
        <f>'Eigen vloot'!J31</f>
        <v>0</v>
      </c>
      <c r="L48" s="676">
        <f>'Eigen vloot'!K31</f>
        <v>0</v>
      </c>
      <c r="M48" s="676">
        <f>'Eigen vloot'!L31</f>
        <v>0</v>
      </c>
      <c r="N48" s="676">
        <f>'Eigen vloot'!M31</f>
        <v>0</v>
      </c>
      <c r="O48" s="676">
        <f>'Eigen vloot'!N31</f>
        <v>0</v>
      </c>
      <c r="P48" s="676">
        <f>'Eigen vloot'!O31</f>
        <v>0</v>
      </c>
      <c r="Q48" s="676">
        <f>'Eigen vloot'!P31</f>
        <v>0</v>
      </c>
      <c r="R48" s="707">
        <f ca="1">SUM(C48:Q48)</f>
        <v>0</v>
      </c>
    </row>
    <row r="49" spans="1:18">
      <c r="A49" s="804" t="s">
        <v>224</v>
      </c>
      <c r="B49" s="811"/>
      <c r="C49" s="676">
        <f ca="1">transport!B58</f>
        <v>1.9872919863887253</v>
      </c>
      <c r="D49" s="676">
        <f ca="1">transport!C58</f>
        <v>0</v>
      </c>
      <c r="E49" s="676">
        <f>transport!D58</f>
        <v>0</v>
      </c>
      <c r="F49" s="676">
        <f>transport!E58</f>
        <v>0</v>
      </c>
      <c r="G49" s="676">
        <f>transport!F58</f>
        <v>0</v>
      </c>
      <c r="H49" s="676">
        <f>transport!G58</f>
        <v>546.87385249408624</v>
      </c>
      <c r="I49" s="676">
        <f>transport!H58</f>
        <v>0</v>
      </c>
      <c r="J49" s="676">
        <f>transport!I58</f>
        <v>0</v>
      </c>
      <c r="K49" s="676">
        <f>transport!J58</f>
        <v>0</v>
      </c>
      <c r="L49" s="676">
        <f>transport!K58</f>
        <v>0</v>
      </c>
      <c r="M49" s="676">
        <f>transport!L58</f>
        <v>0</v>
      </c>
      <c r="N49" s="676">
        <f>transport!M58</f>
        <v>0</v>
      </c>
      <c r="O49" s="676">
        <f>transport!N58</f>
        <v>0</v>
      </c>
      <c r="P49" s="676">
        <f>transport!O58</f>
        <v>0</v>
      </c>
      <c r="Q49" s="677">
        <f>transport!P58</f>
        <v>0</v>
      </c>
      <c r="R49" s="707">
        <f ca="1">SUM(C49:Q49)</f>
        <v>548.86114448047499</v>
      </c>
    </row>
    <row r="50" spans="1:18">
      <c r="A50" s="807" t="s">
        <v>302</v>
      </c>
      <c r="B50" s="817"/>
      <c r="C50" s="986">
        <f ca="1">transport!B18</f>
        <v>1.1816191206303632</v>
      </c>
      <c r="D50" s="986">
        <f>transport!C18</f>
        <v>0</v>
      </c>
      <c r="E50" s="986">
        <f>transport!D18</f>
        <v>1.5255517478031047</v>
      </c>
      <c r="F50" s="986">
        <f>transport!E18</f>
        <v>109.85421806898293</v>
      </c>
      <c r="G50" s="986">
        <f>transport!F18</f>
        <v>0</v>
      </c>
      <c r="H50" s="986">
        <f>transport!G18</f>
        <v>29325.999463621371</v>
      </c>
      <c r="I50" s="986">
        <f>transport!H18</f>
        <v>4537.3383841324212</v>
      </c>
      <c r="J50" s="986">
        <f>transport!I18</f>
        <v>0</v>
      </c>
      <c r="K50" s="986">
        <f>transport!J18</f>
        <v>0</v>
      </c>
      <c r="L50" s="986">
        <f>transport!K18</f>
        <v>0</v>
      </c>
      <c r="M50" s="986">
        <f>transport!L18</f>
        <v>0</v>
      </c>
      <c r="N50" s="986">
        <f>transport!M18</f>
        <v>0</v>
      </c>
      <c r="O50" s="986">
        <f>transport!N18</f>
        <v>0</v>
      </c>
      <c r="P50" s="986">
        <f>transport!O18</f>
        <v>0</v>
      </c>
      <c r="Q50" s="987">
        <f>transport!P18</f>
        <v>0</v>
      </c>
      <c r="R50" s="708">
        <f ca="1">SUM(C50:Q50)</f>
        <v>33975.899236691213</v>
      </c>
    </row>
    <row r="51" spans="1:18" ht="15" thickBot="1">
      <c r="A51" s="804" t="s">
        <v>878</v>
      </c>
      <c r="B51" s="811"/>
      <c r="C51" s="676"/>
      <c r="D51" s="676"/>
      <c r="E51" s="676"/>
      <c r="F51" s="676"/>
      <c r="G51" s="676"/>
      <c r="H51" s="676"/>
      <c r="I51" s="676"/>
      <c r="J51" s="676"/>
      <c r="K51" s="676"/>
      <c r="L51" s="676"/>
      <c r="M51" s="676"/>
      <c r="N51" s="676"/>
      <c r="O51" s="676"/>
      <c r="P51" s="676"/>
      <c r="Q51" s="677"/>
      <c r="R51" s="707"/>
    </row>
    <row r="52" spans="1:18" ht="15.75" thickBot="1">
      <c r="A52" s="805" t="s">
        <v>225</v>
      </c>
      <c r="B52" s="818"/>
      <c r="C52" s="709">
        <f ca="1">SUM(C48:C51)</f>
        <v>3.1689111070190883</v>
      </c>
      <c r="D52" s="709">
        <f t="shared" ref="D52:Q52" ca="1" si="6">SUM(D48:D51)</f>
        <v>0</v>
      </c>
      <c r="E52" s="709">
        <f t="shared" si="6"/>
        <v>1.5255517478031047</v>
      </c>
      <c r="F52" s="709">
        <f t="shared" si="6"/>
        <v>109.85421806898293</v>
      </c>
      <c r="G52" s="709">
        <f t="shared" si="6"/>
        <v>0</v>
      </c>
      <c r="H52" s="709">
        <f t="shared" si="6"/>
        <v>29872.873316115456</v>
      </c>
      <c r="I52" s="709">
        <f t="shared" si="6"/>
        <v>4537.3383841324212</v>
      </c>
      <c r="J52" s="709">
        <f t="shared" si="6"/>
        <v>0</v>
      </c>
      <c r="K52" s="709">
        <f t="shared" si="6"/>
        <v>0</v>
      </c>
      <c r="L52" s="709">
        <f t="shared" si="6"/>
        <v>0</v>
      </c>
      <c r="M52" s="709">
        <f t="shared" si="6"/>
        <v>0</v>
      </c>
      <c r="N52" s="709">
        <f t="shared" si="6"/>
        <v>0</v>
      </c>
      <c r="O52" s="709">
        <f t="shared" si="6"/>
        <v>0</v>
      </c>
      <c r="P52" s="709">
        <f t="shared" si="6"/>
        <v>0</v>
      </c>
      <c r="Q52" s="709">
        <f t="shared" si="6"/>
        <v>0</v>
      </c>
      <c r="R52" s="709">
        <f ca="1">SUM(R48:R51)</f>
        <v>34524.760381171691</v>
      </c>
    </row>
    <row r="53" spans="1:18" ht="15.75">
      <c r="A53" s="806" t="s">
        <v>232</v>
      </c>
      <c r="B53" s="785"/>
      <c r="C53" s="702"/>
      <c r="D53" s="703"/>
      <c r="E53" s="703"/>
      <c r="F53" s="703"/>
      <c r="G53" s="703"/>
      <c r="H53" s="703"/>
      <c r="I53" s="703"/>
      <c r="J53" s="703"/>
      <c r="K53" s="703"/>
      <c r="L53" s="703"/>
      <c r="M53" s="712"/>
      <c r="N53" s="712"/>
      <c r="O53" s="703"/>
      <c r="P53" s="712"/>
      <c r="Q53" s="712"/>
      <c r="R53" s="706"/>
    </row>
    <row r="54" spans="1:18">
      <c r="A54" s="807" t="s">
        <v>664</v>
      </c>
      <c r="B54" s="817"/>
      <c r="C54" s="986">
        <f ca="1">+landbouw!B12</f>
        <v>1895.1978830352969</v>
      </c>
      <c r="D54" s="986">
        <f ca="1">+landbouw!C12</f>
        <v>0</v>
      </c>
      <c r="E54" s="986">
        <f>+landbouw!D12</f>
        <v>356.06342120800002</v>
      </c>
      <c r="F54" s="986">
        <f>+landbouw!E12</f>
        <v>20.942961513035833</v>
      </c>
      <c r="G54" s="986">
        <f>+landbouw!F12</f>
        <v>8533.0236482199871</v>
      </c>
      <c r="H54" s="986">
        <f>+landbouw!G12</f>
        <v>0</v>
      </c>
      <c r="I54" s="986">
        <f>+landbouw!H12</f>
        <v>0</v>
      </c>
      <c r="J54" s="986">
        <f>+landbouw!I12</f>
        <v>0</v>
      </c>
      <c r="K54" s="986">
        <f>+landbouw!J12</f>
        <v>428.86488052469787</v>
      </c>
      <c r="L54" s="986">
        <f>+landbouw!K12</f>
        <v>0</v>
      </c>
      <c r="M54" s="986">
        <f>+landbouw!L12</f>
        <v>0</v>
      </c>
      <c r="N54" s="986">
        <f>+landbouw!M12</f>
        <v>0</v>
      </c>
      <c r="O54" s="986">
        <f>+landbouw!N12</f>
        <v>0</v>
      </c>
      <c r="P54" s="986">
        <f>+landbouw!O12</f>
        <v>0</v>
      </c>
      <c r="Q54" s="987">
        <f>+landbouw!P12</f>
        <v>0</v>
      </c>
      <c r="R54" s="708">
        <f ca="1">SUM(C54:Q54)</f>
        <v>11234.092794501017</v>
      </c>
    </row>
    <row r="55" spans="1:18" ht="15" thickBot="1">
      <c r="A55" s="807" t="s">
        <v>879</v>
      </c>
      <c r="B55" s="817"/>
      <c r="C55" s="986">
        <f ca="1">C25*'EF ele_warmte'!B12</f>
        <v>114.32438524213309</v>
      </c>
      <c r="D55" s="986"/>
      <c r="E55" s="986">
        <f>E25*EF_CO2_aardgas</f>
        <v>667.53223000000003</v>
      </c>
      <c r="F55" s="986"/>
      <c r="G55" s="986"/>
      <c r="H55" s="986"/>
      <c r="I55" s="986"/>
      <c r="J55" s="986"/>
      <c r="K55" s="986"/>
      <c r="L55" s="986"/>
      <c r="M55" s="986"/>
      <c r="N55" s="986"/>
      <c r="O55" s="986"/>
      <c r="P55" s="986"/>
      <c r="Q55" s="987"/>
      <c r="R55" s="708">
        <f ca="1">SUM(C55:Q55)</f>
        <v>781.8566152421331</v>
      </c>
    </row>
    <row r="56" spans="1:18" ht="15.75" thickBot="1">
      <c r="A56" s="805" t="s">
        <v>880</v>
      </c>
      <c r="B56" s="818"/>
      <c r="C56" s="709">
        <f ca="1">SUM(C54:C55)</f>
        <v>2009.5222682774299</v>
      </c>
      <c r="D56" s="709">
        <f t="shared" ref="D56:Q56" ca="1" si="7">SUM(D54:D55)</f>
        <v>0</v>
      </c>
      <c r="E56" s="709">
        <f t="shared" si="7"/>
        <v>1023.595651208</v>
      </c>
      <c r="F56" s="709">
        <f t="shared" si="7"/>
        <v>20.942961513035833</v>
      </c>
      <c r="G56" s="709">
        <f t="shared" si="7"/>
        <v>8533.0236482199871</v>
      </c>
      <c r="H56" s="709">
        <f t="shared" si="7"/>
        <v>0</v>
      </c>
      <c r="I56" s="709">
        <f t="shared" si="7"/>
        <v>0</v>
      </c>
      <c r="J56" s="709">
        <f t="shared" si="7"/>
        <v>0</v>
      </c>
      <c r="K56" s="709">
        <f t="shared" si="7"/>
        <v>428.86488052469787</v>
      </c>
      <c r="L56" s="709">
        <f t="shared" si="7"/>
        <v>0</v>
      </c>
      <c r="M56" s="709">
        <f t="shared" si="7"/>
        <v>0</v>
      </c>
      <c r="N56" s="709">
        <f t="shared" si="7"/>
        <v>0</v>
      </c>
      <c r="O56" s="709">
        <f t="shared" si="7"/>
        <v>0</v>
      </c>
      <c r="P56" s="709">
        <f t="shared" si="7"/>
        <v>0</v>
      </c>
      <c r="Q56" s="710">
        <f t="shared" si="7"/>
        <v>0</v>
      </c>
      <c r="R56" s="711">
        <f ca="1">SUM(R54:R55)</f>
        <v>12015.949409743151</v>
      </c>
    </row>
    <row r="57" spans="1:18" ht="15.75">
      <c r="A57" s="785" t="s">
        <v>665</v>
      </c>
      <c r="B57" s="785"/>
      <c r="C57" s="714"/>
      <c r="D57" s="703"/>
      <c r="E57" s="703"/>
      <c r="F57" s="703"/>
      <c r="G57" s="703"/>
      <c r="H57" s="703"/>
      <c r="I57" s="703"/>
      <c r="J57" s="703"/>
      <c r="K57" s="703"/>
      <c r="L57" s="703"/>
      <c r="M57" s="712"/>
      <c r="N57" s="712"/>
      <c r="O57" s="703"/>
      <c r="P57" s="712"/>
      <c r="Q57" s="712"/>
      <c r="R57" s="706"/>
    </row>
    <row r="58" spans="1:18" ht="15">
      <c r="A58" s="808" t="s">
        <v>233</v>
      </c>
      <c r="B58" s="822"/>
      <c r="C58" s="1086"/>
      <c r="D58" s="1087"/>
      <c r="E58" s="1087"/>
      <c r="F58" s="1087"/>
      <c r="G58" s="1087"/>
      <c r="H58" s="1087"/>
      <c r="I58" s="1087"/>
      <c r="J58" s="1087"/>
      <c r="K58" s="1087"/>
      <c r="L58" s="1087"/>
      <c r="M58" s="1087"/>
      <c r="N58" s="1087"/>
      <c r="O58" s="1087"/>
      <c r="P58" s="1087"/>
      <c r="Q58" s="1087"/>
      <c r="R58" s="715"/>
    </row>
    <row r="59" spans="1:18" ht="15">
      <c r="A59" s="809" t="s">
        <v>234</v>
      </c>
      <c r="B59" s="796"/>
      <c r="C59" s="1088"/>
      <c r="D59" s="1089"/>
      <c r="E59" s="1089"/>
      <c r="F59" s="1089"/>
      <c r="G59" s="1089"/>
      <c r="H59" s="1089"/>
      <c r="I59" s="1089"/>
      <c r="J59" s="1089"/>
      <c r="K59" s="1089"/>
      <c r="L59" s="1089"/>
      <c r="M59" s="1089"/>
      <c r="N59" s="1089"/>
      <c r="O59" s="1089"/>
      <c r="P59" s="1089"/>
      <c r="Q59" s="1089"/>
      <c r="R59" s="716"/>
    </row>
    <row r="60" spans="1:18" ht="15" thickBot="1">
      <c r="A60" s="820" t="s">
        <v>235</v>
      </c>
      <c r="B60" s="821"/>
      <c r="C60" s="1088"/>
      <c r="D60" s="1089"/>
      <c r="E60" s="1089"/>
      <c r="F60" s="1089"/>
      <c r="G60" s="1089"/>
      <c r="H60" s="1089"/>
      <c r="I60" s="1089"/>
      <c r="J60" s="1089"/>
      <c r="K60" s="1089"/>
      <c r="L60" s="1089"/>
      <c r="M60" s="1089"/>
      <c r="N60" s="1089"/>
      <c r="O60" s="1089"/>
      <c r="P60" s="1089"/>
      <c r="Q60" s="1089"/>
      <c r="R60" s="708"/>
    </row>
    <row r="61" spans="1:18" ht="16.5" thickBot="1">
      <c r="A61" s="823" t="s">
        <v>115</v>
      </c>
      <c r="B61" s="824"/>
      <c r="C61" s="717">
        <f ca="1">C46+C52+C56</f>
        <v>17394.306791472121</v>
      </c>
      <c r="D61" s="717">
        <f t="shared" ref="D61:Q61" ca="1" si="8">D46+D52+D56</f>
        <v>0</v>
      </c>
      <c r="E61" s="717">
        <f t="shared" ca="1" si="8"/>
        <v>18086.189765471805</v>
      </c>
      <c r="F61" s="717">
        <f t="shared" si="8"/>
        <v>572.12303790436579</v>
      </c>
      <c r="G61" s="717">
        <f t="shared" ca="1" si="8"/>
        <v>25080.217123733357</v>
      </c>
      <c r="H61" s="717">
        <f t="shared" si="8"/>
        <v>29872.873316115456</v>
      </c>
      <c r="I61" s="717">
        <f t="shared" si="8"/>
        <v>4537.3383841324212</v>
      </c>
      <c r="J61" s="717">
        <f t="shared" si="8"/>
        <v>0</v>
      </c>
      <c r="K61" s="717">
        <f t="shared" si="8"/>
        <v>750.53499938555751</v>
      </c>
      <c r="L61" s="717">
        <f t="shared" si="8"/>
        <v>0</v>
      </c>
      <c r="M61" s="717">
        <f t="shared" ca="1" si="8"/>
        <v>0</v>
      </c>
      <c r="N61" s="717">
        <f t="shared" si="8"/>
        <v>0</v>
      </c>
      <c r="O61" s="717">
        <f t="shared" ca="1" si="8"/>
        <v>0</v>
      </c>
      <c r="P61" s="717">
        <f t="shared" si="8"/>
        <v>0</v>
      </c>
      <c r="Q61" s="717">
        <f t="shared" si="8"/>
        <v>0</v>
      </c>
      <c r="R61" s="717">
        <f ca="1">R46+R52+R56</f>
        <v>96293.583418215087</v>
      </c>
    </row>
    <row r="62" spans="1:18" ht="15.75" thickTop="1" thickBot="1">
      <c r="A62" s="963"/>
      <c r="B62" s="963"/>
      <c r="C62" s="718"/>
      <c r="D62" s="718"/>
      <c r="E62" s="719"/>
      <c r="F62" s="719"/>
      <c r="G62" s="719"/>
      <c r="H62" s="719"/>
      <c r="I62" s="719"/>
      <c r="J62" s="719"/>
      <c r="K62" s="719"/>
      <c r="L62" s="719"/>
      <c r="M62" s="719"/>
      <c r="N62" s="719"/>
      <c r="O62" s="719"/>
      <c r="P62" s="719"/>
      <c r="Q62" s="719"/>
      <c r="R62" s="719"/>
    </row>
    <row r="63" spans="1:18" ht="20.25" thickTop="1" thickBot="1">
      <c r="A63" s="720" t="s">
        <v>341</v>
      </c>
      <c r="B63" s="803"/>
      <c r="C63" s="761">
        <f t="shared" ref="C63:Q63" ca="1" si="9">IF(ISERROR(C61/C27),0,C61/C27)</f>
        <v>0.19351922548243902</v>
      </c>
      <c r="D63" s="761">
        <f t="shared" ca="1" si="9"/>
        <v>0</v>
      </c>
      <c r="E63" s="988">
        <f t="shared" ca="1" si="9"/>
        <v>0.20200000000000001</v>
      </c>
      <c r="F63" s="761">
        <f t="shared" si="9"/>
        <v>0.22699999999999995</v>
      </c>
      <c r="G63" s="761">
        <f t="shared" ca="1" si="9"/>
        <v>0.26700000000000002</v>
      </c>
      <c r="H63" s="761">
        <f t="shared" si="9"/>
        <v>0.26700000000000002</v>
      </c>
      <c r="I63" s="761">
        <f t="shared" si="9"/>
        <v>0.24900000000000003</v>
      </c>
      <c r="J63" s="761">
        <f t="shared" si="9"/>
        <v>0</v>
      </c>
      <c r="K63" s="761">
        <f t="shared" si="9"/>
        <v>0.35399999999999998</v>
      </c>
      <c r="L63" s="761">
        <f t="shared" si="9"/>
        <v>0</v>
      </c>
      <c r="M63" s="761">
        <f t="shared" ca="1" si="9"/>
        <v>0</v>
      </c>
      <c r="N63" s="761">
        <f t="shared" si="9"/>
        <v>0</v>
      </c>
      <c r="O63" s="761">
        <f t="shared" ca="1" si="9"/>
        <v>0</v>
      </c>
      <c r="P63" s="761">
        <f t="shared" si="9"/>
        <v>0</v>
      </c>
      <c r="Q63" s="761">
        <f t="shared" si="9"/>
        <v>0</v>
      </c>
      <c r="R63" s="719"/>
    </row>
    <row r="64" spans="1:18" ht="33" thickTop="1" thickBot="1">
      <c r="A64" s="810" t="s">
        <v>342</v>
      </c>
      <c r="B64" s="788"/>
      <c r="C64" s="762">
        <f>'EF ele_warmte'!B6</f>
        <v>0.221</v>
      </c>
      <c r="D64" s="763"/>
      <c r="E64" s="764"/>
      <c r="F64" s="765"/>
      <c r="G64" s="765"/>
      <c r="H64" s="765"/>
      <c r="I64" s="765"/>
      <c r="J64" s="765"/>
      <c r="K64" s="765"/>
      <c r="L64" s="765"/>
      <c r="M64" s="765"/>
      <c r="N64" s="765"/>
      <c r="O64" s="765"/>
      <c r="P64" s="765"/>
      <c r="Q64" s="765"/>
      <c r="R64" s="719"/>
    </row>
    <row r="65" spans="1:18" ht="15" thickTop="1">
      <c r="A65" s="721"/>
      <c r="B65" s="721"/>
      <c r="C65" s="719"/>
      <c r="D65" s="719"/>
      <c r="E65" s="719"/>
      <c r="F65" s="719"/>
      <c r="G65" s="719"/>
      <c r="H65" s="719"/>
      <c r="I65" s="719"/>
      <c r="J65" s="719"/>
      <c r="K65" s="719"/>
      <c r="L65" s="719"/>
      <c r="M65" s="719"/>
      <c r="N65" s="719"/>
      <c r="O65" s="719"/>
      <c r="P65" s="719"/>
      <c r="Q65" s="719"/>
      <c r="R65" s="719"/>
    </row>
    <row r="66" spans="1:18" ht="18.75">
      <c r="A66" s="722" t="s">
        <v>343</v>
      </c>
      <c r="B66" s="722"/>
      <c r="C66" s="695"/>
      <c r="D66" s="723"/>
      <c r="E66" s="695"/>
      <c r="F66" s="695"/>
      <c r="G66" s="695"/>
      <c r="H66" s="695"/>
      <c r="I66" s="695"/>
      <c r="J66" s="695"/>
      <c r="K66" s="695"/>
      <c r="L66" s="695"/>
      <c r="M66" s="695"/>
      <c r="N66" s="695"/>
      <c r="O66" s="695"/>
      <c r="P66" s="724"/>
      <c r="Q66" s="724"/>
      <c r="R66" s="724"/>
    </row>
    <row r="67" spans="1:18">
      <c r="A67" s="1093"/>
      <c r="B67" s="1093"/>
      <c r="C67" s="1093"/>
      <c r="D67" s="1093"/>
      <c r="E67" s="1093"/>
      <c r="F67" s="1093"/>
      <c r="G67" s="1093"/>
      <c r="H67" s="1093"/>
      <c r="I67" s="1093"/>
      <c r="J67" s="1093"/>
      <c r="K67" s="1093"/>
      <c r="L67" s="1093"/>
      <c r="M67" s="1093"/>
      <c r="N67" s="1093"/>
      <c r="O67" s="1093"/>
      <c r="P67" s="1093"/>
      <c r="Q67" s="1093"/>
      <c r="R67" s="725"/>
    </row>
    <row r="68" spans="1:18" ht="16.5" customHeight="1" thickBot="1">
      <c r="A68" s="698"/>
      <c r="B68" s="698"/>
      <c r="C68" s="699"/>
      <c r="D68" s="699"/>
      <c r="E68" s="699"/>
      <c r="F68" s="699"/>
      <c r="G68" s="699"/>
      <c r="H68" s="699"/>
      <c r="I68" s="699"/>
      <c r="J68" s="699"/>
      <c r="K68" s="699"/>
      <c r="L68" s="699"/>
      <c r="M68" s="699"/>
      <c r="N68" s="699"/>
      <c r="O68" s="699"/>
      <c r="P68" s="699"/>
      <c r="Q68" s="699"/>
      <c r="R68" s="699"/>
    </row>
    <row r="69" spans="1:18" ht="48.75" customHeight="1" thickTop="1" thickBot="1">
      <c r="A69" s="1106" t="s">
        <v>236</v>
      </c>
      <c r="B69" s="1109" t="s">
        <v>344</v>
      </c>
      <c r="C69" s="1110"/>
      <c r="D69" s="1113" t="s">
        <v>345</v>
      </c>
      <c r="E69" s="1114"/>
      <c r="F69" s="1114"/>
      <c r="G69" s="1114"/>
      <c r="H69" s="1114"/>
      <c r="I69" s="1114"/>
      <c r="J69" s="1114"/>
      <c r="K69" s="1114"/>
      <c r="L69" s="1114"/>
      <c r="M69" s="1114"/>
      <c r="N69" s="1114"/>
      <c r="O69" s="1115"/>
      <c r="P69" s="989" t="s">
        <v>678</v>
      </c>
      <c r="Q69" s="1116" t="s">
        <v>677</v>
      </c>
      <c r="R69" s="1117"/>
    </row>
    <row r="70" spans="1:18" ht="61.5" thickTop="1" thickBot="1">
      <c r="A70" s="1108"/>
      <c r="B70" s="1111"/>
      <c r="C70" s="1112"/>
      <c r="D70" s="1118" t="s">
        <v>196</v>
      </c>
      <c r="E70" s="1119"/>
      <c r="F70" s="1119"/>
      <c r="G70" s="1119"/>
      <c r="H70" s="1120"/>
      <c r="I70" s="956" t="s">
        <v>241</v>
      </c>
      <c r="J70" s="956" t="s">
        <v>229</v>
      </c>
      <c r="K70" s="956" t="s">
        <v>208</v>
      </c>
      <c r="L70" s="956" t="s">
        <v>209</v>
      </c>
      <c r="M70" s="726" t="s">
        <v>240</v>
      </c>
      <c r="N70" s="956" t="s">
        <v>242</v>
      </c>
      <c r="O70" s="958" t="s">
        <v>126</v>
      </c>
      <c r="P70" s="990"/>
      <c r="Q70" s="838"/>
      <c r="R70" s="839"/>
    </row>
    <row r="71" spans="1:18" ht="95.25" customHeight="1" thickTop="1" thickBot="1">
      <c r="A71" s="1107"/>
      <c r="B71" s="961" t="s">
        <v>676</v>
      </c>
      <c r="C71" s="961" t="s">
        <v>881</v>
      </c>
      <c r="D71" s="991" t="s">
        <v>198</v>
      </c>
      <c r="E71" s="992" t="s">
        <v>199</v>
      </c>
      <c r="F71" s="956" t="s">
        <v>200</v>
      </c>
      <c r="G71" s="953" t="s">
        <v>202</v>
      </c>
      <c r="H71" s="993" t="s">
        <v>203</v>
      </c>
      <c r="I71" s="957"/>
      <c r="J71" s="957"/>
      <c r="K71" s="957"/>
      <c r="L71" s="957"/>
      <c r="M71" s="954"/>
      <c r="N71" s="957"/>
      <c r="O71" s="962"/>
      <c r="P71" s="994"/>
      <c r="Q71" s="964" t="s">
        <v>679</v>
      </c>
      <c r="R71" s="962" t="s">
        <v>680</v>
      </c>
    </row>
    <row r="72" spans="1:18" ht="15.75" thickTop="1">
      <c r="A72" s="727" t="s">
        <v>244</v>
      </c>
      <c r="B72" s="825">
        <f>'lokale energieproductie'!B4</f>
        <v>2648.7481688010957</v>
      </c>
      <c r="C72" s="1142"/>
      <c r="D72" s="1142"/>
      <c r="E72" s="1143"/>
      <c r="F72" s="1143"/>
      <c r="G72" s="1133"/>
      <c r="H72" s="1136"/>
      <c r="I72" s="1139"/>
      <c r="J72" s="959"/>
      <c r="K72" s="1121"/>
      <c r="L72" s="1121"/>
      <c r="M72" s="1121"/>
      <c r="N72" s="1121"/>
      <c r="O72" s="1124"/>
      <c r="P72" s="833">
        <v>0</v>
      </c>
      <c r="Q72" s="995"/>
      <c r="R72" s="833">
        <v>0</v>
      </c>
    </row>
    <row r="73" spans="1:18" ht="15">
      <c r="A73" s="728" t="s">
        <v>245</v>
      </c>
      <c r="B73" s="727">
        <f>'lokale energieproductie'!B5</f>
        <v>0</v>
      </c>
      <c r="C73" s="1140"/>
      <c r="D73" s="1140"/>
      <c r="E73" s="1122"/>
      <c r="F73" s="1122"/>
      <c r="G73" s="1134"/>
      <c r="H73" s="1137"/>
      <c r="I73" s="1140"/>
      <c r="J73" s="960"/>
      <c r="K73" s="1122"/>
      <c r="L73" s="1122"/>
      <c r="M73" s="1122"/>
      <c r="N73" s="1122"/>
      <c r="O73" s="1125"/>
      <c r="P73" s="834">
        <v>0</v>
      </c>
      <c r="Q73" s="840"/>
      <c r="R73" s="834">
        <v>0</v>
      </c>
    </row>
    <row r="74" spans="1:18" ht="15">
      <c r="A74" s="728" t="s">
        <v>246</v>
      </c>
      <c r="B74" s="727">
        <f>'lokale energieproductie'!B6</f>
        <v>6675.8340632149129</v>
      </c>
      <c r="C74" s="1140"/>
      <c r="D74" s="1140"/>
      <c r="E74" s="1122"/>
      <c r="F74" s="1122"/>
      <c r="G74" s="1134"/>
      <c r="H74" s="1137"/>
      <c r="I74" s="1140"/>
      <c r="J74" s="960"/>
      <c r="K74" s="1122"/>
      <c r="L74" s="1122"/>
      <c r="M74" s="1122"/>
      <c r="N74" s="1122"/>
      <c r="O74" s="1125"/>
      <c r="P74" s="834">
        <v>0</v>
      </c>
      <c r="Q74" s="840"/>
      <c r="R74" s="834">
        <v>0</v>
      </c>
    </row>
    <row r="75" spans="1:18" ht="15.75" thickBot="1">
      <c r="A75" s="728" t="s">
        <v>876</v>
      </c>
      <c r="B75" s="727">
        <f>'lokale energieproductie'!B7</f>
        <v>0</v>
      </c>
      <c r="C75" s="1141"/>
      <c r="D75" s="1141"/>
      <c r="E75" s="1123"/>
      <c r="F75" s="1123"/>
      <c r="G75" s="1135"/>
      <c r="H75" s="1138"/>
      <c r="I75" s="1141"/>
      <c r="J75" s="996"/>
      <c r="K75" s="1123"/>
      <c r="L75" s="1123"/>
      <c r="M75" s="1123"/>
      <c r="N75" s="1123"/>
      <c r="O75" s="1126"/>
      <c r="P75" s="834">
        <v>0</v>
      </c>
      <c r="Q75" s="997"/>
      <c r="R75" s="834">
        <v>0</v>
      </c>
    </row>
    <row r="76" spans="1:18" ht="15">
      <c r="A76" s="729" t="s">
        <v>247</v>
      </c>
      <c r="B76" s="727">
        <f>'lokale energieproductie'!B8*IFERROR(SUM(I76:O76)/SUM(D76:O76),0)</f>
        <v>7.2749999999999986</v>
      </c>
      <c r="C76" s="727">
        <f>'lokale energieproductie'!B8*IFERROR(SUM(D76:H76)/SUM(D76:O76),0)</f>
        <v>0</v>
      </c>
      <c r="D76" s="998">
        <f>'lokale energieproductie'!C8</f>
        <v>0</v>
      </c>
      <c r="E76" s="999">
        <f>'lokale energieproductie'!D8</f>
        <v>0</v>
      </c>
      <c r="F76" s="999">
        <f>'lokale energieproductie'!E8</f>
        <v>0</v>
      </c>
      <c r="G76" s="999">
        <f>'lokale energieproductie'!F8</f>
        <v>0</v>
      </c>
      <c r="H76" s="999">
        <f>'lokale energieproductie'!G8</f>
        <v>0</v>
      </c>
      <c r="I76" s="999">
        <f>'lokale energieproductie'!I8</f>
        <v>0</v>
      </c>
      <c r="J76" s="999">
        <f>'lokale energieproductie'!J8</f>
        <v>8.5588235294117645</v>
      </c>
      <c r="K76" s="999">
        <f>'lokale energieproductie'!M8</f>
        <v>0</v>
      </c>
      <c r="L76" s="999">
        <f>'lokale energieproductie'!N8</f>
        <v>0</v>
      </c>
      <c r="M76" s="999">
        <f>'lokale energieproductie'!H8</f>
        <v>0</v>
      </c>
      <c r="N76" s="999">
        <f>'lokale energieproductie'!K8</f>
        <v>0</v>
      </c>
      <c r="O76" s="1000">
        <f>'lokale energieproductie'!L8</f>
        <v>0</v>
      </c>
      <c r="P76" s="1001"/>
      <c r="Q76" s="835">
        <f>D76*EF_CO2_aardgas+E76*EF_VLgas_CO2+'SEAP template'!F76*EF_stookolie_CO2+EF_bruinkool_CO2*'SEAP template'!G76+'SEAP template'!H76*EF_steenkool_CO2+'EF brandstof'!M4*'SEAP template'!M76+'SEAP template'!O76*EF_anderfossiel_CO2</f>
        <v>0</v>
      </c>
      <c r="R76" s="834">
        <v>0</v>
      </c>
    </row>
    <row r="77" spans="1:18" ht="30.75" thickBot="1">
      <c r="A77" s="730" t="s">
        <v>346</v>
      </c>
      <c r="B77" s="727">
        <f>'lokale energieproductie'!B9*IFERROR(SUM(I77:O77)/SUM(D77:O77),0)</f>
        <v>1845</v>
      </c>
      <c r="C77" s="727">
        <f>'lokale energieproductie'!B9*IFERROR(SUM(D77:H77)/SUM(D77:O77),0)</f>
        <v>0</v>
      </c>
      <c r="D77" s="752">
        <f>'lokale energieproductie'!C9</f>
        <v>0</v>
      </c>
      <c r="E77" s="753">
        <f>'lokale energieproductie'!D9</f>
        <v>0</v>
      </c>
      <c r="F77" s="753">
        <f>'lokale energieproductie'!E9</f>
        <v>0</v>
      </c>
      <c r="G77" s="753">
        <f>'lokale energieproductie'!F9</f>
        <v>0</v>
      </c>
      <c r="H77" s="753">
        <f>'lokale energieproductie'!G9</f>
        <v>0</v>
      </c>
      <c r="I77" s="999">
        <f>'lokale energieproductie'!I9</f>
        <v>0</v>
      </c>
      <c r="J77" s="999">
        <f>'lokale energieproductie'!J9</f>
        <v>5220</v>
      </c>
      <c r="K77" s="999">
        <f>'lokale energieproductie'!M9</f>
        <v>0</v>
      </c>
      <c r="L77" s="999">
        <f>'lokale energieproductie'!N9</f>
        <v>0</v>
      </c>
      <c r="M77" s="999">
        <f>'lokale energieproductie'!H9</f>
        <v>0</v>
      </c>
      <c r="N77" s="999">
        <f>'lokale energieproductie'!K9</f>
        <v>0</v>
      </c>
      <c r="O77" s="1000">
        <f>'lokale energieproductie'!L9</f>
        <v>0</v>
      </c>
      <c r="P77" s="827"/>
      <c r="Q77" s="835">
        <f>D77*EF_CO2_aardgas+E77*EF_VLgas_CO2+'SEAP template'!F77*EF_stookolie_CO2+EF_bruinkool_CO2*'SEAP template'!G77+'SEAP template'!H77*EF_steenkool_CO2+'EF brandstof'!M4*'SEAP template'!M77+'SEAP template'!O77*EF_anderfossiel_CO2</f>
        <v>0</v>
      </c>
      <c r="R77" s="837">
        <v>0</v>
      </c>
    </row>
    <row r="78" spans="1:18" ht="16.5" thickTop="1" thickBot="1">
      <c r="A78" s="731" t="s">
        <v>115</v>
      </c>
      <c r="B78" s="732">
        <f>SUM(B72:B77)</f>
        <v>11176.857232016007</v>
      </c>
      <c r="C78" s="732">
        <f>SUM(C72:C77)</f>
        <v>0</v>
      </c>
      <c r="D78" s="733">
        <f t="shared" ref="D78:H78" si="10">SUM(D76:D77)</f>
        <v>0</v>
      </c>
      <c r="E78" s="733">
        <f t="shared" si="10"/>
        <v>0</v>
      </c>
      <c r="F78" s="733">
        <f t="shared" si="10"/>
        <v>0</v>
      </c>
      <c r="G78" s="733">
        <f t="shared" si="10"/>
        <v>0</v>
      </c>
      <c r="H78" s="733">
        <f t="shared" si="10"/>
        <v>0</v>
      </c>
      <c r="I78" s="733">
        <f>SUM(I76:I77)</f>
        <v>0</v>
      </c>
      <c r="J78" s="733">
        <f>SUM(J76:J77)</f>
        <v>5228.5588235294117</v>
      </c>
      <c r="K78" s="733">
        <f t="shared" ref="K78:L78" si="11">SUM(K76:K77)</f>
        <v>0</v>
      </c>
      <c r="L78" s="733">
        <f t="shared" si="11"/>
        <v>0</v>
      </c>
      <c r="M78" s="733">
        <f>SUM(M76:M77)</f>
        <v>0</v>
      </c>
      <c r="N78" s="733">
        <f>SUM(N76:N77)</f>
        <v>0</v>
      </c>
      <c r="O78" s="842">
        <f>SUM(O76:O77)</f>
        <v>0</v>
      </c>
      <c r="P78" s="734">
        <v>0</v>
      </c>
      <c r="Q78" s="734">
        <f>SUM(Q76:Q77)</f>
        <v>0</v>
      </c>
      <c r="R78" s="734">
        <f>SUM(R72:R77)</f>
        <v>0</v>
      </c>
    </row>
    <row r="79" spans="1:18" ht="15.75" thickTop="1">
      <c r="A79" s="735"/>
      <c r="B79" s="789"/>
      <c r="C79" s="736"/>
      <c r="D79" s="736"/>
      <c r="E79" s="696"/>
      <c r="F79" s="695"/>
      <c r="G79" s="695"/>
      <c r="H79" s="695"/>
      <c r="I79" s="737"/>
      <c r="J79" s="695"/>
      <c r="K79" s="695"/>
      <c r="L79" s="695"/>
      <c r="M79" s="695"/>
      <c r="N79" s="738"/>
      <c r="O79" s="695"/>
      <c r="P79" s="695"/>
      <c r="Q79" s="695"/>
      <c r="R79" s="695"/>
    </row>
    <row r="80" spans="1:18" ht="15">
      <c r="A80" s="963"/>
      <c r="B80" s="963"/>
      <c r="C80" s="736"/>
      <c r="D80" s="736"/>
      <c r="E80" s="695"/>
      <c r="F80" s="695"/>
      <c r="G80" s="695"/>
      <c r="H80" s="695"/>
      <c r="I80" s="695"/>
      <c r="J80" s="695"/>
      <c r="K80" s="695"/>
      <c r="L80" s="695"/>
      <c r="M80" s="695"/>
      <c r="N80" s="695"/>
      <c r="O80" s="695"/>
      <c r="P80" s="695"/>
      <c r="Q80" s="695"/>
      <c r="R80" s="695"/>
    </row>
    <row r="81" spans="1:19" ht="18.75">
      <c r="A81" s="739" t="s">
        <v>347</v>
      </c>
      <c r="B81" s="739"/>
      <c r="C81" s="740"/>
      <c r="D81" s="723"/>
      <c r="E81" s="695"/>
      <c r="F81" s="695"/>
      <c r="G81" s="695"/>
      <c r="H81" s="695"/>
      <c r="I81" s="695"/>
      <c r="J81" s="695"/>
      <c r="K81" s="695"/>
      <c r="L81" s="695"/>
      <c r="M81" s="695"/>
      <c r="N81" s="695"/>
      <c r="O81" s="695"/>
      <c r="P81" s="695"/>
      <c r="Q81" s="695"/>
      <c r="R81" s="695"/>
    </row>
    <row r="82" spans="1:19">
      <c r="A82" s="1093"/>
      <c r="B82" s="1093"/>
      <c r="C82" s="1093"/>
      <c r="D82" s="1093"/>
      <c r="E82" s="1093"/>
      <c r="F82" s="1093"/>
      <c r="G82" s="1093"/>
      <c r="H82" s="1093"/>
      <c r="I82" s="1093"/>
      <c r="J82" s="1093"/>
      <c r="K82" s="1093"/>
      <c r="L82" s="1093"/>
      <c r="M82" s="1093"/>
      <c r="N82" s="1093"/>
      <c r="O82" s="1093"/>
      <c r="P82" s="1093"/>
      <c r="Q82" s="725"/>
      <c r="R82" s="725"/>
    </row>
    <row r="83" spans="1:19" ht="15.75" thickBot="1">
      <c r="A83" s="698"/>
      <c r="B83" s="698"/>
      <c r="C83" s="699"/>
      <c r="D83" s="699"/>
      <c r="E83" s="699"/>
      <c r="F83" s="699"/>
      <c r="G83" s="699"/>
      <c r="H83" s="699"/>
      <c r="I83" s="699"/>
      <c r="J83" s="699"/>
      <c r="K83" s="699"/>
      <c r="L83" s="699"/>
      <c r="M83" s="699"/>
      <c r="N83" s="699"/>
      <c r="O83" s="699"/>
      <c r="P83" s="699"/>
      <c r="Q83" s="699"/>
      <c r="R83" s="699"/>
    </row>
    <row r="84" spans="1:19" ht="48.2" customHeight="1" thickTop="1" thickBot="1">
      <c r="A84" s="1106" t="s">
        <v>248</v>
      </c>
      <c r="B84" s="1109" t="s">
        <v>348</v>
      </c>
      <c r="C84" s="1127"/>
      <c r="D84" s="1130" t="s">
        <v>349</v>
      </c>
      <c r="E84" s="1131"/>
      <c r="F84" s="1131"/>
      <c r="G84" s="1131"/>
      <c r="H84" s="1131"/>
      <c r="I84" s="1131"/>
      <c r="J84" s="1131"/>
      <c r="K84" s="1131"/>
      <c r="L84" s="1131"/>
      <c r="M84" s="1131"/>
      <c r="N84" s="1131"/>
      <c r="O84" s="1132"/>
      <c r="P84" s="989" t="s">
        <v>678</v>
      </c>
      <c r="Q84" s="1109" t="s">
        <v>677</v>
      </c>
      <c r="R84" s="1110"/>
    </row>
    <row r="85" spans="1:19" ht="16.5" customHeight="1" thickTop="1" thickBot="1">
      <c r="A85" s="1108"/>
      <c r="B85" s="1128"/>
      <c r="C85" s="1129"/>
      <c r="D85" s="1147" t="s">
        <v>196</v>
      </c>
      <c r="E85" s="1148"/>
      <c r="F85" s="1148"/>
      <c r="G85" s="1148"/>
      <c r="H85" s="1149"/>
      <c r="I85" s="1150" t="s">
        <v>241</v>
      </c>
      <c r="J85" s="1101" t="s">
        <v>229</v>
      </c>
      <c r="K85" s="1153" t="s">
        <v>208</v>
      </c>
      <c r="L85" s="1153" t="s">
        <v>209</v>
      </c>
      <c r="M85" s="1154" t="s">
        <v>240</v>
      </c>
      <c r="N85" s="1153" t="s">
        <v>252</v>
      </c>
      <c r="O85" s="1156" t="s">
        <v>126</v>
      </c>
      <c r="P85" s="990"/>
      <c r="Q85" s="838"/>
      <c r="R85" s="839"/>
    </row>
    <row r="86" spans="1:19" ht="110.25" customHeight="1" thickTop="1" thickBot="1">
      <c r="A86" s="1107"/>
      <c r="B86" s="826" t="s">
        <v>676</v>
      </c>
      <c r="C86" s="826" t="s">
        <v>881</v>
      </c>
      <c r="D86" s="964" t="s">
        <v>198</v>
      </c>
      <c r="E86" s="957" t="s">
        <v>199</v>
      </c>
      <c r="F86" s="955" t="s">
        <v>200</v>
      </c>
      <c r="G86" s="957" t="s">
        <v>202</v>
      </c>
      <c r="H86" s="741" t="s">
        <v>203</v>
      </c>
      <c r="I86" s="1151"/>
      <c r="J86" s="1152"/>
      <c r="K86" s="1102"/>
      <c r="L86" s="1102"/>
      <c r="M86" s="1155"/>
      <c r="N86" s="1102"/>
      <c r="O86" s="1157"/>
      <c r="P86" s="994"/>
      <c r="Q86" s="964" t="s">
        <v>679</v>
      </c>
      <c r="R86" s="962" t="s">
        <v>680</v>
      </c>
    </row>
    <row r="87" spans="1:19" ht="15.75" thickTop="1">
      <c r="A87" s="742" t="s">
        <v>247</v>
      </c>
      <c r="B87" s="743">
        <f>'lokale energieproductie'!B17*IFERROR(SUM(I87:O87)/SUM(D87:O87),0)</f>
        <v>10.392857142857141</v>
      </c>
      <c r="C87" s="743">
        <f>'lokale energieproductie'!B17*IFERROR(SUM(D87:H87)/SUM(D87:O87),0)</f>
        <v>0</v>
      </c>
      <c r="D87" s="754">
        <f>'lokale energieproductie'!C17</f>
        <v>0</v>
      </c>
      <c r="E87" s="754">
        <f>'lokale energieproductie'!D17</f>
        <v>0</v>
      </c>
      <c r="F87" s="754">
        <f>'lokale energieproductie'!E17</f>
        <v>0</v>
      </c>
      <c r="G87" s="754">
        <f>'lokale energieproductie'!F17</f>
        <v>0</v>
      </c>
      <c r="H87" s="754">
        <f>'lokale energieproductie'!G17</f>
        <v>0</v>
      </c>
      <c r="I87" s="754">
        <f>'lokale energieproductie'!I17</f>
        <v>0</v>
      </c>
      <c r="J87" s="754">
        <f>'lokale energieproductie'!J17</f>
        <v>12.22689075630252</v>
      </c>
      <c r="K87" s="754">
        <f>'lokale energieproductie'!M17</f>
        <v>0</v>
      </c>
      <c r="L87" s="754">
        <f>'lokale energieproductie'!N17</f>
        <v>0</v>
      </c>
      <c r="M87" s="754">
        <f>'lokale energieproductie'!H17</f>
        <v>0</v>
      </c>
      <c r="N87" s="754">
        <f>'lokale energieproductie'!K17</f>
        <v>0</v>
      </c>
      <c r="O87" s="754">
        <f>'lokale energieproductie'!L17</f>
        <v>0</v>
      </c>
      <c r="P87" s="1144"/>
      <c r="Q87" s="841">
        <f>D87*EF_CO2_aardgas+E87*EF_VLgas_CO2+'SEAP template'!F87*EF_stookolie_CO2+EF_bruinkool_CO2*'SEAP template'!G87+'SEAP template'!H87*EF_steenkool_CO2+'EF brandstof'!M4*'SEAP template'!M87+'SEAP template'!O87*EF_anderfossiel_CO2</f>
        <v>0</v>
      </c>
      <c r="R87" s="828">
        <v>0</v>
      </c>
    </row>
    <row r="88" spans="1:19" ht="15">
      <c r="A88" s="744" t="s">
        <v>253</v>
      </c>
      <c r="B88" s="743">
        <f>'lokale energieproductie'!B18*IFERROR(SUM(I88:O88)/SUM(D88:O88),0)</f>
        <v>0</v>
      </c>
      <c r="C88" s="743">
        <f>'lokale energieproductie'!B18*IFERROR(SUM(D88:H88)/SUM(D88:O88),0)</f>
        <v>0</v>
      </c>
      <c r="D88" s="754">
        <f>'lokale energieproductie'!C18</f>
        <v>0</v>
      </c>
      <c r="E88" s="754">
        <f>'lokale energieproductie'!D18</f>
        <v>0</v>
      </c>
      <c r="F88" s="754">
        <f>'lokale energieproductie'!E18</f>
        <v>0</v>
      </c>
      <c r="G88" s="754">
        <f>'lokale energieproductie'!F18</f>
        <v>0</v>
      </c>
      <c r="H88" s="754">
        <f>'lokale energieproductie'!G18</f>
        <v>0</v>
      </c>
      <c r="I88" s="754">
        <f>'lokale energieproductie'!I18</f>
        <v>0</v>
      </c>
      <c r="J88" s="754">
        <f>'lokale energieproductie'!J18</f>
        <v>0</v>
      </c>
      <c r="K88" s="754">
        <f>'lokale energieproductie'!M18</f>
        <v>0</v>
      </c>
      <c r="L88" s="754">
        <f>'lokale energieproductie'!N18</f>
        <v>0</v>
      </c>
      <c r="M88" s="754">
        <f>'lokale energieproductie'!H18</f>
        <v>0</v>
      </c>
      <c r="N88" s="754">
        <f>'lokale energieproductie'!K18</f>
        <v>0</v>
      </c>
      <c r="O88" s="754">
        <f>'lokale energieproductie'!L18</f>
        <v>0</v>
      </c>
      <c r="P88" s="1145"/>
      <c r="Q88" s="835">
        <f>D88*EF_CO2_aardgas+E88*EF_VLgas_CO2+'SEAP template'!F88*EF_stookolie_CO2+EF_bruinkool_CO2*'SEAP template'!G88+'SEAP template'!H88*EF_steenkool_CO2+'EF brandstof'!M4*'SEAP template'!M88+'SEAP template'!O88*EF_anderfossiel_CO2</f>
        <v>0</v>
      </c>
      <c r="R88" s="829">
        <v>0</v>
      </c>
    </row>
    <row r="89" spans="1:19" ht="30" thickBot="1">
      <c r="A89" s="730" t="s">
        <v>346</v>
      </c>
      <c r="B89" s="743">
        <f>'lokale energieproductie'!B19*IFERROR(SUM(I89:O89)/SUM(D89:O89),0)</f>
        <v>0</v>
      </c>
      <c r="C89" s="743">
        <f>'lokale energieproductie'!B19*IFERROR(SUM(D89:H89)/SUM(D89:O89),0)</f>
        <v>0</v>
      </c>
      <c r="D89" s="754">
        <f>'lokale energieproductie'!C19</f>
        <v>0</v>
      </c>
      <c r="E89" s="754">
        <f>'lokale energieproductie'!D19</f>
        <v>0</v>
      </c>
      <c r="F89" s="754">
        <f>'lokale energieproductie'!E19</f>
        <v>0</v>
      </c>
      <c r="G89" s="754">
        <f>'lokale energieproductie'!F19</f>
        <v>0</v>
      </c>
      <c r="H89" s="754">
        <f>'lokale energieproductie'!G19</f>
        <v>0</v>
      </c>
      <c r="I89" s="754">
        <f>'lokale energieproductie'!I19</f>
        <v>0</v>
      </c>
      <c r="J89" s="754">
        <f>'lokale energieproductie'!J19</f>
        <v>0</v>
      </c>
      <c r="K89" s="754">
        <f>'lokale energieproductie'!M19</f>
        <v>0</v>
      </c>
      <c r="L89" s="754">
        <f>'lokale energieproductie'!N19</f>
        <v>0</v>
      </c>
      <c r="M89" s="754">
        <f>'lokale energieproductie'!H19</f>
        <v>0</v>
      </c>
      <c r="N89" s="754">
        <f>'lokale energieproductie'!K19</f>
        <v>0</v>
      </c>
      <c r="O89" s="754">
        <f>'lokale energieproductie'!L19</f>
        <v>0</v>
      </c>
      <c r="P89" s="1146"/>
      <c r="Q89" s="836">
        <f>D89*EF_CO2_aardgas+E89*EF_VLgas_CO2+'SEAP template'!F89*EF_stookolie_CO2+EF_bruinkool_CO2*'SEAP template'!G89+'SEAP template'!H89*EF_steenkool_CO2+'EF brandstof'!M4*'SEAP template'!M89+'SEAP template'!O89*EF_anderfossiel_CO2</f>
        <v>0</v>
      </c>
      <c r="R89" s="830">
        <v>0</v>
      </c>
    </row>
    <row r="90" spans="1:19" ht="16.5" thickTop="1" thickBot="1">
      <c r="A90" s="745" t="s">
        <v>115</v>
      </c>
      <c r="B90" s="732">
        <f>SUM(B87:B89)</f>
        <v>10.392857142857141</v>
      </c>
      <c r="C90" s="732">
        <f>SUM(C87:C89)</f>
        <v>0</v>
      </c>
      <c r="D90" s="732">
        <f t="shared" ref="D90:H90" si="12">SUM(D87:D89)</f>
        <v>0</v>
      </c>
      <c r="E90" s="732">
        <f t="shared" si="12"/>
        <v>0</v>
      </c>
      <c r="F90" s="732">
        <f t="shared" si="12"/>
        <v>0</v>
      </c>
      <c r="G90" s="732">
        <f t="shared" si="12"/>
        <v>0</v>
      </c>
      <c r="H90" s="732">
        <f t="shared" si="12"/>
        <v>0</v>
      </c>
      <c r="I90" s="732">
        <f>SUM(I87:I89)</f>
        <v>0</v>
      </c>
      <c r="J90" s="732">
        <f>SUM(J87:J89)</f>
        <v>12.22689075630252</v>
      </c>
      <c r="K90" s="732">
        <f t="shared" ref="K90:L90" si="13">SUM(K87:K89)</f>
        <v>0</v>
      </c>
      <c r="L90" s="732">
        <f t="shared" si="13"/>
        <v>0</v>
      </c>
      <c r="M90" s="732">
        <f>SUM(M87:M89)</f>
        <v>0</v>
      </c>
      <c r="N90" s="732">
        <f>SUM(N87:N89)</f>
        <v>0</v>
      </c>
      <c r="O90" s="732">
        <f>SUM(O87:O89)</f>
        <v>0</v>
      </c>
      <c r="P90" s="732">
        <v>0</v>
      </c>
      <c r="Q90" s="732">
        <f>SUM(Q87:Q89)</f>
        <v>0</v>
      </c>
      <c r="R90" s="842">
        <f>SUM(R87:R89)</f>
        <v>0</v>
      </c>
    </row>
    <row r="91" spans="1:19" ht="15.75" thickTop="1">
      <c r="A91" s="746"/>
      <c r="B91" s="746"/>
      <c r="C91" s="747"/>
      <c r="D91" s="748"/>
      <c r="E91" s="749"/>
      <c r="F91" s="737"/>
      <c r="G91" s="737"/>
      <c r="H91" s="737"/>
      <c r="I91" s="737"/>
      <c r="J91" s="737"/>
      <c r="K91" s="737"/>
      <c r="L91" s="737"/>
      <c r="M91" s="695"/>
      <c r="Q91" s="737"/>
      <c r="R91" s="695"/>
      <c r="S91" s="724"/>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B297" zoomScale="65" zoomScaleNormal="65" workbookViewId="0">
      <selection activeCell="M29" sqref="M29"/>
    </sheetView>
  </sheetViews>
  <sheetFormatPr defaultColWidth="9.140625" defaultRowHeight="15"/>
  <cols>
    <col min="1" max="1" width="38" style="605" customWidth="1"/>
    <col min="2" max="2" width="27" style="605" customWidth="1"/>
    <col min="3" max="3" width="25.42578125" style="605" customWidth="1"/>
    <col min="4" max="4" width="41.28515625" style="605" customWidth="1"/>
    <col min="5" max="5" width="27.5703125" style="605" customWidth="1"/>
    <col min="6" max="7" width="18" style="605" customWidth="1"/>
    <col min="8" max="8" width="23.42578125" style="605" customWidth="1"/>
    <col min="9" max="9" width="28.5703125" style="605" customWidth="1"/>
    <col min="10" max="10" width="35.28515625" style="605" customWidth="1"/>
    <col min="11" max="11" width="32.7109375" style="605" customWidth="1"/>
    <col min="12" max="14" width="23.85546875" style="605" customWidth="1"/>
    <col min="15" max="15" width="21.140625" style="605" customWidth="1"/>
    <col min="16" max="16" width="17.5703125" style="605" customWidth="1"/>
    <col min="17" max="17" width="22.85546875" style="605" customWidth="1"/>
    <col min="18" max="18" width="19.140625" style="605" customWidth="1"/>
    <col min="19" max="19" width="24.7109375" style="605" customWidth="1"/>
    <col min="20" max="20" width="9.140625" style="605"/>
    <col min="21" max="21" width="21.140625" style="605" customWidth="1"/>
    <col min="22" max="22" width="14.85546875" style="605" customWidth="1"/>
    <col min="23" max="23" width="16.140625" style="605" customWidth="1"/>
    <col min="24" max="24" width="14.7109375" style="605" customWidth="1"/>
    <col min="25" max="26" width="16.140625" style="605" customWidth="1"/>
    <col min="27" max="27" width="17.28515625" style="605" customWidth="1"/>
    <col min="28" max="28" width="16.85546875" style="605" customWidth="1"/>
    <col min="29" max="16384" width="9.140625" style="605"/>
  </cols>
  <sheetData>
    <row r="1" spans="1:21" s="534" customFormat="1" ht="17.45" customHeight="1" thickTop="1" thickBot="1">
      <c r="A1" s="1221" t="s">
        <v>236</v>
      </c>
      <c r="B1" s="1224" t="s">
        <v>237</v>
      </c>
      <c r="C1" s="1233" t="s">
        <v>238</v>
      </c>
      <c r="D1" s="1234"/>
      <c r="E1" s="1234"/>
      <c r="F1" s="1234"/>
      <c r="G1" s="1234"/>
      <c r="H1" s="1234"/>
      <c r="I1" s="1234"/>
      <c r="J1" s="1234"/>
      <c r="K1" s="1234"/>
      <c r="L1" s="1234"/>
      <c r="M1" s="1234"/>
      <c r="N1" s="1235"/>
      <c r="O1" s="1236" t="s">
        <v>239</v>
      </c>
      <c r="P1" s="1224" t="s">
        <v>554</v>
      </c>
      <c r="Q1" s="1236"/>
      <c r="S1" s="1242"/>
      <c r="T1" s="1242"/>
      <c r="U1" s="1242"/>
    </row>
    <row r="2" spans="1:21" s="534" customFormat="1" ht="15.75" thickBot="1">
      <c r="A2" s="1222"/>
      <c r="B2" s="1222"/>
      <c r="C2" s="1226" t="s">
        <v>196</v>
      </c>
      <c r="D2" s="1227"/>
      <c r="E2" s="1227"/>
      <c r="F2" s="1227"/>
      <c r="G2" s="1228"/>
      <c r="H2" s="1229" t="s">
        <v>240</v>
      </c>
      <c r="I2" s="1231" t="s">
        <v>241</v>
      </c>
      <c r="J2" s="1231" t="s">
        <v>229</v>
      </c>
      <c r="K2" s="1231" t="s">
        <v>242</v>
      </c>
      <c r="L2" s="1231" t="s">
        <v>126</v>
      </c>
      <c r="M2" s="1231" t="s">
        <v>874</v>
      </c>
      <c r="N2" s="1245" t="s">
        <v>875</v>
      </c>
      <c r="O2" s="1237"/>
      <c r="P2" s="1239"/>
      <c r="Q2" s="1237"/>
      <c r="S2" s="1242"/>
      <c r="T2" s="1242"/>
      <c r="U2" s="1242"/>
    </row>
    <row r="3" spans="1:21" s="534" customFormat="1" ht="53.45" customHeight="1" thickBot="1">
      <c r="A3" s="1223"/>
      <c r="B3" s="1225"/>
      <c r="C3" s="535" t="s">
        <v>198</v>
      </c>
      <c r="D3" s="1009" t="s">
        <v>199</v>
      </c>
      <c r="E3" s="536" t="s">
        <v>200</v>
      </c>
      <c r="F3" s="537" t="s">
        <v>202</v>
      </c>
      <c r="G3" s="538" t="s">
        <v>203</v>
      </c>
      <c r="H3" s="1230"/>
      <c r="I3" s="1232"/>
      <c r="J3" s="1232"/>
      <c r="K3" s="1232"/>
      <c r="L3" s="1232"/>
      <c r="M3" s="1232"/>
      <c r="N3" s="1246"/>
      <c r="O3" s="1238"/>
      <c r="P3" s="1225"/>
      <c r="Q3" s="1238"/>
      <c r="S3" s="1242"/>
      <c r="T3" s="1242"/>
      <c r="U3" s="1242"/>
    </row>
    <row r="4" spans="1:21" s="534" customFormat="1" ht="15.75" thickTop="1">
      <c r="A4" s="539" t="s">
        <v>244</v>
      </c>
      <c r="B4" s="540">
        <f>IF(ISERROR(kWh_wind_land),0,kWh_wind_land)</f>
        <v>2648.7481688010957</v>
      </c>
      <c r="C4" s="1247"/>
      <c r="D4" s="1250"/>
      <c r="E4" s="1250"/>
      <c r="F4" s="1253"/>
      <c r="G4" s="1256"/>
      <c r="H4" s="1259"/>
      <c r="I4" s="1250"/>
      <c r="J4" s="1250"/>
      <c r="K4" s="1250"/>
      <c r="L4" s="1250"/>
      <c r="M4" s="1250"/>
      <c r="N4" s="967"/>
      <c r="O4" s="541"/>
      <c r="P4" s="1262"/>
      <c r="Q4" s="1263"/>
      <c r="S4" s="1006"/>
      <c r="T4" s="1264"/>
      <c r="U4" s="1264"/>
    </row>
    <row r="5" spans="1:21" s="534" customFormat="1">
      <c r="A5" s="542" t="s">
        <v>245</v>
      </c>
      <c r="B5" s="540">
        <f>IF(ISERROR(kWh_waterkracht),0,kWh_waterkracht)</f>
        <v>0</v>
      </c>
      <c r="C5" s="1248"/>
      <c r="D5" s="1251"/>
      <c r="E5" s="1251"/>
      <c r="F5" s="1254"/>
      <c r="G5" s="1257"/>
      <c r="H5" s="1260"/>
      <c r="I5" s="1251"/>
      <c r="J5" s="1251"/>
      <c r="K5" s="1251"/>
      <c r="L5" s="1251"/>
      <c r="M5" s="1251"/>
      <c r="N5" s="967"/>
      <c r="O5" s="543"/>
      <c r="P5" s="1243"/>
      <c r="Q5" s="1244"/>
      <c r="S5" s="1006"/>
      <c r="T5" s="1264"/>
      <c r="U5" s="1264"/>
    </row>
    <row r="6" spans="1:21" s="534" customFormat="1">
      <c r="A6" s="542" t="s">
        <v>246</v>
      </c>
      <c r="B6" s="540">
        <f>IF(ISERROR((kWh_PV_kleiner_dan_10kW+kWh_PV_groter_dan_10kW)),0,(kWh_PV_kleiner_dan_10kW+kWh_PV_groter_dan_10kW))</f>
        <v>6675.8340632149129</v>
      </c>
      <c r="C6" s="1248"/>
      <c r="D6" s="1251"/>
      <c r="E6" s="1251"/>
      <c r="F6" s="1254"/>
      <c r="G6" s="1257"/>
      <c r="H6" s="1260"/>
      <c r="I6" s="1251"/>
      <c r="J6" s="1251"/>
      <c r="K6" s="1251"/>
      <c r="L6" s="1251"/>
      <c r="M6" s="1251"/>
      <c r="N6" s="967"/>
      <c r="O6" s="543"/>
      <c r="P6" s="1243"/>
      <c r="Q6" s="1244"/>
      <c r="S6" s="1006"/>
      <c r="T6" s="1264"/>
      <c r="U6" s="1264"/>
    </row>
    <row r="7" spans="1:21" s="534" customFormat="1">
      <c r="A7" s="542" t="s">
        <v>876</v>
      </c>
      <c r="B7" s="540"/>
      <c r="C7" s="1249"/>
      <c r="D7" s="1252"/>
      <c r="E7" s="1252"/>
      <c r="F7" s="1255"/>
      <c r="G7" s="1258"/>
      <c r="H7" s="1261"/>
      <c r="I7" s="1252"/>
      <c r="J7" s="1252"/>
      <c r="K7" s="1252"/>
      <c r="L7" s="1252"/>
      <c r="M7" s="1252"/>
      <c r="N7" s="968"/>
      <c r="O7" s="543"/>
      <c r="P7" s="1007"/>
      <c r="Q7" s="1008"/>
      <c r="S7" s="1006"/>
      <c r="T7" s="1006"/>
      <c r="U7" s="1006"/>
    </row>
    <row r="8" spans="1:21" s="534" customFormat="1">
      <c r="A8" s="544" t="s">
        <v>247</v>
      </c>
      <c r="B8" s="545">
        <f>N30</f>
        <v>7.2749999999999986</v>
      </c>
      <c r="C8" s="546">
        <f>B50</f>
        <v>0</v>
      </c>
      <c r="D8" s="969"/>
      <c r="E8" s="969">
        <f>E50</f>
        <v>0</v>
      </c>
      <c r="F8" s="970"/>
      <c r="G8" s="547"/>
      <c r="H8" s="969">
        <f>I50</f>
        <v>0</v>
      </c>
      <c r="I8" s="969">
        <f>G50+F50</f>
        <v>0</v>
      </c>
      <c r="J8" s="969">
        <f>H50+D50+C50</f>
        <v>8.5588235294117645</v>
      </c>
      <c r="K8" s="969"/>
      <c r="L8" s="969"/>
      <c r="M8" s="969"/>
      <c r="N8" s="548"/>
      <c r="O8" s="549">
        <f>C8*$C$12+D8*$D$12+E8*$E$12+F8*$F$12+G8*$G$12+H8*$H$12+I8*$I$12+J8*$J$12</f>
        <v>0</v>
      </c>
      <c r="P8" s="1243"/>
      <c r="Q8" s="1244"/>
      <c r="S8" s="1006"/>
      <c r="T8" s="1264"/>
      <c r="U8" s="1264"/>
    </row>
    <row r="9" spans="1:21" s="534" customFormat="1" ht="17.45" customHeight="1" thickBot="1">
      <c r="A9" s="550" t="s">
        <v>243</v>
      </c>
      <c r="B9" s="971">
        <f>N38+'Eigen informatie GS &amp; warmtenet'!B12</f>
        <v>1845</v>
      </c>
      <c r="C9" s="551">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5220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972"/>
      <c r="O9" s="549">
        <f>C9*$C$12+D9*$D$12+E9*$E$12+F9*$F$12+G9*$G$12+H9*$H$12+I9*$I$12+J9*$J$12</f>
        <v>0</v>
      </c>
      <c r="P9" s="1240"/>
      <c r="Q9" s="1241"/>
      <c r="R9" s="555"/>
      <c r="S9" s="1006"/>
      <c r="T9" s="1264"/>
      <c r="U9" s="1264"/>
    </row>
    <row r="10" spans="1:21" s="534" customFormat="1" ht="16.5" thickTop="1" thickBot="1">
      <c r="A10" s="556" t="s">
        <v>115</v>
      </c>
      <c r="B10" s="557">
        <f>SUM(B4:B9)</f>
        <v>11176.857232016007</v>
      </c>
      <c r="C10" s="558">
        <f t="shared" ref="C10:L10" si="0">SUM(C8:C9)</f>
        <v>0</v>
      </c>
      <c r="D10" s="558">
        <f t="shared" si="0"/>
        <v>0</v>
      </c>
      <c r="E10" s="558">
        <f t="shared" si="0"/>
        <v>0</v>
      </c>
      <c r="F10" s="558">
        <f t="shared" si="0"/>
        <v>0</v>
      </c>
      <c r="G10" s="558">
        <f t="shared" si="0"/>
        <v>0</v>
      </c>
      <c r="H10" s="558">
        <f t="shared" si="0"/>
        <v>0</v>
      </c>
      <c r="I10" s="558">
        <f t="shared" si="0"/>
        <v>0</v>
      </c>
      <c r="J10" s="558">
        <f t="shared" si="0"/>
        <v>5228.5588235294117</v>
      </c>
      <c r="K10" s="558">
        <f t="shared" si="0"/>
        <v>0</v>
      </c>
      <c r="L10" s="558">
        <f t="shared" si="0"/>
        <v>0</v>
      </c>
      <c r="M10" s="973"/>
      <c r="N10" s="973"/>
      <c r="O10" s="559">
        <f>SUM(O4:O9)</f>
        <v>0</v>
      </c>
      <c r="P10" s="560"/>
      <c r="R10" s="1004"/>
      <c r="S10" s="1006"/>
      <c r="T10" s="1004"/>
      <c r="U10" s="100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974" t="s">
        <v>285</v>
      </c>
      <c r="B12" s="975"/>
      <c r="C12" s="975">
        <f>EF_CO2_aardgas</f>
        <v>0.20200000000000001</v>
      </c>
      <c r="D12" s="975">
        <f>EF_VLgas_CO2</f>
        <v>0.22700000000000001</v>
      </c>
      <c r="E12" s="975">
        <f>EF_stookolie_CO2</f>
        <v>0.26700000000000002</v>
      </c>
      <c r="F12" s="975">
        <f>EF_bruinkool_CO2</f>
        <v>0.35099999999999998</v>
      </c>
      <c r="G12" s="975">
        <f>EF_steenkool_CO2</f>
        <v>0.35399999999999998</v>
      </c>
      <c r="H12" s="975">
        <f>'EF brandstof'!M4</f>
        <v>0.33</v>
      </c>
      <c r="I12" s="975">
        <f>'EF brandstof'!J4</f>
        <v>0</v>
      </c>
      <c r="J12" s="975">
        <f>'EF brandstof'!L4</f>
        <v>0</v>
      </c>
      <c r="K12" s="975">
        <f>'EF brandstof'!L4</f>
        <v>0</v>
      </c>
      <c r="L12" s="975"/>
      <c r="M12" s="975"/>
      <c r="N12" s="975"/>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21" t="s">
        <v>248</v>
      </c>
      <c r="B14" s="1221" t="s">
        <v>249</v>
      </c>
      <c r="C14" s="1265" t="s">
        <v>250</v>
      </c>
      <c r="D14" s="1266"/>
      <c r="E14" s="1266"/>
      <c r="F14" s="1266"/>
      <c r="G14" s="1266"/>
      <c r="H14" s="1266"/>
      <c r="I14" s="1266"/>
      <c r="J14" s="1266"/>
      <c r="K14" s="1266"/>
      <c r="L14" s="1266"/>
      <c r="M14" s="1266"/>
      <c r="N14" s="1267"/>
      <c r="O14" s="1236" t="s">
        <v>239</v>
      </c>
      <c r="P14" s="1224" t="s">
        <v>251</v>
      </c>
      <c r="Q14" s="1236"/>
      <c r="R14" s="1242"/>
      <c r="S14" s="1242"/>
      <c r="T14" s="1242"/>
    </row>
    <row r="15" spans="1:21" s="534" customFormat="1" ht="15.75" customHeight="1" thickBot="1">
      <c r="A15" s="1222"/>
      <c r="B15" s="1222"/>
      <c r="C15" s="1268" t="s">
        <v>196</v>
      </c>
      <c r="D15" s="1269"/>
      <c r="E15" s="1269"/>
      <c r="F15" s="1269"/>
      <c r="G15" s="1270"/>
      <c r="H15" s="1271" t="s">
        <v>240</v>
      </c>
      <c r="I15" s="1271" t="s">
        <v>241</v>
      </c>
      <c r="J15" s="1271" t="s">
        <v>229</v>
      </c>
      <c r="K15" s="1271" t="s">
        <v>252</v>
      </c>
      <c r="L15" s="1271" t="s">
        <v>126</v>
      </c>
      <c r="M15" s="1271" t="s">
        <v>874</v>
      </c>
      <c r="N15" s="1245" t="s">
        <v>875</v>
      </c>
      <c r="O15" s="1237"/>
      <c r="P15" s="1239"/>
      <c r="Q15" s="1237"/>
      <c r="R15" s="1242"/>
      <c r="S15" s="1242"/>
      <c r="T15" s="1242"/>
    </row>
    <row r="16" spans="1:21" s="534" customFormat="1" ht="40.700000000000003" customHeight="1" thickBot="1">
      <c r="A16" s="1223"/>
      <c r="B16" s="1223"/>
      <c r="C16" s="566" t="s">
        <v>198</v>
      </c>
      <c r="D16" s="1009" t="s">
        <v>199</v>
      </c>
      <c r="E16" s="966" t="s">
        <v>200</v>
      </c>
      <c r="F16" s="1009" t="s">
        <v>202</v>
      </c>
      <c r="G16" s="567" t="s">
        <v>203</v>
      </c>
      <c r="H16" s="1230"/>
      <c r="I16" s="1230"/>
      <c r="J16" s="1230"/>
      <c r="K16" s="1230"/>
      <c r="L16" s="1230"/>
      <c r="M16" s="1230"/>
      <c r="N16" s="1246"/>
      <c r="O16" s="1238"/>
      <c r="P16" s="1225"/>
      <c r="Q16" s="1238"/>
      <c r="R16" s="1242"/>
      <c r="S16" s="1242"/>
      <c r="T16" s="1242"/>
    </row>
    <row r="17" spans="1:26" s="534" customFormat="1" ht="15.75" thickTop="1">
      <c r="A17" s="568" t="s">
        <v>247</v>
      </c>
      <c r="B17" s="569">
        <f>O30</f>
        <v>10.392857142857141</v>
      </c>
      <c r="C17" s="570">
        <f>B51</f>
        <v>0</v>
      </c>
      <c r="D17" s="571"/>
      <c r="E17" s="571">
        <f>E51</f>
        <v>0</v>
      </c>
      <c r="F17" s="572"/>
      <c r="G17" s="573"/>
      <c r="H17" s="570">
        <f>I51</f>
        <v>0</v>
      </c>
      <c r="I17" s="571">
        <f>G51+F51</f>
        <v>0</v>
      </c>
      <c r="J17" s="571">
        <f>H51+D51+C51</f>
        <v>12.22689075630252</v>
      </c>
      <c r="K17" s="571"/>
      <c r="L17" s="571"/>
      <c r="M17" s="571"/>
      <c r="N17" s="976"/>
      <c r="O17" s="574">
        <f>C17*$C$22+E17*$E$22+H17*$H$22+I17*$I$22+J17*$J$22+D17*$D$22+F17*$F$22+G17*$G$22+K17*$K$22+L17*$L$22</f>
        <v>0</v>
      </c>
      <c r="P17" s="1280"/>
      <c r="Q17" s="1281"/>
      <c r="R17" s="1005"/>
      <c r="S17" s="1275"/>
      <c r="T17" s="1275"/>
    </row>
    <row r="18" spans="1:26" s="534" customFormat="1">
      <c r="A18" s="575" t="s">
        <v>253</v>
      </c>
      <c r="B18" s="576">
        <f>'Eigen informatie GS &amp; warmtenet'!B32</f>
        <v>0</v>
      </c>
      <c r="C18" s="969">
        <f>'Eigen informatie GS &amp; warmtenet'!B35</f>
        <v>0</v>
      </c>
      <c r="D18" s="969">
        <f>'Eigen informatie GS &amp; warmtenet'!B36</f>
        <v>0</v>
      </c>
      <c r="E18" s="969">
        <f>'Eigen informatie GS &amp; warmtenet'!B37</f>
        <v>0</v>
      </c>
      <c r="F18" s="969">
        <f>'Eigen informatie GS &amp; warmtenet'!B38</f>
        <v>0</v>
      </c>
      <c r="G18" s="969">
        <f>'Eigen informatie GS &amp; warmtenet'!B39</f>
        <v>0</v>
      </c>
      <c r="H18" s="969">
        <f>'Eigen informatie GS &amp; warmtenet'!B40</f>
        <v>0</v>
      </c>
      <c r="I18" s="969">
        <f>'Eigen informatie GS &amp; warmtenet'!B41</f>
        <v>0</v>
      </c>
      <c r="J18" s="969">
        <f>'Eigen informatie GS &amp; warmtenet'!B42</f>
        <v>0</v>
      </c>
      <c r="K18" s="969">
        <f>'Eigen informatie GS &amp; warmtenet'!B43</f>
        <v>0</v>
      </c>
      <c r="L18" s="969">
        <f>'Eigen informatie GS &amp; warmtenet'!B44</f>
        <v>0</v>
      </c>
      <c r="M18" s="969">
        <f>'Eigen informatie GS &amp; warmtenet'!B45</f>
        <v>0</v>
      </c>
      <c r="N18" s="969">
        <f>'Eigen informatie GS &amp; warmtenet'!B46</f>
        <v>0</v>
      </c>
      <c r="O18" s="574">
        <f>C18*$C$22+E18*$E$22+H18*$H$22+I18*$I$22+J18*$J$22+D18*$D$22+F18*$F$22+G18*$G$22+K18*$K$22+L18*$L$22</f>
        <v>0</v>
      </c>
      <c r="P18" s="1276"/>
      <c r="Q18" s="1277"/>
      <c r="R18" s="1006"/>
      <c r="S18" s="1264"/>
      <c r="T18" s="1264"/>
    </row>
    <row r="19" spans="1:26" s="534" customFormat="1" ht="15.75" thickBot="1">
      <c r="A19" s="550" t="s">
        <v>243</v>
      </c>
      <c r="B19" s="576">
        <f>'Eigen informatie GS &amp; warmtenet'!B11</f>
        <v>0</v>
      </c>
      <c r="C19" s="57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7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7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7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7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7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7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7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7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6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69"/>
      <c r="N19" s="977"/>
      <c r="O19" s="574">
        <f>C19*$C$22+E19*$E$22+H19*$H$22+I19*$I$22+J19*$J$22+D19*$D$22+F19*$F$22+G19*$G$22+K19*$K$22+L19*$L$22</f>
        <v>0</v>
      </c>
      <c r="P19" s="1278"/>
      <c r="Q19" s="1279"/>
      <c r="R19" s="1006"/>
      <c r="S19" s="1264"/>
      <c r="T19" s="1264"/>
    </row>
    <row r="20" spans="1:26" s="534" customFormat="1" ht="16.5" thickTop="1" thickBot="1">
      <c r="A20" s="556" t="s">
        <v>115</v>
      </c>
      <c r="B20" s="557">
        <f>SUM(B17:B19)</f>
        <v>10.392857142857141</v>
      </c>
      <c r="C20" s="557">
        <f>SUM(C17:C19)</f>
        <v>0</v>
      </c>
      <c r="D20" s="557">
        <f t="shared" ref="D20:L20" si="1">SUM(D17:D19)</f>
        <v>0</v>
      </c>
      <c r="E20" s="557">
        <f t="shared" si="1"/>
        <v>0</v>
      </c>
      <c r="F20" s="557">
        <f t="shared" si="1"/>
        <v>0</v>
      </c>
      <c r="G20" s="557">
        <f t="shared" si="1"/>
        <v>0</v>
      </c>
      <c r="H20" s="557">
        <f t="shared" si="1"/>
        <v>0</v>
      </c>
      <c r="I20" s="557">
        <f t="shared" si="1"/>
        <v>0</v>
      </c>
      <c r="J20" s="557">
        <f t="shared" si="1"/>
        <v>12.22689075630252</v>
      </c>
      <c r="K20" s="557">
        <f t="shared" si="1"/>
        <v>0</v>
      </c>
      <c r="L20" s="557">
        <f t="shared" si="1"/>
        <v>0</v>
      </c>
      <c r="M20" s="557"/>
      <c r="N20" s="557"/>
      <c r="O20" s="578">
        <f>SUM(O17:O19)</f>
        <v>0</v>
      </c>
      <c r="P20" s="1272"/>
      <c r="Q20" s="1273"/>
      <c r="R20" s="1006"/>
      <c r="S20" s="1274"/>
      <c r="T20" s="1274"/>
    </row>
    <row r="21" spans="1:26" s="534" customFormat="1" ht="15.75" thickTop="1">
      <c r="A21" s="1005"/>
      <c r="B21" s="1006"/>
      <c r="C21" s="1006"/>
      <c r="D21" s="1006"/>
      <c r="E21" s="1006"/>
      <c r="F21" s="1006"/>
      <c r="G21" s="1006"/>
      <c r="H21" s="1006"/>
      <c r="I21" s="1006"/>
      <c r="J21" s="1006"/>
      <c r="K21" s="1006"/>
      <c r="L21" s="1006"/>
      <c r="M21" s="1006"/>
      <c r="N21" s="1006"/>
      <c r="O21" s="1006"/>
      <c r="P21" s="1004"/>
      <c r="Q21" s="1004"/>
      <c r="R21" s="1006"/>
      <c r="S21" s="1004"/>
      <c r="T21" s="1004"/>
    </row>
    <row r="22" spans="1:26" s="563" customFormat="1">
      <c r="A22" s="974" t="s">
        <v>285</v>
      </c>
      <c r="B22" s="975"/>
      <c r="C22" s="975">
        <f>EF_CO2_aardgas</f>
        <v>0.20200000000000001</v>
      </c>
      <c r="D22" s="975">
        <f>EF_VLgas_CO2</f>
        <v>0.22700000000000001</v>
      </c>
      <c r="E22" s="975">
        <f>EF_stookolie_CO2</f>
        <v>0.26700000000000002</v>
      </c>
      <c r="F22" s="975">
        <f>EF_bruinkool_CO2</f>
        <v>0.35099999999999998</v>
      </c>
      <c r="G22" s="975">
        <f>EF_steenkool_CO2</f>
        <v>0.35399999999999998</v>
      </c>
      <c r="H22" s="975">
        <f>'EF brandstof'!M4</f>
        <v>0.33</v>
      </c>
      <c r="I22" s="975">
        <f>'EF brandstof'!J4</f>
        <v>0</v>
      </c>
      <c r="J22" s="975">
        <f>'EF brandstof'!L4</f>
        <v>0</v>
      </c>
      <c r="K22" s="975">
        <f>'EF brandstof'!L4</f>
        <v>0</v>
      </c>
      <c r="L22" s="975"/>
      <c r="M22" s="975"/>
      <c r="N22" s="975"/>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9"/>
      <c r="E24" s="579"/>
      <c r="F24" s="579"/>
      <c r="G24" s="564"/>
      <c r="H24" s="564"/>
      <c r="I24" s="564"/>
      <c r="J24" s="564"/>
      <c r="K24" s="564"/>
      <c r="L24" s="564"/>
      <c r="M24" s="564"/>
      <c r="N24" s="564"/>
      <c r="O24" s="564"/>
      <c r="P24" s="564"/>
      <c r="Q24" s="564"/>
      <c r="R24" s="564"/>
    </row>
    <row r="25" spans="1:26" s="563" customFormat="1">
      <c r="A25" s="565"/>
      <c r="B25" s="564"/>
      <c r="C25" s="564"/>
      <c r="D25" s="579"/>
      <c r="E25" s="579"/>
      <c r="F25" s="579"/>
      <c r="G25" s="564"/>
      <c r="H25" s="564"/>
      <c r="I25" s="564"/>
      <c r="J25" s="564"/>
      <c r="K25" s="564"/>
      <c r="L25" s="564"/>
      <c r="M25" s="564"/>
      <c r="N25" s="564"/>
      <c r="O25" s="564"/>
      <c r="P25" s="564"/>
      <c r="Q25" s="564"/>
      <c r="R25" s="564"/>
    </row>
    <row r="26" spans="1:26" s="534" customFormat="1" ht="15.75" thickBot="1">
      <c r="B26" s="579"/>
      <c r="C26" s="579"/>
      <c r="D26" s="579"/>
      <c r="E26" s="579"/>
      <c r="F26" s="579"/>
      <c r="G26" s="579"/>
      <c r="H26" s="579"/>
      <c r="I26" s="579"/>
      <c r="J26" s="579"/>
      <c r="K26" s="579"/>
      <c r="L26" s="579"/>
      <c r="M26" s="579"/>
      <c r="N26" s="579"/>
      <c r="O26" s="579"/>
      <c r="P26" s="579"/>
      <c r="Q26" s="580"/>
      <c r="R26" s="580"/>
    </row>
    <row r="27" spans="1:26" s="534" customFormat="1" ht="45">
      <c r="A27" s="581" t="s">
        <v>274</v>
      </c>
      <c r="B27" s="626" t="s">
        <v>89</v>
      </c>
      <c r="C27" s="626" t="s">
        <v>90</v>
      </c>
      <c r="D27" s="626" t="s">
        <v>91</v>
      </c>
      <c r="E27" s="626" t="s">
        <v>92</v>
      </c>
      <c r="F27" s="626" t="s">
        <v>93</v>
      </c>
      <c r="G27" s="626" t="s">
        <v>94</v>
      </c>
      <c r="H27" s="626" t="s">
        <v>95</v>
      </c>
      <c r="I27" s="626" t="s">
        <v>96</v>
      </c>
      <c r="J27" s="626" t="s">
        <v>97</v>
      </c>
      <c r="K27" s="626" t="s">
        <v>98</v>
      </c>
      <c r="L27" s="626" t="s">
        <v>99</v>
      </c>
      <c r="M27" s="627" t="s">
        <v>293</v>
      </c>
      <c r="N27" s="627" t="s">
        <v>100</v>
      </c>
      <c r="O27" s="627" t="s">
        <v>101</v>
      </c>
      <c r="P27" s="627" t="s">
        <v>541</v>
      </c>
      <c r="Q27" s="627" t="s">
        <v>102</v>
      </c>
      <c r="R27" s="627" t="s">
        <v>103</v>
      </c>
      <c r="S27" s="627" t="s">
        <v>104</v>
      </c>
      <c r="T27" s="627" t="s">
        <v>105</v>
      </c>
      <c r="U27" s="627" t="s">
        <v>106</v>
      </c>
      <c r="V27" s="627" t="s">
        <v>107</v>
      </c>
      <c r="W27" s="626" t="s">
        <v>108</v>
      </c>
      <c r="X27" s="626" t="s">
        <v>294</v>
      </c>
      <c r="Y27" s="626" t="s">
        <v>109</v>
      </c>
      <c r="Z27" s="628" t="s">
        <v>295</v>
      </c>
    </row>
    <row r="28" spans="1:26" s="583" customFormat="1" ht="25.5">
      <c r="A28" s="582"/>
      <c r="B28" s="777">
        <v>32003</v>
      </c>
      <c r="C28" s="777">
        <v>8600</v>
      </c>
      <c r="D28" s="630" t="s">
        <v>965</v>
      </c>
      <c r="E28" s="629" t="s">
        <v>966</v>
      </c>
      <c r="F28" s="629" t="s">
        <v>967</v>
      </c>
      <c r="G28" s="629" t="s">
        <v>968</v>
      </c>
      <c r="H28" s="629" t="s">
        <v>969</v>
      </c>
      <c r="I28" s="629" t="s">
        <v>970</v>
      </c>
      <c r="J28" s="776">
        <v>41117</v>
      </c>
      <c r="K28" s="776">
        <v>41244</v>
      </c>
      <c r="L28" s="629" t="s">
        <v>971</v>
      </c>
      <c r="M28" s="629">
        <v>9.6999999999999993</v>
      </c>
      <c r="N28" s="629">
        <v>3.6374999999999993</v>
      </c>
      <c r="O28" s="629">
        <v>5.1964285714285703</v>
      </c>
      <c r="P28" s="629">
        <v>0</v>
      </c>
      <c r="Q28" s="629">
        <v>10.392857142857142</v>
      </c>
      <c r="R28" s="629">
        <v>0</v>
      </c>
      <c r="S28" s="629">
        <v>0</v>
      </c>
      <c r="T28" s="629">
        <v>0</v>
      </c>
      <c r="U28" s="629">
        <v>0</v>
      </c>
      <c r="V28" s="629">
        <v>0</v>
      </c>
      <c r="W28" s="629"/>
      <c r="X28" s="629">
        <v>10</v>
      </c>
      <c r="Y28" s="629" t="s">
        <v>111</v>
      </c>
      <c r="Z28" s="631" t="s">
        <v>111</v>
      </c>
    </row>
    <row r="29" spans="1:26" s="583" customFormat="1" ht="25.5">
      <c r="A29" s="582"/>
      <c r="B29" s="777">
        <v>32003</v>
      </c>
      <c r="C29" s="777">
        <v>8600</v>
      </c>
      <c r="D29" s="630" t="s">
        <v>972</v>
      </c>
      <c r="E29" s="629" t="s">
        <v>973</v>
      </c>
      <c r="F29" s="629" t="s">
        <v>974</v>
      </c>
      <c r="G29" s="629" t="s">
        <v>968</v>
      </c>
      <c r="H29" s="629" t="s">
        <v>969</v>
      </c>
      <c r="I29" s="629" t="s">
        <v>973</v>
      </c>
      <c r="J29" s="776">
        <v>41124</v>
      </c>
      <c r="K29" s="776">
        <v>41244</v>
      </c>
      <c r="L29" s="629" t="s">
        <v>975</v>
      </c>
      <c r="M29" s="629">
        <v>9.6999999999999993</v>
      </c>
      <c r="N29" s="629">
        <v>3.6374999999999993</v>
      </c>
      <c r="O29" s="629">
        <v>5.1964285714285703</v>
      </c>
      <c r="P29" s="629">
        <v>0</v>
      </c>
      <c r="Q29" s="629">
        <v>10.392857142857142</v>
      </c>
      <c r="R29" s="629">
        <v>0</v>
      </c>
      <c r="S29" s="629">
        <v>0</v>
      </c>
      <c r="T29" s="629">
        <v>0</v>
      </c>
      <c r="U29" s="629">
        <v>0</v>
      </c>
      <c r="V29" s="629">
        <v>0</v>
      </c>
      <c r="W29" s="629"/>
      <c r="X29" s="629">
        <v>10</v>
      </c>
      <c r="Y29" s="629" t="s">
        <v>111</v>
      </c>
      <c r="Z29" s="631" t="s">
        <v>111</v>
      </c>
    </row>
    <row r="30" spans="1:26" s="565" customFormat="1">
      <c r="A30" s="585" t="s">
        <v>275</v>
      </c>
      <c r="B30" s="586"/>
      <c r="C30" s="586"/>
      <c r="D30" s="586"/>
      <c r="E30" s="586"/>
      <c r="F30" s="586"/>
      <c r="G30" s="586"/>
      <c r="H30" s="586"/>
      <c r="I30" s="586"/>
      <c r="J30" s="586"/>
      <c r="K30" s="586"/>
      <c r="L30" s="587"/>
      <c r="M30" s="587">
        <f>SUM(M28:M29)</f>
        <v>19.399999999999999</v>
      </c>
      <c r="N30" s="587">
        <f>SUM(N28:N29)</f>
        <v>7.2749999999999986</v>
      </c>
      <c r="O30" s="587">
        <f>SUM(O28:O29)</f>
        <v>10.392857142857141</v>
      </c>
      <c r="P30" s="587">
        <f>SUM(P28:P29)</f>
        <v>0</v>
      </c>
      <c r="Q30" s="587">
        <f>SUM(Q28:Q29)</f>
        <v>20.785714285714285</v>
      </c>
      <c r="R30" s="587">
        <f>SUM(R28:R29)</f>
        <v>0</v>
      </c>
      <c r="S30" s="587">
        <f>SUM(S28:S29)</f>
        <v>0</v>
      </c>
      <c r="T30" s="587">
        <f>SUM(T28:T29)</f>
        <v>0</v>
      </c>
      <c r="U30" s="587">
        <f>SUM(U28:U29)</f>
        <v>0</v>
      </c>
      <c r="V30" s="587">
        <f>SUM(V28:V29)</f>
        <v>0</v>
      </c>
      <c r="W30" s="587">
        <f>SUM(W28:W29)</f>
        <v>0</v>
      </c>
      <c r="X30" s="588"/>
      <c r="Y30" s="588"/>
      <c r="Z30" s="589"/>
    </row>
    <row r="31" spans="1:26" s="565" customFormat="1">
      <c r="A31" s="585" t="s">
        <v>282</v>
      </c>
      <c r="B31" s="586"/>
      <c r="C31" s="586"/>
      <c r="D31" s="586"/>
      <c r="E31" s="586"/>
      <c r="F31" s="586"/>
      <c r="G31" s="586"/>
      <c r="H31" s="586"/>
      <c r="I31" s="586"/>
      <c r="J31" s="586"/>
      <c r="K31" s="586"/>
      <c r="L31" s="587"/>
      <c r="M31" s="587">
        <f>SUMIF($Z$28:$Z$29,"industrie",M28:M29)</f>
        <v>0</v>
      </c>
      <c r="N31" s="587">
        <f>SUMIF($Z$28:$Z$29,"industrie",N28:N29)</f>
        <v>0</v>
      </c>
      <c r="O31" s="587">
        <f>SUMIF($Z$28:$Z$29,"industrie",O28:O29)</f>
        <v>0</v>
      </c>
      <c r="P31" s="587">
        <f>SUMIF($Z$28:$Z$29,"industrie",P28:P29)</f>
        <v>0</v>
      </c>
      <c r="Q31" s="587">
        <f>SUMIF($Z$28:$Z$29,"industrie",Q28:Q29)</f>
        <v>0</v>
      </c>
      <c r="R31" s="587">
        <f>SUMIF($Z$28:$Z$29,"industrie",R28:R29)</f>
        <v>0</v>
      </c>
      <c r="S31" s="587">
        <f>SUMIF($Z$28:$Z$29,"industrie",S28:S29)</f>
        <v>0</v>
      </c>
      <c r="T31" s="587">
        <f>SUMIF($Z$28:$Z$29,"industrie",T28:T29)</f>
        <v>0</v>
      </c>
      <c r="U31" s="587">
        <f>SUMIF($Z$28:$Z$29,"industrie",U28:U29)</f>
        <v>0</v>
      </c>
      <c r="V31" s="587">
        <f>SUMIF($Z$28:$Z$29,"industrie",V28:V29)</f>
        <v>0</v>
      </c>
      <c r="W31" s="587">
        <f>SUMIF($Z$28:$Z$29,"industrie",W28:W29)</f>
        <v>0</v>
      </c>
      <c r="X31" s="588"/>
      <c r="Y31" s="588"/>
      <c r="Z31" s="589"/>
    </row>
    <row r="32" spans="1:26" s="565" customFormat="1">
      <c r="A32" s="585" t="s">
        <v>283</v>
      </c>
      <c r="B32" s="586"/>
      <c r="C32" s="586"/>
      <c r="D32" s="586"/>
      <c r="E32" s="586"/>
      <c r="F32" s="586"/>
      <c r="G32" s="586"/>
      <c r="H32" s="586"/>
      <c r="I32" s="586"/>
      <c r="J32" s="586"/>
      <c r="K32" s="586"/>
      <c r="L32" s="587"/>
      <c r="M32" s="587">
        <f ca="1">SUMIF($Z$28:AC29,"tertiair",M28:M29)</f>
        <v>0</v>
      </c>
      <c r="N32" s="587">
        <f ca="1">SUMIF($Z$28:AD29,"tertiair",N28:N29)</f>
        <v>0</v>
      </c>
      <c r="O32" s="587">
        <f ca="1">SUMIF($Z$28:AE29,"tertiair",O28:O29)</f>
        <v>0</v>
      </c>
      <c r="P32" s="587">
        <f ca="1">SUMIF($Z$28:AF29,"tertiair",P28:P29)</f>
        <v>0</v>
      </c>
      <c r="Q32" s="587">
        <f ca="1">SUMIF($Z$28:AG29,"tertiair",Q28:Q29)</f>
        <v>0</v>
      </c>
      <c r="R32" s="587">
        <f ca="1">SUMIF($Z$28:AH29,"tertiair",R28:R29)</f>
        <v>0</v>
      </c>
      <c r="S32" s="587">
        <f ca="1">SUMIF($Z$28:AI29,"tertiair",S28:S29)</f>
        <v>0</v>
      </c>
      <c r="T32" s="587">
        <f ca="1">SUMIF($Z$28:AJ29,"tertiair",T28:T29)</f>
        <v>0</v>
      </c>
      <c r="U32" s="587">
        <f ca="1">SUMIF($Z$28:AK29,"tertiair",U28:U29)</f>
        <v>0</v>
      </c>
      <c r="V32" s="587">
        <f ca="1">SUMIF($Z$28:AL29,"tertiair",V28:V29)</f>
        <v>0</v>
      </c>
      <c r="W32" s="587">
        <f ca="1">SUMIF($Z$28:AM29,"tertiair",W28:W29)</f>
        <v>0</v>
      </c>
      <c r="X32" s="588"/>
      <c r="Y32" s="588"/>
      <c r="Z32" s="589"/>
    </row>
    <row r="33" spans="1:27" s="565" customFormat="1" ht="15.75" thickBot="1">
      <c r="A33" s="590" t="s">
        <v>284</v>
      </c>
      <c r="B33" s="591"/>
      <c r="C33" s="591"/>
      <c r="D33" s="591"/>
      <c r="E33" s="591"/>
      <c r="F33" s="591"/>
      <c r="G33" s="591"/>
      <c r="H33" s="591"/>
      <c r="I33" s="591"/>
      <c r="J33" s="591"/>
      <c r="K33" s="591"/>
      <c r="L33" s="592"/>
      <c r="M33" s="592">
        <f>SUMIF($Z$28:$Z$29,"landbouw",M28:M29)</f>
        <v>19.399999999999999</v>
      </c>
      <c r="N33" s="592">
        <f>SUMIF($Z$28:$Z$29,"landbouw",N28:N29)</f>
        <v>7.2749999999999986</v>
      </c>
      <c r="O33" s="592">
        <f>SUMIF($Z$28:$Z$29,"landbouw",O28:O29)</f>
        <v>10.392857142857141</v>
      </c>
      <c r="P33" s="592">
        <f>SUMIF($Z$28:$Z$29,"landbouw",P28:P29)</f>
        <v>0</v>
      </c>
      <c r="Q33" s="592">
        <f>SUMIF($Z$28:$Z$29,"landbouw",Q28:Q29)</f>
        <v>20.785714285714285</v>
      </c>
      <c r="R33" s="592">
        <f>SUMIF($Z$28:$Z$29,"landbouw",R28:R29)</f>
        <v>0</v>
      </c>
      <c r="S33" s="592">
        <f>SUMIF($Z$28:$Z$29,"landbouw",S28:S29)</f>
        <v>0</v>
      </c>
      <c r="T33" s="592">
        <f>SUMIF($Z$28:$Z$29,"landbouw",T28:T29)</f>
        <v>0</v>
      </c>
      <c r="U33" s="592">
        <f>SUMIF($Z$28:$Z$29,"landbouw",U28:U29)</f>
        <v>0</v>
      </c>
      <c r="V33" s="592">
        <f>SUMIF($Z$28:$Z$29,"landbouw",V28:V29)</f>
        <v>0</v>
      </c>
      <c r="W33" s="592">
        <f>SUMIF($Z$28:$Z$29,"landbouw",W28:W29)</f>
        <v>0</v>
      </c>
      <c r="X33" s="593"/>
      <c r="Y33" s="593"/>
      <c r="Z33" s="594"/>
    </row>
    <row r="34" spans="1:27" s="534" customFormat="1" ht="15.75" thickBot="1">
      <c r="A34" s="595"/>
      <c r="B34" s="596"/>
      <c r="C34" s="596"/>
      <c r="D34" s="596"/>
      <c r="E34" s="596"/>
      <c r="F34" s="596"/>
      <c r="G34" s="596"/>
      <c r="H34" s="596"/>
      <c r="I34" s="596"/>
      <c r="J34" s="596"/>
      <c r="K34" s="596"/>
      <c r="L34" s="579"/>
      <c r="M34" s="579"/>
      <c r="N34" s="579"/>
      <c r="O34" s="580"/>
      <c r="P34" s="580"/>
    </row>
    <row r="35" spans="1:27" s="534" customFormat="1" ht="45">
      <c r="A35" s="597" t="s">
        <v>276</v>
      </c>
      <c r="B35" s="626" t="s">
        <v>89</v>
      </c>
      <c r="C35" s="626" t="s">
        <v>90</v>
      </c>
      <c r="D35" s="626" t="s">
        <v>91</v>
      </c>
      <c r="E35" s="626" t="s">
        <v>92</v>
      </c>
      <c r="F35" s="626" t="s">
        <v>93</v>
      </c>
      <c r="G35" s="626" t="s">
        <v>94</v>
      </c>
      <c r="H35" s="626" t="s">
        <v>95</v>
      </c>
      <c r="I35" s="626" t="s">
        <v>96</v>
      </c>
      <c r="J35" s="626" t="s">
        <v>97</v>
      </c>
      <c r="K35" s="626" t="s">
        <v>98</v>
      </c>
      <c r="L35" s="626" t="s">
        <v>99</v>
      </c>
      <c r="M35" s="627" t="s">
        <v>293</v>
      </c>
      <c r="N35" s="627" t="s">
        <v>100</v>
      </c>
      <c r="O35" s="627" t="s">
        <v>101</v>
      </c>
      <c r="P35" s="627" t="s">
        <v>541</v>
      </c>
      <c r="Q35" s="627" t="s">
        <v>102</v>
      </c>
      <c r="R35" s="627" t="s">
        <v>103</v>
      </c>
      <c r="S35" s="627" t="s">
        <v>104</v>
      </c>
      <c r="T35" s="627" t="s">
        <v>105</v>
      </c>
      <c r="U35" s="627" t="s">
        <v>106</v>
      </c>
      <c r="V35" s="627" t="s">
        <v>107</v>
      </c>
      <c r="W35" s="626" t="s">
        <v>108</v>
      </c>
      <c r="X35" s="626" t="s">
        <v>294</v>
      </c>
      <c r="Y35" s="626" t="s">
        <v>109</v>
      </c>
      <c r="Z35" s="628" t="s">
        <v>295</v>
      </c>
    </row>
    <row r="36" spans="1:27" s="598" customFormat="1" ht="38.25">
      <c r="A36" s="584"/>
      <c r="B36" s="777">
        <v>32003</v>
      </c>
      <c r="C36" s="777">
        <v>8600</v>
      </c>
      <c r="D36" s="632" t="s">
        <v>976</v>
      </c>
      <c r="E36" s="632" t="s">
        <v>977</v>
      </c>
      <c r="F36" s="632" t="s">
        <v>978</v>
      </c>
      <c r="G36" s="632" t="s">
        <v>979</v>
      </c>
      <c r="H36" s="632" t="s">
        <v>980</v>
      </c>
      <c r="I36" s="632" t="s">
        <v>981</v>
      </c>
      <c r="J36" s="776">
        <v>39340</v>
      </c>
      <c r="K36" s="776">
        <v>40704</v>
      </c>
      <c r="L36" s="632" t="s">
        <v>971</v>
      </c>
      <c r="M36" s="632">
        <v>378</v>
      </c>
      <c r="N36" s="632">
        <v>1701</v>
      </c>
      <c r="O36" s="632">
        <v>0</v>
      </c>
      <c r="P36" s="632">
        <v>0</v>
      </c>
      <c r="Q36" s="632">
        <v>0</v>
      </c>
      <c r="R36" s="632">
        <v>0</v>
      </c>
      <c r="S36" s="632">
        <v>0</v>
      </c>
      <c r="T36" s="632">
        <v>0</v>
      </c>
      <c r="U36" s="632">
        <v>0</v>
      </c>
      <c r="V36" s="632">
        <v>4860</v>
      </c>
      <c r="W36" s="632"/>
      <c r="X36" s="632">
        <v>10</v>
      </c>
      <c r="Y36" s="632" t="s">
        <v>111</v>
      </c>
      <c r="Z36" s="633" t="s">
        <v>111</v>
      </c>
    </row>
    <row r="37" spans="1:27" s="598" customFormat="1" ht="38.25">
      <c r="A37" s="584"/>
      <c r="B37" s="777">
        <v>32003</v>
      </c>
      <c r="C37" s="777">
        <v>8600</v>
      </c>
      <c r="D37" s="632" t="s">
        <v>982</v>
      </c>
      <c r="E37" s="632" t="s">
        <v>983</v>
      </c>
      <c r="F37" s="632" t="s">
        <v>984</v>
      </c>
      <c r="G37" s="632" t="s">
        <v>985</v>
      </c>
      <c r="H37" s="632" t="s">
        <v>986</v>
      </c>
      <c r="I37" s="632" t="s">
        <v>983</v>
      </c>
      <c r="J37" s="776">
        <v>40274</v>
      </c>
      <c r="K37" s="776">
        <v>40274</v>
      </c>
      <c r="L37" s="632" t="s">
        <v>987</v>
      </c>
      <c r="M37" s="632">
        <v>32</v>
      </c>
      <c r="N37" s="632">
        <v>144</v>
      </c>
      <c r="O37" s="632">
        <v>0</v>
      </c>
      <c r="P37" s="632">
        <v>0</v>
      </c>
      <c r="Q37" s="632">
        <v>0</v>
      </c>
      <c r="R37" s="632">
        <v>0</v>
      </c>
      <c r="S37" s="632">
        <v>0</v>
      </c>
      <c r="T37" s="632">
        <v>0</v>
      </c>
      <c r="U37" s="632">
        <v>0</v>
      </c>
      <c r="V37" s="632">
        <v>360</v>
      </c>
      <c r="W37" s="632"/>
      <c r="X37" s="632">
        <v>10</v>
      </c>
      <c r="Y37" s="632" t="s">
        <v>111</v>
      </c>
      <c r="Z37" s="633" t="s">
        <v>111</v>
      </c>
    </row>
    <row r="38" spans="1:27" s="565" customFormat="1">
      <c r="A38" s="585" t="s">
        <v>275</v>
      </c>
      <c r="B38" s="586"/>
      <c r="C38" s="586"/>
      <c r="D38" s="586"/>
      <c r="E38" s="586"/>
      <c r="F38" s="586"/>
      <c r="G38" s="586"/>
      <c r="H38" s="586"/>
      <c r="I38" s="586"/>
      <c r="J38" s="586"/>
      <c r="K38" s="586"/>
      <c r="L38" s="587"/>
      <c r="M38" s="587">
        <f>SUM(M36:M37)</f>
        <v>410</v>
      </c>
      <c r="N38" s="587">
        <f>SUM(N36:N37)</f>
        <v>1845</v>
      </c>
      <c r="O38" s="587">
        <f>SUM(O36:O37)</f>
        <v>0</v>
      </c>
      <c r="P38" s="587">
        <f>SUM(P36:P37)</f>
        <v>0</v>
      </c>
      <c r="Q38" s="587">
        <f>SUM(Q36:Q37)</f>
        <v>0</v>
      </c>
      <c r="R38" s="587">
        <f>SUM(R36:R37)</f>
        <v>0</v>
      </c>
      <c r="S38" s="587">
        <f>SUM(S36:S37)</f>
        <v>0</v>
      </c>
      <c r="T38" s="587">
        <f>SUM(T36:T37)</f>
        <v>0</v>
      </c>
      <c r="U38" s="587">
        <f>SUM(U36:U37)</f>
        <v>0</v>
      </c>
      <c r="V38" s="587">
        <f>SUM(V36:V37)</f>
        <v>5220</v>
      </c>
      <c r="W38" s="587">
        <f>SUM(W36:W37)</f>
        <v>0</v>
      </c>
      <c r="X38" s="588"/>
      <c r="Y38" s="588"/>
      <c r="Z38" s="589"/>
    </row>
    <row r="39" spans="1:27" s="565" customFormat="1">
      <c r="A39" s="585" t="s">
        <v>282</v>
      </c>
      <c r="B39" s="586"/>
      <c r="C39" s="586"/>
      <c r="D39" s="586"/>
      <c r="E39" s="586"/>
      <c r="F39" s="586"/>
      <c r="G39" s="586"/>
      <c r="H39" s="586"/>
      <c r="I39" s="586"/>
      <c r="J39" s="586"/>
      <c r="K39" s="586"/>
      <c r="L39" s="587"/>
      <c r="M39" s="587">
        <f>SUMIF($Z$36:$Z$37,"industrie",M36:M37)</f>
        <v>0</v>
      </c>
      <c r="N39" s="587">
        <f>SUMIF($Z$36:$Z$37,"industrie",N36:N37)</f>
        <v>0</v>
      </c>
      <c r="O39" s="587">
        <f>SUMIF($Z$36:$Z$37,"industrie",O36:O37)</f>
        <v>0</v>
      </c>
      <c r="P39" s="587">
        <f>SUMIF($Z$36:$Z$37,"industrie",P36:P37)</f>
        <v>0</v>
      </c>
      <c r="Q39" s="587">
        <f>SUMIF($Z$36:$Z$37,"industrie",Q36:Q37)</f>
        <v>0</v>
      </c>
      <c r="R39" s="587">
        <f>SUMIF($Z$36:$Z$37,"industrie",R36:R37)</f>
        <v>0</v>
      </c>
      <c r="S39" s="587">
        <f>SUMIF($Z$36:$Z$37,"industrie",S36:S37)</f>
        <v>0</v>
      </c>
      <c r="T39" s="587">
        <f>SUMIF($Z$36:$Z$37,"industrie",T36:T37)</f>
        <v>0</v>
      </c>
      <c r="U39" s="587">
        <f>SUMIF($Z$36:$Z$37,"industrie",U36:U37)</f>
        <v>0</v>
      </c>
      <c r="V39" s="587">
        <f>SUMIF($Z$36:$Z$37,"industrie",V36:V37)</f>
        <v>0</v>
      </c>
      <c r="W39" s="587">
        <f>SUMIF($Z$36:$Z$37,"industrie",W36:W37)</f>
        <v>0</v>
      </c>
      <c r="X39" s="588"/>
      <c r="Y39" s="588"/>
      <c r="Z39" s="589"/>
    </row>
    <row r="40" spans="1:27" s="565" customFormat="1">
      <c r="A40" s="585" t="s">
        <v>283</v>
      </c>
      <c r="B40" s="586"/>
      <c r="C40" s="586"/>
      <c r="D40" s="586"/>
      <c r="E40" s="586"/>
      <c r="F40" s="586"/>
      <c r="G40" s="586"/>
      <c r="H40" s="586"/>
      <c r="I40" s="586"/>
      <c r="J40" s="586"/>
      <c r="K40" s="586"/>
      <c r="L40" s="587"/>
      <c r="M40" s="587">
        <f>SUMIF($Z$36:$Z$38,"tertiair",M36:M38)</f>
        <v>0</v>
      </c>
      <c r="N40" s="587">
        <f>SUMIF($Z$36:$Z$38,"tertiair",N36:N38)</f>
        <v>0</v>
      </c>
      <c r="O40" s="587">
        <f>SUMIF($Z$36:$Z$38,"tertiair",O36:O38)</f>
        <v>0</v>
      </c>
      <c r="P40" s="587">
        <f>SUMIF($Z$36:$Z$38,"tertiair",P36:P38)</f>
        <v>0</v>
      </c>
      <c r="Q40" s="587">
        <f>SUMIF($Z$36:$Z$38,"tertiair",Q36:Q38)</f>
        <v>0</v>
      </c>
      <c r="R40" s="587">
        <f>SUMIF($Z$36:$Z$38,"tertiair",R36:R38)</f>
        <v>0</v>
      </c>
      <c r="S40" s="587">
        <f>SUMIF($Z$36:$Z$38,"tertiair",S36:S38)</f>
        <v>0</v>
      </c>
      <c r="T40" s="587">
        <f>SUMIF($Z$36:$Z$38,"tertiair",T36:T38)</f>
        <v>0</v>
      </c>
      <c r="U40" s="587">
        <f>SUMIF($Z$36:$Z$38,"tertiair",U36:U38)</f>
        <v>0</v>
      </c>
      <c r="V40" s="587">
        <f>SUMIF($Z$36:$Z$38,"tertiair",V36:V38)</f>
        <v>0</v>
      </c>
      <c r="W40" s="587">
        <f>SUMIF($Z$36:$Z$38,"tertiair",W36:W38)</f>
        <v>0</v>
      </c>
      <c r="X40" s="588"/>
      <c r="Y40" s="588"/>
      <c r="Z40" s="589"/>
    </row>
    <row r="41" spans="1:27" s="565" customFormat="1" ht="15.75" thickBot="1">
      <c r="A41" s="590" t="s">
        <v>284</v>
      </c>
      <c r="B41" s="591"/>
      <c r="C41" s="591"/>
      <c r="D41" s="591"/>
      <c r="E41" s="591"/>
      <c r="F41" s="591"/>
      <c r="G41" s="591"/>
      <c r="H41" s="591"/>
      <c r="I41" s="591"/>
      <c r="J41" s="591"/>
      <c r="K41" s="591"/>
      <c r="L41" s="592"/>
      <c r="M41" s="592">
        <f>SUMIF($Z$36:$Z$39,"landbouw",M36:M39)</f>
        <v>410</v>
      </c>
      <c r="N41" s="592">
        <f>SUMIF($Z$36:$Z$39,"landbouw",N36:N39)</f>
        <v>1845</v>
      </c>
      <c r="O41" s="592">
        <f>SUMIF($Z$36:$Z$39,"landbouw",O36:O39)</f>
        <v>0</v>
      </c>
      <c r="P41" s="592">
        <f>SUMIF($Z$36:$Z$39,"landbouw",P36:P39)</f>
        <v>0</v>
      </c>
      <c r="Q41" s="592">
        <f>SUMIF($Z$36:$Z$39,"landbouw",Q36:Q39)</f>
        <v>0</v>
      </c>
      <c r="R41" s="592">
        <f>SUMIF($Z$36:$Z$39,"landbouw",R36:R39)</f>
        <v>0</v>
      </c>
      <c r="S41" s="592">
        <f>SUMIF($Z$36:$Z$39,"landbouw",S36:S39)</f>
        <v>0</v>
      </c>
      <c r="T41" s="592">
        <f>SUMIF($Z$36:$Z$39,"landbouw",T36:T39)</f>
        <v>0</v>
      </c>
      <c r="U41" s="592">
        <f>SUMIF($Z$36:$Z$39,"landbouw",U36:U39)</f>
        <v>0</v>
      </c>
      <c r="V41" s="592">
        <f>SUMIF($Z$36:$Z$39,"landbouw",V36:V39)</f>
        <v>5220</v>
      </c>
      <c r="W41" s="592">
        <f>SUMIF($Z$36:$Z$39,"landbouw",W36:W39)</f>
        <v>0</v>
      </c>
      <c r="X41" s="593"/>
      <c r="Y41" s="593"/>
      <c r="Z41" s="594"/>
    </row>
    <row r="42" spans="1:27" s="599" customFormat="1">
      <c r="A42" s="595"/>
      <c r="B42" s="579"/>
      <c r="C42" s="579"/>
      <c r="D42" s="579"/>
      <c r="E42" s="579"/>
      <c r="F42" s="579"/>
      <c r="G42" s="579"/>
      <c r="H42" s="579"/>
      <c r="I42" s="579"/>
      <c r="J42" s="579"/>
      <c r="K42" s="579"/>
      <c r="L42" s="579"/>
      <c r="M42" s="579"/>
      <c r="N42" s="579"/>
      <c r="O42" s="579"/>
      <c r="P42" s="579"/>
      <c r="Q42" s="579"/>
      <c r="R42" s="579"/>
      <c r="S42" s="579"/>
      <c r="T42" s="579"/>
      <c r="U42" s="579"/>
      <c r="V42" s="579"/>
      <c r="W42" s="579"/>
      <c r="X42" s="579"/>
      <c r="Y42" s="579"/>
    </row>
    <row r="43" spans="1:27" s="599" customFormat="1" ht="15.75" thickBot="1">
      <c r="A43" s="595"/>
      <c r="B43" s="579"/>
      <c r="C43" s="579"/>
      <c r="D43" s="579"/>
      <c r="E43" s="579"/>
      <c r="F43" s="579"/>
      <c r="G43" s="579"/>
      <c r="H43" s="579"/>
      <c r="I43" s="579"/>
      <c r="J43" s="579"/>
      <c r="K43" s="579"/>
      <c r="L43" s="579"/>
      <c r="M43" s="579"/>
      <c r="N43" s="579"/>
      <c r="O43" s="579"/>
      <c r="P43" s="579"/>
      <c r="Q43" s="579"/>
      <c r="R43" s="579"/>
      <c r="S43" s="579"/>
      <c r="T43" s="579"/>
      <c r="U43" s="579"/>
      <c r="V43" s="579"/>
      <c r="W43" s="579"/>
      <c r="X43" s="579"/>
      <c r="Y43" s="579"/>
      <c r="Z43" s="579"/>
      <c r="AA43" s="579"/>
    </row>
    <row r="44" spans="1:27">
      <c r="A44" s="600" t="s">
        <v>277</v>
      </c>
      <c r="B44" s="601"/>
      <c r="C44" s="601"/>
      <c r="D44" s="601"/>
      <c r="E44" s="601"/>
      <c r="F44" s="601"/>
      <c r="G44" s="601"/>
      <c r="H44" s="601"/>
      <c r="I44" s="602"/>
      <c r="J44" s="603"/>
      <c r="K44" s="603"/>
      <c r="L44" s="604"/>
      <c r="M44" s="604"/>
      <c r="N44" s="604"/>
      <c r="O44" s="604"/>
      <c r="P44" s="604"/>
    </row>
    <row r="45" spans="1:27">
      <c r="A45" s="606"/>
      <c r="B45" s="596"/>
      <c r="C45" s="596"/>
      <c r="D45" s="596"/>
      <c r="E45" s="596"/>
      <c r="F45" s="596"/>
      <c r="G45" s="596"/>
      <c r="H45" s="596"/>
      <c r="I45" s="607"/>
      <c r="J45" s="596"/>
      <c r="K45" s="596"/>
      <c r="L45" s="604"/>
      <c r="M45" s="604"/>
      <c r="N45" s="604"/>
      <c r="O45" s="604"/>
      <c r="P45" s="604"/>
    </row>
    <row r="46" spans="1:27">
      <c r="A46" s="608"/>
      <c r="B46" s="609" t="s">
        <v>278</v>
      </c>
      <c r="C46" s="609" t="s">
        <v>279</v>
      </c>
      <c r="D46" s="609"/>
      <c r="E46" s="609"/>
      <c r="F46" s="609"/>
      <c r="G46" s="609"/>
      <c r="H46" s="609"/>
      <c r="I46" s="610"/>
      <c r="J46" s="609"/>
      <c r="K46" s="609"/>
      <c r="L46" s="609"/>
      <c r="M46" s="609"/>
      <c r="N46" s="609"/>
      <c r="O46" s="609"/>
      <c r="P46" s="604"/>
    </row>
    <row r="47" spans="1:27">
      <c r="A47" s="606" t="s">
        <v>275</v>
      </c>
      <c r="B47" s="611">
        <f>IF(ISERROR(O30/(O30+N30)),0,O30/(O30+N30))</f>
        <v>0.58823529411764708</v>
      </c>
      <c r="C47" s="612">
        <f>IF(ISERROR(N30/(O30+N30)),0,N30/(N30+O30))</f>
        <v>0.41176470588235298</v>
      </c>
      <c r="D47" s="579"/>
      <c r="E47" s="579"/>
      <c r="F47" s="579"/>
      <c r="G47" s="579"/>
      <c r="H47" s="579"/>
      <c r="I47" s="613"/>
      <c r="J47" s="579"/>
      <c r="K47" s="579"/>
      <c r="L47" s="614"/>
      <c r="M47" s="614"/>
      <c r="N47" s="614"/>
      <c r="O47" s="614"/>
      <c r="P47" s="604"/>
    </row>
    <row r="48" spans="1:27">
      <c r="A48" s="606"/>
      <c r="B48" s="615"/>
      <c r="C48" s="615"/>
      <c r="D48" s="615"/>
      <c r="E48" s="615"/>
      <c r="F48" s="615"/>
      <c r="G48" s="615"/>
      <c r="H48" s="615"/>
      <c r="I48" s="616"/>
      <c r="J48" s="615"/>
      <c r="K48" s="615"/>
      <c r="L48" s="617"/>
      <c r="M48" s="617"/>
      <c r="N48" s="617"/>
      <c r="O48" s="617"/>
      <c r="P48" s="604"/>
    </row>
    <row r="49" spans="1:16" ht="30">
      <c r="A49" s="618"/>
      <c r="B49" s="619" t="s">
        <v>541</v>
      </c>
      <c r="C49" s="619" t="s">
        <v>102</v>
      </c>
      <c r="D49" s="619" t="s">
        <v>103</v>
      </c>
      <c r="E49" s="619" t="s">
        <v>104</v>
      </c>
      <c r="F49" s="619" t="s">
        <v>105</v>
      </c>
      <c r="G49" s="619" t="s">
        <v>106</v>
      </c>
      <c r="H49" s="619" t="s">
        <v>107</v>
      </c>
      <c r="I49" s="620" t="s">
        <v>108</v>
      </c>
      <c r="J49" s="609"/>
      <c r="K49" s="609"/>
      <c r="L49" s="617"/>
      <c r="M49" s="617"/>
      <c r="N49" s="617"/>
      <c r="O49" s="604"/>
      <c r="P49" s="604"/>
    </row>
    <row r="50" spans="1:16">
      <c r="A50" s="608" t="s">
        <v>280</v>
      </c>
      <c r="B50" s="621">
        <f t="shared" ref="B50:I50" si="2">$C$47*P30</f>
        <v>0</v>
      </c>
      <c r="C50" s="621">
        <f t="shared" si="2"/>
        <v>8.5588235294117645</v>
      </c>
      <c r="D50" s="621">
        <f t="shared" si="2"/>
        <v>0</v>
      </c>
      <c r="E50" s="621">
        <f t="shared" si="2"/>
        <v>0</v>
      </c>
      <c r="F50" s="621">
        <f t="shared" si="2"/>
        <v>0</v>
      </c>
      <c r="G50" s="621">
        <f t="shared" si="2"/>
        <v>0</v>
      </c>
      <c r="H50" s="621">
        <f t="shared" si="2"/>
        <v>0</v>
      </c>
      <c r="I50" s="622">
        <f t="shared" si="2"/>
        <v>0</v>
      </c>
      <c r="J50" s="579"/>
      <c r="K50" s="579"/>
      <c r="L50" s="617"/>
      <c r="M50" s="617"/>
      <c r="N50" s="617"/>
      <c r="O50" s="604"/>
      <c r="P50" s="604"/>
    </row>
    <row r="51" spans="1:16" ht="15.75" thickBot="1">
      <c r="A51" s="623" t="s">
        <v>281</v>
      </c>
      <c r="B51" s="624">
        <f t="shared" ref="B51:I51" si="3">$B$47*P30</f>
        <v>0</v>
      </c>
      <c r="C51" s="624">
        <f t="shared" si="3"/>
        <v>12.22689075630252</v>
      </c>
      <c r="D51" s="624">
        <f t="shared" si="3"/>
        <v>0</v>
      </c>
      <c r="E51" s="624">
        <f t="shared" si="3"/>
        <v>0</v>
      </c>
      <c r="F51" s="624">
        <f t="shared" si="3"/>
        <v>0</v>
      </c>
      <c r="G51" s="624">
        <f t="shared" si="3"/>
        <v>0</v>
      </c>
      <c r="H51" s="624">
        <f t="shared" si="3"/>
        <v>0</v>
      </c>
      <c r="I51" s="625">
        <f t="shared" si="3"/>
        <v>0</v>
      </c>
      <c r="J51" s="579"/>
      <c r="K51" s="579"/>
      <c r="L51" s="617"/>
      <c r="M51" s="617"/>
      <c r="N51" s="617"/>
      <c r="O51" s="604"/>
      <c r="P51" s="604"/>
    </row>
    <row r="52" spans="1:16">
      <c r="J52" s="563"/>
      <c r="K52" s="563"/>
      <c r="L52" s="563"/>
      <c r="M52" s="563"/>
      <c r="N52" s="563"/>
    </row>
    <row r="53" spans="1:16">
      <c r="J53" s="563"/>
      <c r="K53" s="563"/>
      <c r="L53" s="563"/>
      <c r="M53" s="563"/>
      <c r="N53"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49" t="s">
        <v>417</v>
      </c>
      <c r="B1" s="349" t="s">
        <v>424</v>
      </c>
      <c r="C1" s="349" t="s">
        <v>423</v>
      </c>
      <c r="D1" s="349" t="s">
        <v>422</v>
      </c>
      <c r="E1" s="350" t="s">
        <v>418</v>
      </c>
      <c r="F1" s="351" t="s">
        <v>419</v>
      </c>
      <c r="G1" s="351" t="s">
        <v>420</v>
      </c>
      <c r="H1" s="351" t="s">
        <v>421</v>
      </c>
    </row>
    <row r="2" spans="1:9" s="12" customFormat="1">
      <c r="A2" s="1053" t="s">
        <v>912</v>
      </c>
      <c r="B2" s="1054" t="s">
        <v>936</v>
      </c>
      <c r="C2" s="1053" t="s">
        <v>725</v>
      </c>
      <c r="D2" s="1053" t="s">
        <v>793</v>
      </c>
      <c r="E2" s="898"/>
      <c r="F2" s="901" t="s">
        <v>777</v>
      </c>
      <c r="G2" s="901" t="s">
        <v>778</v>
      </c>
      <c r="H2" s="344" t="s">
        <v>779</v>
      </c>
    </row>
    <row r="3" spans="1:9" s="12" customFormat="1">
      <c r="A3" s="1053" t="s">
        <v>945</v>
      </c>
      <c r="B3" s="1054" t="s">
        <v>946</v>
      </c>
      <c r="C3" s="1053" t="s">
        <v>192</v>
      </c>
      <c r="D3" s="1055" t="s">
        <v>947</v>
      </c>
      <c r="E3" s="898"/>
      <c r="F3" s="899" t="s">
        <v>771</v>
      </c>
      <c r="G3" s="899" t="s">
        <v>772</v>
      </c>
      <c r="H3" s="899" t="s">
        <v>773</v>
      </c>
    </row>
    <row r="4" spans="1:9" s="878" customFormat="1">
      <c r="A4" s="897" t="s">
        <v>410</v>
      </c>
      <c r="B4" s="906">
        <v>2013</v>
      </c>
      <c r="C4" s="897" t="s">
        <v>410</v>
      </c>
      <c r="D4" s="897" t="s">
        <v>792</v>
      </c>
      <c r="E4" s="898"/>
      <c r="F4" s="899" t="s">
        <v>774</v>
      </c>
      <c r="G4" s="899" t="s">
        <v>775</v>
      </c>
      <c r="H4" s="899" t="s">
        <v>776</v>
      </c>
    </row>
    <row r="5" spans="1:9">
      <c r="A5" s="340" t="s">
        <v>398</v>
      </c>
      <c r="B5" s="341" t="s">
        <v>658</v>
      </c>
      <c r="C5" s="340" t="s">
        <v>398</v>
      </c>
      <c r="D5" s="340" t="s">
        <v>659</v>
      </c>
      <c r="E5" s="342"/>
      <c r="F5" s="343" t="s">
        <v>400</v>
      </c>
      <c r="G5" s="343" t="s">
        <v>401</v>
      </c>
      <c r="H5" s="344" t="s">
        <v>402</v>
      </c>
    </row>
    <row r="6" spans="1:9">
      <c r="A6" s="340" t="s">
        <v>403</v>
      </c>
      <c r="B6" s="341" t="s">
        <v>661</v>
      </c>
      <c r="C6" s="340" t="s">
        <v>403</v>
      </c>
      <c r="D6" s="340" t="s">
        <v>660</v>
      </c>
      <c r="E6" s="342"/>
      <c r="F6" s="343" t="s">
        <v>405</v>
      </c>
      <c r="G6" s="343" t="s">
        <v>406</v>
      </c>
      <c r="H6" s="344" t="s">
        <v>404</v>
      </c>
    </row>
    <row r="7" spans="1:9">
      <c r="A7" s="345" t="s">
        <v>436</v>
      </c>
      <c r="B7" s="347" t="s">
        <v>437</v>
      </c>
      <c r="C7" s="345" t="s">
        <v>439</v>
      </c>
      <c r="D7" s="345" t="s">
        <v>435</v>
      </c>
      <c r="E7" s="342" t="s">
        <v>438</v>
      </c>
      <c r="F7" s="343"/>
      <c r="G7" s="343"/>
      <c r="H7" s="344"/>
    </row>
    <row r="8" spans="1:9" s="878" customFormat="1">
      <c r="A8" s="345" t="s">
        <v>780</v>
      </c>
      <c r="B8" s="781">
        <v>2013</v>
      </c>
      <c r="C8" s="345" t="s">
        <v>410</v>
      </c>
      <c r="D8" s="345" t="s">
        <v>937</v>
      </c>
      <c r="E8" s="902" t="s">
        <v>781</v>
      </c>
      <c r="F8" s="343"/>
      <c r="G8" s="343"/>
      <c r="H8" s="344"/>
    </row>
    <row r="9" spans="1:9" s="12" customFormat="1">
      <c r="A9" s="897" t="s">
        <v>808</v>
      </c>
      <c r="B9" s="900" t="s">
        <v>811</v>
      </c>
      <c r="C9" s="897" t="s">
        <v>810</v>
      </c>
      <c r="D9" s="897" t="s">
        <v>809</v>
      </c>
      <c r="E9" s="898" t="s">
        <v>807</v>
      </c>
      <c r="F9" s="901"/>
      <c r="G9" s="901"/>
      <c r="H9" s="344"/>
    </row>
    <row r="10" spans="1:9">
      <c r="A10" s="345" t="s">
        <v>635</v>
      </c>
      <c r="B10" s="341" t="s">
        <v>636</v>
      </c>
      <c r="C10" s="345" t="s">
        <v>640</v>
      </c>
      <c r="D10" s="345" t="s">
        <v>641</v>
      </c>
      <c r="E10" s="342"/>
      <c r="F10" s="343" t="s">
        <v>637</v>
      </c>
      <c r="G10" s="343" t="s">
        <v>638</v>
      </c>
      <c r="H10" s="344" t="s">
        <v>639</v>
      </c>
    </row>
    <row r="11" spans="1:9" s="878" customFormat="1">
      <c r="A11" s="897" t="s">
        <v>794</v>
      </c>
      <c r="B11" s="906">
        <v>2017</v>
      </c>
      <c r="C11" s="897" t="s">
        <v>429</v>
      </c>
      <c r="D11" s="897" t="s">
        <v>795</v>
      </c>
      <c r="E11" s="902"/>
      <c r="F11" s="901" t="s">
        <v>777</v>
      </c>
      <c r="G11" s="901" t="s">
        <v>778</v>
      </c>
      <c r="H11" s="344" t="s">
        <v>779</v>
      </c>
    </row>
    <row r="12" spans="1:9" s="11" customFormat="1">
      <c r="A12" s="345" t="s">
        <v>412</v>
      </c>
      <c r="B12" s="341" t="s">
        <v>428</v>
      </c>
      <c r="C12" s="340"/>
      <c r="D12" s="348" t="s">
        <v>427</v>
      </c>
      <c r="E12" s="342"/>
      <c r="F12" s="343"/>
      <c r="G12" s="343"/>
      <c r="H12" s="344"/>
    </row>
    <row r="13" spans="1:9">
      <c r="A13" s="340" t="s">
        <v>390</v>
      </c>
      <c r="B13" s="341" t="s">
        <v>396</v>
      </c>
      <c r="C13" s="340" t="s">
        <v>395</v>
      </c>
      <c r="D13" s="340" t="s">
        <v>397</v>
      </c>
      <c r="E13" s="346" t="s">
        <v>391</v>
      </c>
      <c r="F13" s="343" t="s">
        <v>392</v>
      </c>
      <c r="G13" s="343" t="s">
        <v>393</v>
      </c>
      <c r="H13" s="343" t="s">
        <v>394</v>
      </c>
    </row>
    <row r="14" spans="1:9">
      <c r="A14" s="340" t="s">
        <v>411</v>
      </c>
      <c r="B14" s="341" t="s">
        <v>399</v>
      </c>
      <c r="C14" s="340" t="s">
        <v>411</v>
      </c>
      <c r="D14" s="340" t="s">
        <v>425</v>
      </c>
      <c r="E14" s="342"/>
      <c r="F14" s="343" t="s">
        <v>824</v>
      </c>
      <c r="G14" s="343" t="s">
        <v>825</v>
      </c>
      <c r="H14" s="344" t="s">
        <v>826</v>
      </c>
    </row>
    <row r="15" spans="1:9" s="878" customFormat="1">
      <c r="A15" s="904" t="s">
        <v>786</v>
      </c>
      <c r="B15" s="905" t="s">
        <v>787</v>
      </c>
      <c r="C15" s="904" t="s">
        <v>788</v>
      </c>
      <c r="D15" s="1052" t="s">
        <v>938</v>
      </c>
      <c r="E15" s="675"/>
      <c r="F15" s="901" t="s">
        <v>789</v>
      </c>
      <c r="G15" s="901" t="s">
        <v>790</v>
      </c>
      <c r="H15" s="344" t="s">
        <v>791</v>
      </c>
    </row>
    <row r="16" spans="1:9">
      <c r="A16" s="340" t="s">
        <v>513</v>
      </c>
      <c r="B16" s="341" t="s">
        <v>375</v>
      </c>
      <c r="C16" s="340" t="s">
        <v>373</v>
      </c>
      <c r="D16" s="348" t="s">
        <v>374</v>
      </c>
      <c r="E16" s="342" t="s">
        <v>376</v>
      </c>
      <c r="F16" s="903" t="s">
        <v>782</v>
      </c>
      <c r="G16" s="903" t="s">
        <v>783</v>
      </c>
      <c r="H16" s="344" t="s">
        <v>784</v>
      </c>
      <c r="I16" s="878"/>
    </row>
    <row r="17" spans="1:9" s="878" customFormat="1">
      <c r="A17" s="340" t="s">
        <v>513</v>
      </c>
      <c r="B17" s="341" t="s">
        <v>816</v>
      </c>
      <c r="C17" s="340" t="s">
        <v>820</v>
      </c>
      <c r="D17" s="348" t="s">
        <v>821</v>
      </c>
      <c r="E17" s="342"/>
      <c r="F17" s="903" t="s">
        <v>782</v>
      </c>
      <c r="G17" s="903" t="s">
        <v>783</v>
      </c>
      <c r="H17" s="344" t="s">
        <v>784</v>
      </c>
    </row>
    <row r="18" spans="1:9">
      <c r="A18" s="345" t="s">
        <v>512</v>
      </c>
      <c r="B18" s="347" t="s">
        <v>399</v>
      </c>
      <c r="C18" s="345" t="s">
        <v>429</v>
      </c>
      <c r="D18" s="345" t="s">
        <v>371</v>
      </c>
      <c r="E18" s="342"/>
      <c r="F18" s="899" t="s">
        <v>782</v>
      </c>
      <c r="G18" s="903" t="s">
        <v>783</v>
      </c>
      <c r="H18" s="344" t="s">
        <v>784</v>
      </c>
      <c r="I18" s="878"/>
    </row>
    <row r="19" spans="1:9">
      <c r="A19" s="345" t="s">
        <v>512</v>
      </c>
      <c r="B19" s="843" t="s">
        <v>658</v>
      </c>
      <c r="C19" s="345" t="s">
        <v>429</v>
      </c>
      <c r="D19" s="345" t="s">
        <v>690</v>
      </c>
      <c r="E19" s="342"/>
      <c r="F19" s="899" t="s">
        <v>782</v>
      </c>
      <c r="G19" s="903" t="s">
        <v>785</v>
      </c>
      <c r="H19" s="344" t="s">
        <v>784</v>
      </c>
    </row>
    <row r="20" spans="1:9">
      <c r="A20" s="345" t="s">
        <v>192</v>
      </c>
      <c r="B20" s="781" t="s">
        <v>733</v>
      </c>
      <c r="C20" s="345" t="s">
        <v>430</v>
      </c>
      <c r="D20" s="345" t="s">
        <v>431</v>
      </c>
      <c r="E20" s="342"/>
      <c r="F20" s="343" t="s">
        <v>432</v>
      </c>
      <c r="G20" s="343" t="s">
        <v>433</v>
      </c>
      <c r="H20" s="344" t="s">
        <v>434</v>
      </c>
    </row>
    <row r="21" spans="1:9" s="12" customFormat="1">
      <c r="A21" s="1056" t="s">
        <v>933</v>
      </c>
      <c r="B21" s="1057" t="s">
        <v>934</v>
      </c>
      <c r="C21" s="1056" t="s">
        <v>192</v>
      </c>
      <c r="D21" s="1056" t="s">
        <v>935</v>
      </c>
      <c r="E21" s="898"/>
      <c r="F21" s="899" t="s">
        <v>771</v>
      </c>
      <c r="G21" s="899" t="s">
        <v>772</v>
      </c>
      <c r="H21" s="899" t="s">
        <v>773</v>
      </c>
    </row>
    <row r="22" spans="1:9">
      <c r="A22" s="345" t="s">
        <v>411</v>
      </c>
      <c r="B22" s="341" t="s">
        <v>816</v>
      </c>
      <c r="C22" s="345" t="s">
        <v>411</v>
      </c>
      <c r="D22" s="345" t="s">
        <v>817</v>
      </c>
      <c r="E22" s="342" t="s">
        <v>426</v>
      </c>
      <c r="F22" s="343" t="s">
        <v>827</v>
      </c>
      <c r="G22" s="343" t="s">
        <v>828</v>
      </c>
      <c r="H22" s="344" t="s">
        <v>829</v>
      </c>
    </row>
    <row r="23" spans="1:9" s="878" customFormat="1">
      <c r="A23" s="345" t="s">
        <v>411</v>
      </c>
      <c r="B23" s="341" t="s">
        <v>818</v>
      </c>
      <c r="C23" s="345" t="s">
        <v>411</v>
      </c>
      <c r="D23" s="345" t="s">
        <v>819</v>
      </c>
      <c r="E23" s="342"/>
      <c r="F23" s="343" t="s">
        <v>830</v>
      </c>
      <c r="G23" s="343" t="s">
        <v>831</v>
      </c>
      <c r="H23" s="344" t="s">
        <v>832</v>
      </c>
    </row>
    <row r="24" spans="1:9">
      <c r="A24" s="340" t="s">
        <v>409</v>
      </c>
      <c r="B24" s="341" t="s">
        <v>662</v>
      </c>
      <c r="C24" s="340" t="s">
        <v>409</v>
      </c>
      <c r="D24" s="348" t="s">
        <v>663</v>
      </c>
      <c r="E24" s="342" t="s">
        <v>426</v>
      </c>
      <c r="F24" s="343" t="s">
        <v>833</v>
      </c>
      <c r="G24" s="343" t="s">
        <v>834</v>
      </c>
      <c r="H24" s="344" t="s">
        <v>835</v>
      </c>
    </row>
    <row r="25" spans="1:9" s="878" customFormat="1">
      <c r="A25" s="345" t="s">
        <v>409</v>
      </c>
      <c r="B25" s="341" t="s">
        <v>662</v>
      </c>
      <c r="C25" s="345" t="s">
        <v>409</v>
      </c>
      <c r="D25" s="345" t="s">
        <v>822</v>
      </c>
      <c r="E25" s="342" t="s">
        <v>823</v>
      </c>
      <c r="F25" s="343" t="s">
        <v>833</v>
      </c>
      <c r="G25" s="343" t="s">
        <v>834</v>
      </c>
      <c r="H25" s="344" t="s">
        <v>835</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6"/>
  <sheetViews>
    <sheetView workbookViewId="0"/>
  </sheetViews>
  <sheetFormatPr defaultRowHeight="15"/>
  <cols>
    <col min="2" max="2" width="27.140625" customWidth="1"/>
    <col min="3" max="3" width="150.7109375" bestFit="1" customWidth="1"/>
    <col min="4" max="4" width="36.28515625" bestFit="1" customWidth="1"/>
    <col min="6" max="6" width="28.5703125" bestFit="1" customWidth="1"/>
  </cols>
  <sheetData>
    <row r="1" spans="1:4">
      <c r="A1" s="758" t="s">
        <v>624</v>
      </c>
      <c r="B1" s="758" t="s">
        <v>625</v>
      </c>
      <c r="C1" s="758" t="s">
        <v>627</v>
      </c>
      <c r="D1" s="758" t="s">
        <v>626</v>
      </c>
    </row>
    <row r="2" spans="1:4">
      <c r="A2" t="s">
        <v>644</v>
      </c>
      <c r="B2" s="756">
        <v>41877</v>
      </c>
      <c r="C2" t="s">
        <v>649</v>
      </c>
      <c r="D2" s="771" t="s">
        <v>645</v>
      </c>
    </row>
    <row r="3" spans="1:4">
      <c r="A3" t="s">
        <v>644</v>
      </c>
      <c r="B3" s="756">
        <v>41877</v>
      </c>
      <c r="C3" t="s">
        <v>647</v>
      </c>
      <c r="D3" s="757" t="s">
        <v>646</v>
      </c>
    </row>
    <row r="4" spans="1:4">
      <c r="A4" t="s">
        <v>644</v>
      </c>
      <c r="B4" s="756">
        <v>41877</v>
      </c>
      <c r="C4" t="s">
        <v>648</v>
      </c>
      <c r="D4" s="771" t="s">
        <v>650</v>
      </c>
    </row>
    <row r="5" spans="1:4">
      <c r="A5" t="s">
        <v>644</v>
      </c>
      <c r="B5" s="756">
        <v>41877</v>
      </c>
      <c r="C5" t="s">
        <v>651</v>
      </c>
      <c r="D5" s="757" t="s">
        <v>652</v>
      </c>
    </row>
    <row r="6" spans="1:4">
      <c r="A6" t="s">
        <v>644</v>
      </c>
      <c r="B6" s="756">
        <v>41883</v>
      </c>
      <c r="C6" t="s">
        <v>666</v>
      </c>
      <c r="D6" s="757" t="s">
        <v>667</v>
      </c>
    </row>
    <row r="7" spans="1:4">
      <c r="A7" t="s">
        <v>644</v>
      </c>
      <c r="B7" s="756">
        <v>41885</v>
      </c>
      <c r="C7" t="s">
        <v>682</v>
      </c>
      <c r="D7" s="757" t="s">
        <v>681</v>
      </c>
    </row>
    <row r="8" spans="1:4">
      <c r="A8" t="s">
        <v>644</v>
      </c>
      <c r="B8" s="756">
        <v>41885</v>
      </c>
      <c r="C8" t="s">
        <v>682</v>
      </c>
      <c r="D8" s="757" t="s">
        <v>683</v>
      </c>
    </row>
    <row r="9" spans="1:4">
      <c r="A9" t="s">
        <v>644</v>
      </c>
      <c r="B9" s="756">
        <v>41892</v>
      </c>
      <c r="C9" t="s">
        <v>684</v>
      </c>
      <c r="D9" s="757" t="s">
        <v>685</v>
      </c>
    </row>
    <row r="10" spans="1:4">
      <c r="A10" t="s">
        <v>644</v>
      </c>
      <c r="B10" s="756">
        <v>41892</v>
      </c>
      <c r="C10" t="s">
        <v>686</v>
      </c>
      <c r="D10" s="757" t="s">
        <v>687</v>
      </c>
    </row>
    <row r="11" spans="1:4">
      <c r="A11" t="s">
        <v>644</v>
      </c>
      <c r="B11" s="756">
        <v>41892</v>
      </c>
      <c r="C11" t="s">
        <v>696</v>
      </c>
      <c r="D11" s="757" t="s">
        <v>695</v>
      </c>
    </row>
    <row r="12" spans="1:4">
      <c r="A12" t="s">
        <v>644</v>
      </c>
      <c r="B12" s="871">
        <v>41914</v>
      </c>
      <c r="C12" s="873" t="s">
        <v>703</v>
      </c>
      <c r="D12" s="872" t="s">
        <v>697</v>
      </c>
    </row>
    <row r="13" spans="1:4">
      <c r="A13" t="s">
        <v>644</v>
      </c>
      <c r="B13" s="871">
        <v>41914</v>
      </c>
      <c r="C13" s="873" t="s">
        <v>704</v>
      </c>
      <c r="D13" s="872" t="s">
        <v>698</v>
      </c>
    </row>
    <row r="14" spans="1:4">
      <c r="A14" t="s">
        <v>644</v>
      </c>
      <c r="B14" s="871">
        <v>41914</v>
      </c>
      <c r="C14" s="870" t="s">
        <v>699</v>
      </c>
      <c r="D14" s="872" t="s">
        <v>700</v>
      </c>
    </row>
    <row r="15" spans="1:4">
      <c r="A15" t="s">
        <v>644</v>
      </c>
      <c r="B15" s="871">
        <v>41914</v>
      </c>
      <c r="C15" s="870" t="s">
        <v>701</v>
      </c>
      <c r="D15" s="872" t="s">
        <v>702</v>
      </c>
    </row>
    <row r="16" spans="1:4">
      <c r="A16" t="s">
        <v>644</v>
      </c>
      <c r="B16" s="875">
        <v>41914</v>
      </c>
      <c r="C16" s="874" t="s">
        <v>705</v>
      </c>
      <c r="D16" s="771" t="s">
        <v>706</v>
      </c>
    </row>
    <row r="17" spans="1:4">
      <c r="A17" s="878" t="s">
        <v>644</v>
      </c>
      <c r="B17" s="875">
        <v>41914</v>
      </c>
      <c r="C17" t="s">
        <v>720</v>
      </c>
      <c r="D17" s="877" t="s">
        <v>707</v>
      </c>
    </row>
    <row r="18" spans="1:4">
      <c r="A18" s="878" t="s">
        <v>644</v>
      </c>
      <c r="B18" s="875">
        <v>41914</v>
      </c>
      <c r="C18" t="s">
        <v>708</v>
      </c>
      <c r="D18" s="884" t="s">
        <v>709</v>
      </c>
    </row>
    <row r="19" spans="1:4">
      <c r="A19" s="878" t="s">
        <v>644</v>
      </c>
      <c r="B19" s="875">
        <v>41914</v>
      </c>
      <c r="C19" t="s">
        <v>710</v>
      </c>
      <c r="D19" s="884" t="s">
        <v>711</v>
      </c>
    </row>
    <row r="20" spans="1:4">
      <c r="A20" s="878" t="s">
        <v>644</v>
      </c>
      <c r="B20" s="875">
        <v>41914</v>
      </c>
      <c r="C20" t="s">
        <v>721</v>
      </c>
      <c r="D20" s="884" t="s">
        <v>712</v>
      </c>
    </row>
    <row r="21" spans="1:4">
      <c r="A21" s="878" t="s">
        <v>644</v>
      </c>
      <c r="B21" s="875">
        <v>41914</v>
      </c>
      <c r="C21" t="s">
        <v>713</v>
      </c>
      <c r="D21" s="883" t="s">
        <v>718</v>
      </c>
    </row>
    <row r="22" spans="1:4">
      <c r="A22" s="878" t="s">
        <v>644</v>
      </c>
      <c r="B22" s="875">
        <v>41914</v>
      </c>
      <c r="C22" t="s">
        <v>714</v>
      </c>
      <c r="D22" s="884" t="s">
        <v>715</v>
      </c>
    </row>
    <row r="23" spans="1:4">
      <c r="A23" s="878" t="s">
        <v>644</v>
      </c>
      <c r="B23" s="875">
        <v>41914</v>
      </c>
      <c r="C23" t="s">
        <v>719</v>
      </c>
      <c r="D23" s="884" t="s">
        <v>716</v>
      </c>
    </row>
    <row r="24" spans="1:4">
      <c r="A24" s="878" t="s">
        <v>644</v>
      </c>
      <c r="B24" s="875">
        <v>41925</v>
      </c>
      <c r="C24" t="s">
        <v>722</v>
      </c>
      <c r="D24" s="884" t="s">
        <v>723</v>
      </c>
    </row>
    <row r="25" spans="1:4">
      <c r="A25" t="s">
        <v>644</v>
      </c>
      <c r="B25" s="875">
        <v>41967</v>
      </c>
      <c r="C25" t="s">
        <v>728</v>
      </c>
      <c r="D25" s="883" t="s">
        <v>727</v>
      </c>
    </row>
    <row r="26" spans="1:4">
      <c r="A26" t="s">
        <v>729</v>
      </c>
      <c r="B26" s="875">
        <v>42275</v>
      </c>
      <c r="C26" t="s">
        <v>730</v>
      </c>
      <c r="D26" s="883" t="s">
        <v>736</v>
      </c>
    </row>
    <row r="27" spans="1:4">
      <c r="A27" t="s">
        <v>729</v>
      </c>
      <c r="B27" s="875">
        <v>42275</v>
      </c>
      <c r="C27" t="s">
        <v>731</v>
      </c>
      <c r="D27" s="883" t="s">
        <v>737</v>
      </c>
    </row>
    <row r="28" spans="1:4">
      <c r="A28" t="s">
        <v>729</v>
      </c>
      <c r="B28" s="875">
        <v>42275</v>
      </c>
      <c r="C28" t="s">
        <v>732</v>
      </c>
      <c r="D28" s="883" t="s">
        <v>738</v>
      </c>
    </row>
    <row r="29" spans="1:4">
      <c r="A29" t="s">
        <v>729</v>
      </c>
      <c r="B29" s="875">
        <v>42283</v>
      </c>
      <c r="C29" t="s">
        <v>739</v>
      </c>
      <c r="D29" s="884" t="s">
        <v>740</v>
      </c>
    </row>
    <row r="30" spans="1:4">
      <c r="A30" s="878" t="s">
        <v>756</v>
      </c>
      <c r="B30" s="887">
        <v>42538</v>
      </c>
      <c r="C30" s="887" t="s">
        <v>741</v>
      </c>
      <c r="D30" s="887"/>
    </row>
    <row r="31" spans="1:4">
      <c r="A31" s="878" t="s">
        <v>756</v>
      </c>
      <c r="B31" s="887">
        <v>42538</v>
      </c>
      <c r="C31" s="887" t="s">
        <v>742</v>
      </c>
      <c r="D31" s="888" t="s">
        <v>743</v>
      </c>
    </row>
    <row r="32" spans="1:4">
      <c r="A32" s="878" t="s">
        <v>756</v>
      </c>
      <c r="B32" s="887">
        <v>42538</v>
      </c>
      <c r="C32" s="887" t="s">
        <v>744</v>
      </c>
      <c r="D32" s="889" t="s">
        <v>745</v>
      </c>
    </row>
    <row r="33" spans="1:4">
      <c r="A33" s="878" t="s">
        <v>756</v>
      </c>
      <c r="B33" s="887">
        <v>42538</v>
      </c>
      <c r="C33" s="887" t="s">
        <v>746</v>
      </c>
      <c r="D33" s="888" t="s">
        <v>706</v>
      </c>
    </row>
    <row r="34" spans="1:4">
      <c r="A34" t="s">
        <v>767</v>
      </c>
      <c r="B34" s="756">
        <v>42877</v>
      </c>
      <c r="C34" s="878" t="s">
        <v>813</v>
      </c>
      <c r="D34" s="883" t="s">
        <v>768</v>
      </c>
    </row>
    <row r="35" spans="1:4">
      <c r="A35" s="878" t="s">
        <v>767</v>
      </c>
      <c r="B35" s="756">
        <v>42877</v>
      </c>
      <c r="C35" s="878" t="s">
        <v>814</v>
      </c>
      <c r="D35" s="884" t="s">
        <v>769</v>
      </c>
    </row>
    <row r="36" spans="1:4">
      <c r="A36" s="878" t="s">
        <v>767</v>
      </c>
      <c r="B36" s="756">
        <v>42877</v>
      </c>
      <c r="C36" s="878" t="s">
        <v>815</v>
      </c>
      <c r="D36" s="884" t="s">
        <v>770</v>
      </c>
    </row>
    <row r="37" spans="1:4">
      <c r="A37" t="s">
        <v>797</v>
      </c>
      <c r="B37" s="756">
        <v>43166</v>
      </c>
      <c r="C37" s="887" t="s">
        <v>798</v>
      </c>
      <c r="D37" s="884" t="s">
        <v>799</v>
      </c>
    </row>
    <row r="38" spans="1:4">
      <c r="A38" t="s">
        <v>797</v>
      </c>
      <c r="B38" s="756">
        <v>43166</v>
      </c>
      <c r="C38" s="887" t="s">
        <v>800</v>
      </c>
      <c r="D38" s="883" t="s">
        <v>801</v>
      </c>
    </row>
    <row r="39" spans="1:4">
      <c r="A39" t="s">
        <v>797</v>
      </c>
      <c r="B39" s="756">
        <v>43166</v>
      </c>
      <c r="C39" s="887" t="s">
        <v>802</v>
      </c>
      <c r="D39" s="883" t="s">
        <v>803</v>
      </c>
    </row>
    <row r="40" spans="1:4">
      <c r="A40" t="s">
        <v>797</v>
      </c>
      <c r="B40" s="756">
        <v>43166</v>
      </c>
      <c r="C40" s="887" t="s">
        <v>804</v>
      </c>
      <c r="D40" s="883" t="s">
        <v>805</v>
      </c>
    </row>
    <row r="41" spans="1:4">
      <c r="A41" t="s">
        <v>797</v>
      </c>
      <c r="B41" s="756">
        <v>43278</v>
      </c>
      <c r="C41" s="887" t="s">
        <v>836</v>
      </c>
    </row>
    <row r="42" spans="1:4">
      <c r="A42" t="s">
        <v>838</v>
      </c>
      <c r="B42" s="756">
        <v>43424</v>
      </c>
      <c r="C42" s="887" t="s">
        <v>837</v>
      </c>
    </row>
    <row r="43" spans="1:4">
      <c r="A43" t="s">
        <v>883</v>
      </c>
      <c r="B43" s="756">
        <v>43573</v>
      </c>
      <c r="C43" s="887" t="s">
        <v>884</v>
      </c>
    </row>
    <row r="44" spans="1:4">
      <c r="A44" t="s">
        <v>906</v>
      </c>
      <c r="B44" s="756">
        <v>43678</v>
      </c>
      <c r="C44" s="887" t="s">
        <v>907</v>
      </c>
      <c r="D44" s="883" t="s">
        <v>727</v>
      </c>
    </row>
    <row r="45" spans="1:4">
      <c r="A45" t="s">
        <v>911</v>
      </c>
      <c r="B45" s="1037">
        <v>43930</v>
      </c>
      <c r="C45" s="1043" t="s">
        <v>908</v>
      </c>
      <c r="D45" s="1036" t="s">
        <v>909</v>
      </c>
    </row>
    <row r="46" spans="1:4">
      <c r="A46" s="1035" t="s">
        <v>911</v>
      </c>
      <c r="B46" s="1037">
        <v>43930</v>
      </c>
      <c r="C46" s="1043" t="s">
        <v>910</v>
      </c>
      <c r="D46" s="1036" t="s">
        <v>909</v>
      </c>
    </row>
    <row r="47" spans="1:4">
      <c r="A47" s="1039" t="s">
        <v>911</v>
      </c>
      <c r="B47" s="1040">
        <v>43943</v>
      </c>
      <c r="C47" t="s">
        <v>915</v>
      </c>
      <c r="D47" s="1044" t="s">
        <v>768</v>
      </c>
    </row>
    <row r="48" spans="1:4">
      <c r="A48" s="1043" t="s">
        <v>911</v>
      </c>
      <c r="B48" s="1045">
        <v>43943</v>
      </c>
      <c r="C48" t="s">
        <v>913</v>
      </c>
      <c r="D48" s="1046" t="s">
        <v>769</v>
      </c>
    </row>
    <row r="49" spans="1:4">
      <c r="A49" s="1043" t="s">
        <v>911</v>
      </c>
      <c r="B49" s="1045">
        <v>43943</v>
      </c>
      <c r="C49" t="s">
        <v>914</v>
      </c>
      <c r="D49" s="1046" t="s">
        <v>770</v>
      </c>
    </row>
    <row r="50" spans="1:4">
      <c r="A50" s="1043" t="s">
        <v>911</v>
      </c>
      <c r="B50" s="1045">
        <v>43943</v>
      </c>
      <c r="C50" t="s">
        <v>916</v>
      </c>
      <c r="D50" s="1046" t="s">
        <v>917</v>
      </c>
    </row>
    <row r="51" spans="1:4">
      <c r="A51" t="s">
        <v>911</v>
      </c>
      <c r="B51" s="1045">
        <v>43951</v>
      </c>
      <c r="C51" t="s">
        <v>918</v>
      </c>
      <c r="D51" s="1046" t="s">
        <v>919</v>
      </c>
    </row>
    <row r="52" spans="1:4">
      <c r="A52" t="s">
        <v>921</v>
      </c>
      <c r="B52" s="1045">
        <v>44315</v>
      </c>
      <c r="C52" t="s">
        <v>922</v>
      </c>
      <c r="D52" s="1044" t="s">
        <v>736</v>
      </c>
    </row>
    <row r="53" spans="1:4">
      <c r="A53" s="1058" t="s">
        <v>921</v>
      </c>
      <c r="B53" s="1059">
        <v>44326</v>
      </c>
      <c r="C53" s="1062" t="s">
        <v>939</v>
      </c>
      <c r="D53" s="1061" t="s">
        <v>940</v>
      </c>
    </row>
    <row r="54" spans="1:4">
      <c r="A54" s="1058" t="s">
        <v>921</v>
      </c>
      <c r="B54" s="1059">
        <v>44326</v>
      </c>
      <c r="C54" s="1062" t="s">
        <v>941</v>
      </c>
      <c r="D54" s="1061" t="s">
        <v>942</v>
      </c>
    </row>
    <row r="55" spans="1:4">
      <c r="A55" s="1058" t="s">
        <v>921</v>
      </c>
      <c r="B55" s="1059">
        <v>44326</v>
      </c>
      <c r="C55" s="1062" t="s">
        <v>943</v>
      </c>
      <c r="D55" s="1060" t="s">
        <v>769</v>
      </c>
    </row>
    <row r="56" spans="1:4">
      <c r="A56" s="1058" t="s">
        <v>921</v>
      </c>
      <c r="B56" s="1059">
        <v>44326</v>
      </c>
      <c r="C56" s="1062" t="s">
        <v>944</v>
      </c>
      <c r="D56" s="1061" t="s">
        <v>768</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 ref="D52" location="'EF N2O_CH4 landbouw'!E28" display="'EF N2O_CH4 landbouw'!E28"/>
    <hyperlink ref="D53" location="transport!D6" display="transport!D6"/>
    <hyperlink ref="D54" location="transport!B51" display="transport!B51"/>
    <hyperlink ref="D56" location="'ECF transport '!A1" display="'ECF transport '!A1"/>
    <hyperlink ref="D55" location="transport!A21" display="transport!A2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47" bestFit="1" customWidth="1"/>
    <col min="2" max="2" width="11.28515625" style="447" bestFit="1" customWidth="1"/>
    <col min="3" max="3" width="15.42578125" style="447" bestFit="1" customWidth="1"/>
    <col min="4" max="4" width="9.140625" style="447"/>
    <col min="5" max="5" width="16.28515625" style="447" customWidth="1"/>
    <col min="6" max="8" width="9.140625" style="447"/>
    <col min="9" max="9" width="14.28515625" style="447" customWidth="1"/>
    <col min="10" max="10" width="18.5703125" style="447" customWidth="1"/>
    <col min="11" max="11" width="15.140625" style="447" customWidth="1"/>
    <col min="12" max="12" width="15.42578125" style="447" customWidth="1"/>
    <col min="13" max="13" width="17" style="447" customWidth="1"/>
    <col min="14" max="14" width="16.42578125" style="447" customWidth="1"/>
    <col min="15" max="15" width="13.42578125" style="447" customWidth="1"/>
    <col min="16" max="16" width="18.28515625" style="447" customWidth="1"/>
    <col min="17" max="17" width="10.5703125" style="447" bestFit="1" customWidth="1"/>
    <col min="18" max="18" width="9.5703125" style="447" bestFit="1" customWidth="1"/>
    <col min="19" max="16384" width="9.140625" style="447"/>
  </cols>
  <sheetData>
    <row r="1" spans="1:17" ht="15.75">
      <c r="A1" s="1158" t="s">
        <v>557</v>
      </c>
      <c r="B1" s="1159" t="s">
        <v>553</v>
      </c>
      <c r="C1" s="1159"/>
      <c r="D1" s="1159"/>
      <c r="E1" s="1159"/>
      <c r="F1" s="1159"/>
      <c r="G1" s="1159"/>
      <c r="H1" s="1159"/>
      <c r="I1" s="1159"/>
      <c r="J1" s="1159"/>
      <c r="K1" s="1159"/>
      <c r="L1" s="1159"/>
      <c r="M1" s="1159"/>
      <c r="N1" s="1159"/>
      <c r="O1" s="1159"/>
      <c r="P1" s="1160"/>
      <c r="Q1" s="1002"/>
    </row>
    <row r="2" spans="1:17">
      <c r="A2" s="1158"/>
      <c r="B2" s="1161" t="s">
        <v>20</v>
      </c>
      <c r="C2" s="1163" t="s">
        <v>195</v>
      </c>
      <c r="D2" s="1165" t="s">
        <v>196</v>
      </c>
      <c r="E2" s="1166"/>
      <c r="F2" s="1166"/>
      <c r="G2" s="1166"/>
      <c r="H2" s="1166"/>
      <c r="I2" s="1166"/>
      <c r="J2" s="1166"/>
      <c r="K2" s="1162"/>
      <c r="L2" s="1165" t="s">
        <v>197</v>
      </c>
      <c r="M2" s="1166"/>
      <c r="N2" s="1166"/>
      <c r="O2" s="1166"/>
      <c r="P2" s="1162"/>
      <c r="Q2" s="1002"/>
    </row>
    <row r="3" spans="1:17" ht="45">
      <c r="A3" s="1158"/>
      <c r="B3" s="1162"/>
      <c r="C3" s="1164"/>
      <c r="D3" s="1002" t="s">
        <v>198</v>
      </c>
      <c r="E3" s="1002" t="s">
        <v>199</v>
      </c>
      <c r="F3" s="1002" t="s">
        <v>200</v>
      </c>
      <c r="G3" s="1002" t="s">
        <v>201</v>
      </c>
      <c r="H3" s="1002" t="s">
        <v>119</v>
      </c>
      <c r="I3" s="1002" t="s">
        <v>202</v>
      </c>
      <c r="J3" s="1002" t="s">
        <v>203</v>
      </c>
      <c r="K3" s="1002" t="s">
        <v>204</v>
      </c>
      <c r="L3" s="1002" t="s">
        <v>205</v>
      </c>
      <c r="M3" s="1002" t="s">
        <v>206</v>
      </c>
      <c r="N3" s="1002" t="s">
        <v>207</v>
      </c>
      <c r="O3" s="1002" t="s">
        <v>208</v>
      </c>
      <c r="P3" s="1002" t="s">
        <v>209</v>
      </c>
      <c r="Q3" s="1002" t="s">
        <v>115</v>
      </c>
    </row>
    <row r="4" spans="1:17">
      <c r="A4" s="448" t="s">
        <v>154</v>
      </c>
      <c r="B4" s="449">
        <f>huishoudens!B8</f>
        <v>29794.98833306797</v>
      </c>
      <c r="C4" s="449">
        <f>huishoudens!C8</f>
        <v>0</v>
      </c>
      <c r="D4" s="449">
        <f>huishoudens!D8</f>
        <v>59148.177351999999</v>
      </c>
      <c r="E4" s="449">
        <f>huishoudens!E8</f>
        <v>1517.6879460214873</v>
      </c>
      <c r="F4" s="449">
        <f>huishoudens!F8</f>
        <v>46269.899177062194</v>
      </c>
      <c r="G4" s="449">
        <f>huishoudens!G8</f>
        <v>0</v>
      </c>
      <c r="H4" s="449">
        <f>huishoudens!H8</f>
        <v>0</v>
      </c>
      <c r="I4" s="449">
        <f>huishoudens!I8</f>
        <v>0</v>
      </c>
      <c r="J4" s="449">
        <f>huishoudens!J8</f>
        <v>839.55119801418778</v>
      </c>
      <c r="K4" s="449">
        <f>huishoudens!K8</f>
        <v>0</v>
      </c>
      <c r="L4" s="449">
        <f>huishoudens!L8</f>
        <v>0</v>
      </c>
      <c r="M4" s="449">
        <f>huishoudens!M8</f>
        <v>0</v>
      </c>
      <c r="N4" s="449">
        <f>huishoudens!N8</f>
        <v>9902.8085099366581</v>
      </c>
      <c r="O4" s="449">
        <f>huishoudens!O8</f>
        <v>73.476666666666674</v>
      </c>
      <c r="P4" s="450">
        <f>huishoudens!P8</f>
        <v>152.53333333333333</v>
      </c>
      <c r="Q4" s="451">
        <f>SUM(B4:P4)</f>
        <v>147699.12251610248</v>
      </c>
    </row>
    <row r="5" spans="1:17">
      <c r="A5" s="448" t="s">
        <v>155</v>
      </c>
      <c r="B5" s="449">
        <f ca="1">tertiair!B16</f>
        <v>27525.468000000001</v>
      </c>
      <c r="C5" s="449">
        <f ca="1">tertiair!C16</f>
        <v>0</v>
      </c>
      <c r="D5" s="449">
        <f ca="1">tertiair!D16</f>
        <v>14450.029176</v>
      </c>
      <c r="E5" s="449">
        <f>tertiair!E16</f>
        <v>257.20186587018719</v>
      </c>
      <c r="F5" s="449">
        <f ca="1">tertiair!F16</f>
        <v>6417.7742585132082</v>
      </c>
      <c r="G5" s="449">
        <f>tertiair!G16</f>
        <v>0</v>
      </c>
      <c r="H5" s="449">
        <f>tertiair!H16</f>
        <v>0</v>
      </c>
      <c r="I5" s="449">
        <f>tertiair!I16</f>
        <v>0</v>
      </c>
      <c r="J5" s="449">
        <f>tertiair!J16</f>
        <v>0</v>
      </c>
      <c r="K5" s="449">
        <f>tertiair!K16</f>
        <v>0</v>
      </c>
      <c r="L5" s="449">
        <f ca="1">tertiair!L16</f>
        <v>0</v>
      </c>
      <c r="M5" s="449">
        <f>tertiair!M16</f>
        <v>0</v>
      </c>
      <c r="N5" s="449">
        <f ca="1">tertiair!N16</f>
        <v>5351.7220505011564</v>
      </c>
      <c r="O5" s="449">
        <f>tertiair!O16</f>
        <v>1.5633333333333335</v>
      </c>
      <c r="P5" s="450">
        <f>tertiair!P16</f>
        <v>19.066666666666666</v>
      </c>
      <c r="Q5" s="448">
        <f t="shared" ref="Q5:Q14" ca="1" si="0">SUM(B5:P5)</f>
        <v>54022.825350884552</v>
      </c>
    </row>
    <row r="6" spans="1:17">
      <c r="A6" s="448" t="s">
        <v>193</v>
      </c>
      <c r="B6" s="449">
        <f>'openbare verlichting'!B8</f>
        <v>1366.24</v>
      </c>
      <c r="C6" s="449"/>
      <c r="D6" s="449"/>
      <c r="E6" s="449"/>
      <c r="F6" s="449"/>
      <c r="G6" s="449"/>
      <c r="H6" s="449"/>
      <c r="I6" s="449"/>
      <c r="J6" s="449"/>
      <c r="K6" s="449"/>
      <c r="L6" s="449"/>
      <c r="M6" s="449"/>
      <c r="N6" s="449"/>
      <c r="O6" s="449"/>
      <c r="P6" s="450"/>
      <c r="Q6" s="448">
        <f t="shared" si="0"/>
        <v>1366.24</v>
      </c>
    </row>
    <row r="7" spans="1:17">
      <c r="A7" s="448" t="s">
        <v>111</v>
      </c>
      <c r="B7" s="449">
        <f>landbouw!B8</f>
        <v>9793.331273988988</v>
      </c>
      <c r="C7" s="449">
        <f>landbouw!C8</f>
        <v>10.392857142857141</v>
      </c>
      <c r="D7" s="449">
        <f>landbouw!D8</f>
        <v>1762.690204</v>
      </c>
      <c r="E7" s="449">
        <f>landbouw!E8</f>
        <v>92.259742348175465</v>
      </c>
      <c r="F7" s="449">
        <f>landbouw!F8</f>
        <v>31958.890068239652</v>
      </c>
      <c r="G7" s="449">
        <f>landbouw!G8</f>
        <v>0</v>
      </c>
      <c r="H7" s="449">
        <f>landbouw!H8</f>
        <v>0</v>
      </c>
      <c r="I7" s="449">
        <f>landbouw!I8</f>
        <v>0</v>
      </c>
      <c r="J7" s="449">
        <f>landbouw!J8</f>
        <v>1211.4827133466042</v>
      </c>
      <c r="K7" s="449">
        <f>landbouw!K8</f>
        <v>0</v>
      </c>
      <c r="L7" s="449">
        <f>landbouw!L8</f>
        <v>0</v>
      </c>
      <c r="M7" s="449">
        <f>landbouw!M8</f>
        <v>0</v>
      </c>
      <c r="N7" s="449">
        <f>landbouw!N8</f>
        <v>0</v>
      </c>
      <c r="O7" s="449">
        <f>landbouw!O8</f>
        <v>0</v>
      </c>
      <c r="P7" s="450">
        <f>landbouw!P8</f>
        <v>0</v>
      </c>
      <c r="Q7" s="448">
        <f t="shared" si="0"/>
        <v>44829.046859066279</v>
      </c>
    </row>
    <row r="8" spans="1:17">
      <c r="A8" s="448" t="s">
        <v>671</v>
      </c>
      <c r="B8" s="449">
        <f>industrie!B18</f>
        <v>20796.96</v>
      </c>
      <c r="C8" s="449">
        <f>industrie!C18</f>
        <v>0</v>
      </c>
      <c r="D8" s="449">
        <f>industrie!D18</f>
        <v>10862.528929999999</v>
      </c>
      <c r="E8" s="449">
        <f>industrie!E18</f>
        <v>169.27696485875302</v>
      </c>
      <c r="F8" s="449">
        <f>industrie!F18</f>
        <v>9286.8339633510714</v>
      </c>
      <c r="G8" s="449">
        <f>industrie!G18</f>
        <v>0</v>
      </c>
      <c r="H8" s="449">
        <f>industrie!H18</f>
        <v>0</v>
      </c>
      <c r="I8" s="449">
        <f>industrie!I18</f>
        <v>0</v>
      </c>
      <c r="J8" s="449">
        <f>industrie!J18</f>
        <v>69.121454135133291</v>
      </c>
      <c r="K8" s="449">
        <f>industrie!K18</f>
        <v>0</v>
      </c>
      <c r="L8" s="449">
        <f>industrie!L18</f>
        <v>0</v>
      </c>
      <c r="M8" s="449">
        <f>industrie!M18</f>
        <v>0</v>
      </c>
      <c r="N8" s="449">
        <f>industrie!N18</f>
        <v>917.425320146535</v>
      </c>
      <c r="O8" s="449">
        <f>industrie!O18</f>
        <v>0</v>
      </c>
      <c r="P8" s="450">
        <f>industrie!P18</f>
        <v>0</v>
      </c>
      <c r="Q8" s="448">
        <f t="shared" si="0"/>
        <v>42102.146632491495</v>
      </c>
    </row>
    <row r="9" spans="1:17" s="454" customFormat="1">
      <c r="A9" s="452" t="s">
        <v>568</v>
      </c>
      <c r="B9" s="453">
        <f>transport!B14</f>
        <v>6.1059520969279086</v>
      </c>
      <c r="C9" s="453">
        <f>transport!C14</f>
        <v>0</v>
      </c>
      <c r="D9" s="453">
        <f>transport!D14</f>
        <v>7.5522363752628943</v>
      </c>
      <c r="E9" s="453">
        <f>transport!E14</f>
        <v>483.93928664750189</v>
      </c>
      <c r="F9" s="453">
        <f>transport!F14</f>
        <v>0</v>
      </c>
      <c r="G9" s="453">
        <f>transport!G14</f>
        <v>109835.20398360063</v>
      </c>
      <c r="H9" s="453">
        <f>transport!H14</f>
        <v>18222.242506555907</v>
      </c>
      <c r="I9" s="453">
        <f>transport!I14</f>
        <v>0</v>
      </c>
      <c r="J9" s="453">
        <f>transport!J14</f>
        <v>0</v>
      </c>
      <c r="K9" s="453">
        <f>transport!K14</f>
        <v>0</v>
      </c>
      <c r="L9" s="453">
        <f>transport!L14</f>
        <v>0</v>
      </c>
      <c r="M9" s="453">
        <f>transport!M14</f>
        <v>5721.8670817436496</v>
      </c>
      <c r="N9" s="453">
        <f>transport!N14</f>
        <v>0</v>
      </c>
      <c r="O9" s="453">
        <f>transport!O14</f>
        <v>0</v>
      </c>
      <c r="P9" s="453">
        <f>transport!P14</f>
        <v>0</v>
      </c>
      <c r="Q9" s="452">
        <f>SUM(B9:P9)</f>
        <v>134276.91104701988</v>
      </c>
    </row>
    <row r="10" spans="1:17">
      <c r="A10" s="448" t="s">
        <v>558</v>
      </c>
      <c r="B10" s="449">
        <f>transport!B54</f>
        <v>10.269222509724559</v>
      </c>
      <c r="C10" s="449">
        <f>transport!C54</f>
        <v>0</v>
      </c>
      <c r="D10" s="449">
        <f>transport!D54</f>
        <v>0</v>
      </c>
      <c r="E10" s="449">
        <f>transport!E54</f>
        <v>0</v>
      </c>
      <c r="F10" s="449">
        <f>transport!F54</f>
        <v>0</v>
      </c>
      <c r="G10" s="449">
        <f>transport!G54</f>
        <v>2048.2166760078135</v>
      </c>
      <c r="H10" s="449">
        <f>transport!H54</f>
        <v>0</v>
      </c>
      <c r="I10" s="449">
        <f>transport!I54</f>
        <v>0</v>
      </c>
      <c r="J10" s="449">
        <f>transport!J54</f>
        <v>0</v>
      </c>
      <c r="K10" s="449">
        <f>transport!K54</f>
        <v>0</v>
      </c>
      <c r="L10" s="449">
        <f>transport!L54</f>
        <v>0</v>
      </c>
      <c r="M10" s="449">
        <f>transport!M54</f>
        <v>90.528995606331449</v>
      </c>
      <c r="N10" s="449">
        <f>transport!N54</f>
        <v>0</v>
      </c>
      <c r="O10" s="449">
        <f>transport!O54</f>
        <v>0</v>
      </c>
      <c r="P10" s="450">
        <f>transport!P54</f>
        <v>0</v>
      </c>
      <c r="Q10" s="448">
        <f t="shared" si="0"/>
        <v>2149.0148941238695</v>
      </c>
    </row>
    <row r="11" spans="1:17">
      <c r="A11" s="448" t="s">
        <v>559</v>
      </c>
      <c r="B11" s="449">
        <f>'Eigen gebouwen'!B15</f>
        <v>0</v>
      </c>
      <c r="C11" s="449">
        <f>'Eigen gebouwen'!C15</f>
        <v>0</v>
      </c>
      <c r="D11" s="449">
        <f>'Eigen gebouwen'!D15</f>
        <v>0</v>
      </c>
      <c r="E11" s="449">
        <f>'Eigen gebouwen'!E15</f>
        <v>0</v>
      </c>
      <c r="F11" s="449">
        <f>'Eigen gebouwen'!F15</f>
        <v>0</v>
      </c>
      <c r="G11" s="449">
        <f>'Eigen gebouwen'!G15</f>
        <v>0</v>
      </c>
      <c r="H11" s="449">
        <f>'Eigen gebouwen'!H15</f>
        <v>0</v>
      </c>
      <c r="I11" s="449">
        <f>'Eigen gebouwen'!I15</f>
        <v>0</v>
      </c>
      <c r="J11" s="449">
        <f>'Eigen gebouwen'!J15</f>
        <v>0</v>
      </c>
      <c r="K11" s="449">
        <f>'Eigen gebouwen'!K15</f>
        <v>0</v>
      </c>
      <c r="L11" s="449">
        <f>'Eigen gebouwen'!L15</f>
        <v>0</v>
      </c>
      <c r="M11" s="449">
        <f>'Eigen gebouwen'!M15</f>
        <v>0</v>
      </c>
      <c r="N11" s="449">
        <f>'Eigen gebouwen'!N15</f>
        <v>0</v>
      </c>
      <c r="O11" s="449">
        <f>'Eigen gebouwen'!O15</f>
        <v>0</v>
      </c>
      <c r="P11" s="450">
        <f>'Eigen gebouwen'!P15</f>
        <v>0</v>
      </c>
      <c r="Q11" s="448">
        <f t="shared" si="0"/>
        <v>0</v>
      </c>
    </row>
    <row r="12" spans="1:17">
      <c r="A12" s="448" t="s">
        <v>560</v>
      </c>
      <c r="B12" s="449">
        <f>'Eigen openbare verlichting'!B15</f>
        <v>0</v>
      </c>
      <c r="C12" s="449"/>
      <c r="D12" s="449"/>
      <c r="E12" s="449"/>
      <c r="F12" s="449"/>
      <c r="G12" s="449"/>
      <c r="H12" s="449"/>
      <c r="I12" s="449"/>
      <c r="J12" s="449"/>
      <c r="K12" s="449"/>
      <c r="L12" s="449"/>
      <c r="M12" s="449"/>
      <c r="N12" s="449"/>
      <c r="O12" s="449"/>
      <c r="P12" s="450"/>
      <c r="Q12" s="448">
        <f t="shared" si="0"/>
        <v>0</v>
      </c>
    </row>
    <row r="13" spans="1:17">
      <c r="A13" s="448" t="s">
        <v>561</v>
      </c>
      <c r="B13" s="449">
        <f>'Eigen vloot'!B27</f>
        <v>0</v>
      </c>
      <c r="C13" s="449">
        <f>'Eigen vloot'!C27</f>
        <v>0</v>
      </c>
      <c r="D13" s="449">
        <f>'Eigen vloot'!D27</f>
        <v>0</v>
      </c>
      <c r="E13" s="449">
        <f>'Eigen vloot'!E27</f>
        <v>0</v>
      </c>
      <c r="F13" s="449">
        <f>'Eigen vloot'!F27</f>
        <v>0</v>
      </c>
      <c r="G13" s="449">
        <f>'Eigen vloot'!G27</f>
        <v>0</v>
      </c>
      <c r="H13" s="449">
        <f>'Eigen vloot'!H27</f>
        <v>0</v>
      </c>
      <c r="I13" s="449">
        <f>'Eigen vloot'!I27</f>
        <v>0</v>
      </c>
      <c r="J13" s="449">
        <f>'Eigen vloot'!J27</f>
        <v>0</v>
      </c>
      <c r="K13" s="449">
        <f>'Eigen vloot'!K27</f>
        <v>0</v>
      </c>
      <c r="L13" s="449">
        <f>'Eigen vloot'!L27</f>
        <v>0</v>
      </c>
      <c r="M13" s="449">
        <f>'Eigen vloot'!M27</f>
        <v>0</v>
      </c>
      <c r="N13" s="449">
        <f>'Eigen vloot'!N27</f>
        <v>0</v>
      </c>
      <c r="O13" s="449">
        <f>'Eigen vloot'!O27</f>
        <v>0</v>
      </c>
      <c r="P13" s="450">
        <f>'Eigen vloot'!P27</f>
        <v>0</v>
      </c>
      <c r="Q13" s="448">
        <f t="shared" si="0"/>
        <v>0</v>
      </c>
    </row>
    <row r="14" spans="1:17">
      <c r="A14" s="455" t="s">
        <v>882</v>
      </c>
      <c r="B14" s="456">
        <f>'SEAP template'!C25</f>
        <v>590.76499999999999</v>
      </c>
      <c r="C14" s="456"/>
      <c r="D14" s="456">
        <f>'SEAP template'!E25</f>
        <v>3304.6149999999998</v>
      </c>
      <c r="E14" s="456"/>
      <c r="F14" s="456"/>
      <c r="G14" s="456"/>
      <c r="H14" s="456"/>
      <c r="I14" s="456"/>
      <c r="J14" s="456"/>
      <c r="K14" s="456"/>
      <c r="L14" s="456"/>
      <c r="M14" s="456"/>
      <c r="N14" s="456"/>
      <c r="O14" s="456"/>
      <c r="P14" s="457"/>
      <c r="Q14" s="448">
        <f t="shared" si="0"/>
        <v>3895.3799999999997</v>
      </c>
    </row>
    <row r="15" spans="1:17" s="461" customFormat="1">
      <c r="A15" s="458" t="s">
        <v>562</v>
      </c>
      <c r="B15" s="459">
        <f ca="1">SUM(B4:B14)</f>
        <v>89884.127781663599</v>
      </c>
      <c r="C15" s="459">
        <f t="shared" ref="C15:Q15" ca="1" si="1">SUM(C4:C14)</f>
        <v>10.392857142857141</v>
      </c>
      <c r="D15" s="459">
        <f t="shared" ca="1" si="1"/>
        <v>89535.592898375267</v>
      </c>
      <c r="E15" s="459">
        <f t="shared" si="1"/>
        <v>2520.3658057461048</v>
      </c>
      <c r="F15" s="459">
        <f t="shared" ca="1" si="1"/>
        <v>93933.397467166127</v>
      </c>
      <c r="G15" s="459">
        <f t="shared" si="1"/>
        <v>111883.42065960844</v>
      </c>
      <c r="H15" s="459">
        <f t="shared" si="1"/>
        <v>18222.242506555907</v>
      </c>
      <c r="I15" s="459">
        <f t="shared" si="1"/>
        <v>0</v>
      </c>
      <c r="J15" s="459">
        <f t="shared" si="1"/>
        <v>2120.1553654959253</v>
      </c>
      <c r="K15" s="459">
        <f t="shared" si="1"/>
        <v>0</v>
      </c>
      <c r="L15" s="459">
        <f t="shared" ca="1" si="1"/>
        <v>0</v>
      </c>
      <c r="M15" s="459">
        <f t="shared" si="1"/>
        <v>5812.3960773499812</v>
      </c>
      <c r="N15" s="459">
        <f t="shared" ca="1" si="1"/>
        <v>16171.95588058435</v>
      </c>
      <c r="O15" s="459">
        <f t="shared" si="1"/>
        <v>75.040000000000006</v>
      </c>
      <c r="P15" s="459">
        <f t="shared" si="1"/>
        <v>171.6</v>
      </c>
      <c r="Q15" s="459">
        <f t="shared" ca="1" si="1"/>
        <v>430340.68729968858</v>
      </c>
    </row>
    <row r="17" spans="1:17">
      <c r="A17" s="462" t="s">
        <v>563</v>
      </c>
      <c r="B17" s="766">
        <f ca="1">huishoudens!B10</f>
        <v>0.19351922548243902</v>
      </c>
      <c r="C17" s="766">
        <f ca="1">huishoudens!C10</f>
        <v>0</v>
      </c>
      <c r="D17" s="766">
        <f>huishoudens!D10</f>
        <v>0.20200000000000001</v>
      </c>
      <c r="E17" s="766">
        <f>huishoudens!E10</f>
        <v>0.22700000000000001</v>
      </c>
      <c r="F17" s="766">
        <f>huishoudens!F10</f>
        <v>0.26700000000000002</v>
      </c>
      <c r="G17" s="766">
        <f>huishoudens!G10</f>
        <v>0.26700000000000002</v>
      </c>
      <c r="H17" s="766">
        <f>huishoudens!H10</f>
        <v>0.249</v>
      </c>
      <c r="I17" s="766">
        <f>huishoudens!I10</f>
        <v>0.35099999999999998</v>
      </c>
      <c r="J17" s="766">
        <f>huishoudens!J10</f>
        <v>0.35399999999999998</v>
      </c>
      <c r="K17" s="766">
        <f>huishoudens!K10</f>
        <v>0.26400000000000001</v>
      </c>
      <c r="L17" s="766">
        <f>huishoudens!L10</f>
        <v>0</v>
      </c>
      <c r="M17" s="766">
        <f>huishoudens!M10</f>
        <v>0</v>
      </c>
      <c r="N17" s="766">
        <f>huishoudens!N10</f>
        <v>0</v>
      </c>
      <c r="O17" s="766">
        <f>huishoudens!O10</f>
        <v>0</v>
      </c>
      <c r="P17" s="766">
        <f>huishoudens!P10</f>
        <v>0</v>
      </c>
    </row>
    <row r="18" spans="1:17" ht="15.75" customHeight="1"/>
    <row r="19" spans="1:17" ht="15" customHeight="1">
      <c r="A19" s="1158" t="s">
        <v>565</v>
      </c>
      <c r="B19" s="1159" t="s">
        <v>564</v>
      </c>
      <c r="C19" s="1159"/>
      <c r="D19" s="1159"/>
      <c r="E19" s="1159"/>
      <c r="F19" s="1159"/>
      <c r="G19" s="1159"/>
      <c r="H19" s="1159"/>
      <c r="I19" s="1159"/>
      <c r="J19" s="1159"/>
      <c r="K19" s="1159"/>
      <c r="L19" s="1159"/>
      <c r="M19" s="1159"/>
      <c r="N19" s="1159"/>
      <c r="O19" s="1159"/>
      <c r="P19" s="1160"/>
      <c r="Q19" s="1002"/>
    </row>
    <row r="20" spans="1:17" ht="15" customHeight="1">
      <c r="A20" s="1158"/>
      <c r="B20" s="1161" t="s">
        <v>20</v>
      </c>
      <c r="C20" s="1163" t="s">
        <v>195</v>
      </c>
      <c r="D20" s="1165" t="s">
        <v>196</v>
      </c>
      <c r="E20" s="1166"/>
      <c r="F20" s="1166"/>
      <c r="G20" s="1166"/>
      <c r="H20" s="1166"/>
      <c r="I20" s="1166"/>
      <c r="J20" s="1166"/>
      <c r="K20" s="1162"/>
      <c r="L20" s="1165" t="s">
        <v>197</v>
      </c>
      <c r="M20" s="1166"/>
      <c r="N20" s="1166"/>
      <c r="O20" s="1166"/>
      <c r="P20" s="1162"/>
      <c r="Q20" s="1002"/>
    </row>
    <row r="21" spans="1:17" ht="45">
      <c r="A21" s="1158"/>
      <c r="B21" s="1162"/>
      <c r="C21" s="1164"/>
      <c r="D21" s="1002" t="s">
        <v>198</v>
      </c>
      <c r="E21" s="1002" t="s">
        <v>199</v>
      </c>
      <c r="F21" s="1002" t="s">
        <v>200</v>
      </c>
      <c r="G21" s="1002" t="s">
        <v>201</v>
      </c>
      <c r="H21" s="1002" t="s">
        <v>119</v>
      </c>
      <c r="I21" s="1002" t="s">
        <v>202</v>
      </c>
      <c r="J21" s="1002" t="s">
        <v>203</v>
      </c>
      <c r="K21" s="1002" t="s">
        <v>204</v>
      </c>
      <c r="L21" s="1002" t="s">
        <v>205</v>
      </c>
      <c r="M21" s="1002" t="s">
        <v>206</v>
      </c>
      <c r="N21" s="1002" t="s">
        <v>207</v>
      </c>
      <c r="O21" s="1002" t="s">
        <v>208</v>
      </c>
      <c r="P21" s="1002" t="s">
        <v>209</v>
      </c>
      <c r="Q21" s="1002" t="s">
        <v>115</v>
      </c>
    </row>
    <row r="22" spans="1:17">
      <c r="A22" s="448" t="s">
        <v>154</v>
      </c>
      <c r="B22" s="449">
        <f t="shared" ref="B22:B32" ca="1" si="2">B4*$B$17</f>
        <v>5765.9030654736207</v>
      </c>
      <c r="C22" s="449">
        <f t="shared" ref="C22:C32" ca="1" si="3">C4*$C$17</f>
        <v>0</v>
      </c>
      <c r="D22" s="449">
        <f t="shared" ref="D22:D32" si="4">D4*$D$17</f>
        <v>11947.931825104</v>
      </c>
      <c r="E22" s="449">
        <f t="shared" ref="E22:E32" si="5">E4*$E$17</f>
        <v>344.51516374687765</v>
      </c>
      <c r="F22" s="449">
        <f t="shared" ref="F22:F32" si="6">F4*$F$17</f>
        <v>12354.063080275606</v>
      </c>
      <c r="G22" s="449">
        <f t="shared" ref="G22:G32" si="7">G4*$G$17</f>
        <v>0</v>
      </c>
      <c r="H22" s="449">
        <f t="shared" ref="H22:H32" si="8">H4*$H$17</f>
        <v>0</v>
      </c>
      <c r="I22" s="449">
        <f t="shared" ref="I22:I32" si="9">I4*$I$17</f>
        <v>0</v>
      </c>
      <c r="J22" s="449">
        <f t="shared" ref="J22:J32" si="10">J4*$J$17</f>
        <v>297.20112409702244</v>
      </c>
      <c r="K22" s="449">
        <f t="shared" ref="K22:K32" si="11">K4*$K$17</f>
        <v>0</v>
      </c>
      <c r="L22" s="449">
        <f t="shared" ref="L22:L32" si="12">L4*$L$17</f>
        <v>0</v>
      </c>
      <c r="M22" s="449">
        <f t="shared" ref="M22:M32" si="13">M4*$M$17</f>
        <v>0</v>
      </c>
      <c r="N22" s="449">
        <f t="shared" ref="N22:N32" si="14">N4*$N$17</f>
        <v>0</v>
      </c>
      <c r="O22" s="449">
        <f t="shared" ref="O22:O32" si="15">O4*$O$17</f>
        <v>0</v>
      </c>
      <c r="P22" s="1003">
        <f t="shared" ref="P22:P32" si="16">P4*$P$17</f>
        <v>0</v>
      </c>
      <c r="Q22" s="451">
        <f ca="1">SUM(B22:P22)</f>
        <v>30709.614258697129</v>
      </c>
    </row>
    <row r="23" spans="1:17">
      <c r="A23" s="448" t="s">
        <v>155</v>
      </c>
      <c r="B23" s="449">
        <f t="shared" ca="1" si="2"/>
        <v>5326.7072484016599</v>
      </c>
      <c r="C23" s="449">
        <f t="shared" ca="1" si="3"/>
        <v>0</v>
      </c>
      <c r="D23" s="449">
        <f t="shared" ca="1" si="4"/>
        <v>2918.9058935520002</v>
      </c>
      <c r="E23" s="449">
        <f t="shared" si="5"/>
        <v>58.384823552532495</v>
      </c>
      <c r="F23" s="449">
        <f t="shared" ca="1" si="6"/>
        <v>1713.5457270230268</v>
      </c>
      <c r="G23" s="449">
        <f t="shared" si="7"/>
        <v>0</v>
      </c>
      <c r="H23" s="449">
        <f t="shared" si="8"/>
        <v>0</v>
      </c>
      <c r="I23" s="449">
        <f t="shared" si="9"/>
        <v>0</v>
      </c>
      <c r="J23" s="449">
        <f t="shared" si="10"/>
        <v>0</v>
      </c>
      <c r="K23" s="449">
        <f t="shared" si="11"/>
        <v>0</v>
      </c>
      <c r="L23" s="449">
        <f t="shared" ca="1" si="12"/>
        <v>0</v>
      </c>
      <c r="M23" s="449">
        <f t="shared" si="13"/>
        <v>0</v>
      </c>
      <c r="N23" s="449">
        <f t="shared" ca="1" si="14"/>
        <v>0</v>
      </c>
      <c r="O23" s="449">
        <f t="shared" si="15"/>
        <v>0</v>
      </c>
      <c r="P23" s="450">
        <f t="shared" si="16"/>
        <v>0</v>
      </c>
      <c r="Q23" s="448">
        <f t="shared" ref="Q23:Q32" ca="1" si="17">SUM(B23:P23)</f>
        <v>10017.54369252922</v>
      </c>
    </row>
    <row r="24" spans="1:17">
      <c r="A24" s="448" t="s">
        <v>193</v>
      </c>
      <c r="B24" s="449">
        <f t="shared" ca="1" si="2"/>
        <v>264.39370662312751</v>
      </c>
      <c r="C24" s="449">
        <f t="shared" ca="1" si="3"/>
        <v>0</v>
      </c>
      <c r="D24" s="449">
        <f t="shared" si="4"/>
        <v>0</v>
      </c>
      <c r="E24" s="449">
        <f t="shared" si="5"/>
        <v>0</v>
      </c>
      <c r="F24" s="449">
        <f t="shared" si="6"/>
        <v>0</v>
      </c>
      <c r="G24" s="449">
        <f t="shared" si="7"/>
        <v>0</v>
      </c>
      <c r="H24" s="449">
        <f t="shared" si="8"/>
        <v>0</v>
      </c>
      <c r="I24" s="449">
        <f t="shared" si="9"/>
        <v>0</v>
      </c>
      <c r="J24" s="449">
        <f t="shared" si="10"/>
        <v>0</v>
      </c>
      <c r="K24" s="449">
        <f t="shared" si="11"/>
        <v>0</v>
      </c>
      <c r="L24" s="449">
        <f t="shared" si="12"/>
        <v>0</v>
      </c>
      <c r="M24" s="449">
        <f t="shared" si="13"/>
        <v>0</v>
      </c>
      <c r="N24" s="449">
        <f t="shared" si="14"/>
        <v>0</v>
      </c>
      <c r="O24" s="449">
        <f t="shared" si="15"/>
        <v>0</v>
      </c>
      <c r="P24" s="450">
        <f t="shared" si="16"/>
        <v>0</v>
      </c>
      <c r="Q24" s="448">
        <f t="shared" ca="1" si="17"/>
        <v>264.39370662312751</v>
      </c>
    </row>
    <row r="25" spans="1:17">
      <c r="A25" s="448" t="s">
        <v>111</v>
      </c>
      <c r="B25" s="449">
        <f t="shared" ca="1" si="2"/>
        <v>1895.1978830352969</v>
      </c>
      <c r="C25" s="449">
        <f t="shared" ca="1" si="3"/>
        <v>0</v>
      </c>
      <c r="D25" s="449">
        <f t="shared" si="4"/>
        <v>356.06342120800002</v>
      </c>
      <c r="E25" s="449">
        <f t="shared" si="5"/>
        <v>20.942961513035833</v>
      </c>
      <c r="F25" s="449">
        <f t="shared" si="6"/>
        <v>8533.0236482199871</v>
      </c>
      <c r="G25" s="449">
        <f t="shared" si="7"/>
        <v>0</v>
      </c>
      <c r="H25" s="449">
        <f t="shared" si="8"/>
        <v>0</v>
      </c>
      <c r="I25" s="449">
        <f t="shared" si="9"/>
        <v>0</v>
      </c>
      <c r="J25" s="449">
        <f t="shared" si="10"/>
        <v>428.86488052469787</v>
      </c>
      <c r="K25" s="449">
        <f t="shared" si="11"/>
        <v>0</v>
      </c>
      <c r="L25" s="449">
        <f t="shared" si="12"/>
        <v>0</v>
      </c>
      <c r="M25" s="449">
        <f t="shared" si="13"/>
        <v>0</v>
      </c>
      <c r="N25" s="449">
        <f t="shared" si="14"/>
        <v>0</v>
      </c>
      <c r="O25" s="449">
        <f t="shared" si="15"/>
        <v>0</v>
      </c>
      <c r="P25" s="450">
        <f t="shared" si="16"/>
        <v>0</v>
      </c>
      <c r="Q25" s="448">
        <f t="shared" ca="1" si="17"/>
        <v>11234.092794501017</v>
      </c>
    </row>
    <row r="26" spans="1:17">
      <c r="A26" s="448" t="s">
        <v>671</v>
      </c>
      <c r="B26" s="449">
        <f t="shared" ca="1" si="2"/>
        <v>4024.6115915892647</v>
      </c>
      <c r="C26" s="449">
        <f t="shared" ca="1" si="3"/>
        <v>0</v>
      </c>
      <c r="D26" s="449">
        <f t="shared" si="4"/>
        <v>2194.2308438599998</v>
      </c>
      <c r="E26" s="449">
        <f t="shared" si="5"/>
        <v>38.425871022936938</v>
      </c>
      <c r="F26" s="449">
        <f t="shared" si="6"/>
        <v>2479.5846682147362</v>
      </c>
      <c r="G26" s="449">
        <f t="shared" si="7"/>
        <v>0</v>
      </c>
      <c r="H26" s="449">
        <f t="shared" si="8"/>
        <v>0</v>
      </c>
      <c r="I26" s="449">
        <f t="shared" si="9"/>
        <v>0</v>
      </c>
      <c r="J26" s="449">
        <f t="shared" si="10"/>
        <v>24.468994763837184</v>
      </c>
      <c r="K26" s="449">
        <f t="shared" si="11"/>
        <v>0</v>
      </c>
      <c r="L26" s="449">
        <f t="shared" si="12"/>
        <v>0</v>
      </c>
      <c r="M26" s="449">
        <f t="shared" si="13"/>
        <v>0</v>
      </c>
      <c r="N26" s="449">
        <f t="shared" si="14"/>
        <v>0</v>
      </c>
      <c r="O26" s="449">
        <f t="shared" si="15"/>
        <v>0</v>
      </c>
      <c r="P26" s="450">
        <f t="shared" si="16"/>
        <v>0</v>
      </c>
      <c r="Q26" s="448">
        <f t="shared" ca="1" si="17"/>
        <v>8761.3219694507752</v>
      </c>
    </row>
    <row r="27" spans="1:17" s="454" customFormat="1">
      <c r="A27" s="452" t="s">
        <v>568</v>
      </c>
      <c r="B27" s="760">
        <f t="shared" ca="1" si="2"/>
        <v>1.1816191206303632</v>
      </c>
      <c r="C27" s="453">
        <f t="shared" ca="1" si="3"/>
        <v>0</v>
      </c>
      <c r="D27" s="453">
        <f t="shared" si="4"/>
        <v>1.5255517478031047</v>
      </c>
      <c r="E27" s="453">
        <f t="shared" si="5"/>
        <v>109.85421806898293</v>
      </c>
      <c r="F27" s="453">
        <f t="shared" si="6"/>
        <v>0</v>
      </c>
      <c r="G27" s="453">
        <f t="shared" si="7"/>
        <v>29325.999463621371</v>
      </c>
      <c r="H27" s="453">
        <f t="shared" si="8"/>
        <v>4537.3383841324212</v>
      </c>
      <c r="I27" s="453">
        <f t="shared" si="9"/>
        <v>0</v>
      </c>
      <c r="J27" s="453">
        <f t="shared" si="10"/>
        <v>0</v>
      </c>
      <c r="K27" s="453">
        <f t="shared" si="11"/>
        <v>0</v>
      </c>
      <c r="L27" s="453">
        <f t="shared" si="12"/>
        <v>0</v>
      </c>
      <c r="M27" s="453">
        <f t="shared" si="13"/>
        <v>0</v>
      </c>
      <c r="N27" s="453">
        <f t="shared" si="14"/>
        <v>0</v>
      </c>
      <c r="O27" s="453">
        <f t="shared" si="15"/>
        <v>0</v>
      </c>
      <c r="P27" s="463">
        <f t="shared" si="16"/>
        <v>0</v>
      </c>
      <c r="Q27" s="452">
        <f t="shared" ca="1" si="17"/>
        <v>33975.899236691213</v>
      </c>
    </row>
    <row r="28" spans="1:17">
      <c r="A28" s="448" t="s">
        <v>558</v>
      </c>
      <c r="B28" s="449">
        <f t="shared" ca="1" si="2"/>
        <v>1.9872919863887253</v>
      </c>
      <c r="C28" s="449">
        <f t="shared" ca="1" si="3"/>
        <v>0</v>
      </c>
      <c r="D28" s="449">
        <f t="shared" si="4"/>
        <v>0</v>
      </c>
      <c r="E28" s="449">
        <f t="shared" si="5"/>
        <v>0</v>
      </c>
      <c r="F28" s="449">
        <f t="shared" si="6"/>
        <v>0</v>
      </c>
      <c r="G28" s="449">
        <f t="shared" si="7"/>
        <v>546.87385249408624</v>
      </c>
      <c r="H28" s="449">
        <f t="shared" si="8"/>
        <v>0</v>
      </c>
      <c r="I28" s="449">
        <f t="shared" si="9"/>
        <v>0</v>
      </c>
      <c r="J28" s="449">
        <f t="shared" si="10"/>
        <v>0</v>
      </c>
      <c r="K28" s="449">
        <f t="shared" si="11"/>
        <v>0</v>
      </c>
      <c r="L28" s="449">
        <f t="shared" si="12"/>
        <v>0</v>
      </c>
      <c r="M28" s="449">
        <f t="shared" si="13"/>
        <v>0</v>
      </c>
      <c r="N28" s="449">
        <f t="shared" si="14"/>
        <v>0</v>
      </c>
      <c r="O28" s="449">
        <f t="shared" si="15"/>
        <v>0</v>
      </c>
      <c r="P28" s="450">
        <f t="shared" si="16"/>
        <v>0</v>
      </c>
      <c r="Q28" s="448">
        <f t="shared" ca="1" si="17"/>
        <v>548.86114448047499</v>
      </c>
    </row>
    <row r="29" spans="1:17">
      <c r="A29" s="448" t="s">
        <v>559</v>
      </c>
      <c r="B29" s="449">
        <f t="shared" ca="1" si="2"/>
        <v>0</v>
      </c>
      <c r="C29" s="449">
        <f t="shared" ca="1" si="3"/>
        <v>0</v>
      </c>
      <c r="D29" s="449">
        <f t="shared" si="4"/>
        <v>0</v>
      </c>
      <c r="E29" s="449">
        <f t="shared" si="5"/>
        <v>0</v>
      </c>
      <c r="F29" s="449">
        <f t="shared" si="6"/>
        <v>0</v>
      </c>
      <c r="G29" s="449">
        <f t="shared" si="7"/>
        <v>0</v>
      </c>
      <c r="H29" s="449">
        <f t="shared" si="8"/>
        <v>0</v>
      </c>
      <c r="I29" s="449">
        <f t="shared" si="9"/>
        <v>0</v>
      </c>
      <c r="J29" s="449">
        <f t="shared" si="10"/>
        <v>0</v>
      </c>
      <c r="K29" s="449">
        <f t="shared" si="11"/>
        <v>0</v>
      </c>
      <c r="L29" s="449">
        <f t="shared" si="12"/>
        <v>0</v>
      </c>
      <c r="M29" s="449">
        <f t="shared" si="13"/>
        <v>0</v>
      </c>
      <c r="N29" s="449">
        <f t="shared" si="14"/>
        <v>0</v>
      </c>
      <c r="O29" s="449">
        <f t="shared" si="15"/>
        <v>0</v>
      </c>
      <c r="P29" s="450">
        <f t="shared" si="16"/>
        <v>0</v>
      </c>
      <c r="Q29" s="448">
        <f t="shared" ca="1" si="17"/>
        <v>0</v>
      </c>
    </row>
    <row r="30" spans="1:17">
      <c r="A30" s="448" t="s">
        <v>560</v>
      </c>
      <c r="B30" s="449">
        <f t="shared" ca="1" si="2"/>
        <v>0</v>
      </c>
      <c r="C30" s="449">
        <f t="shared" ca="1" si="3"/>
        <v>0</v>
      </c>
      <c r="D30" s="449">
        <f t="shared" si="4"/>
        <v>0</v>
      </c>
      <c r="E30" s="449">
        <f t="shared" si="5"/>
        <v>0</v>
      </c>
      <c r="F30" s="449">
        <f t="shared" si="6"/>
        <v>0</v>
      </c>
      <c r="G30" s="449">
        <f t="shared" si="7"/>
        <v>0</v>
      </c>
      <c r="H30" s="449">
        <f t="shared" si="8"/>
        <v>0</v>
      </c>
      <c r="I30" s="449">
        <f t="shared" si="9"/>
        <v>0</v>
      </c>
      <c r="J30" s="449">
        <f t="shared" si="10"/>
        <v>0</v>
      </c>
      <c r="K30" s="449">
        <f t="shared" si="11"/>
        <v>0</v>
      </c>
      <c r="L30" s="449">
        <f t="shared" si="12"/>
        <v>0</v>
      </c>
      <c r="M30" s="449">
        <f t="shared" si="13"/>
        <v>0</v>
      </c>
      <c r="N30" s="449">
        <f t="shared" si="14"/>
        <v>0</v>
      </c>
      <c r="O30" s="449">
        <f t="shared" si="15"/>
        <v>0</v>
      </c>
      <c r="P30" s="450">
        <f t="shared" si="16"/>
        <v>0</v>
      </c>
      <c r="Q30" s="448">
        <f t="shared" ca="1" si="17"/>
        <v>0</v>
      </c>
    </row>
    <row r="31" spans="1:17">
      <c r="A31" s="448" t="s">
        <v>561</v>
      </c>
      <c r="B31" s="449">
        <f t="shared" ca="1" si="2"/>
        <v>0</v>
      </c>
      <c r="C31" s="449">
        <f t="shared" ca="1" si="3"/>
        <v>0</v>
      </c>
      <c r="D31" s="449">
        <f t="shared" si="4"/>
        <v>0</v>
      </c>
      <c r="E31" s="449">
        <f t="shared" si="5"/>
        <v>0</v>
      </c>
      <c r="F31" s="449">
        <f t="shared" si="6"/>
        <v>0</v>
      </c>
      <c r="G31" s="449">
        <f t="shared" si="7"/>
        <v>0</v>
      </c>
      <c r="H31" s="449">
        <f t="shared" si="8"/>
        <v>0</v>
      </c>
      <c r="I31" s="449">
        <f t="shared" si="9"/>
        <v>0</v>
      </c>
      <c r="J31" s="449">
        <f t="shared" si="10"/>
        <v>0</v>
      </c>
      <c r="K31" s="449">
        <f t="shared" si="11"/>
        <v>0</v>
      </c>
      <c r="L31" s="449">
        <f t="shared" si="12"/>
        <v>0</v>
      </c>
      <c r="M31" s="449">
        <f t="shared" si="13"/>
        <v>0</v>
      </c>
      <c r="N31" s="449">
        <f t="shared" si="14"/>
        <v>0</v>
      </c>
      <c r="O31" s="449">
        <f t="shared" si="15"/>
        <v>0</v>
      </c>
      <c r="P31" s="450">
        <f t="shared" si="16"/>
        <v>0</v>
      </c>
      <c r="Q31" s="448">
        <f t="shared" ca="1" si="17"/>
        <v>0</v>
      </c>
    </row>
    <row r="32" spans="1:17">
      <c r="A32" s="448" t="s">
        <v>882</v>
      </c>
      <c r="B32" s="449">
        <f t="shared" ca="1" si="2"/>
        <v>114.32438524213309</v>
      </c>
      <c r="C32" s="449">
        <f t="shared" ca="1" si="3"/>
        <v>0</v>
      </c>
      <c r="D32" s="449">
        <f t="shared" si="4"/>
        <v>667.53223000000003</v>
      </c>
      <c r="E32" s="449">
        <f t="shared" si="5"/>
        <v>0</v>
      </c>
      <c r="F32" s="449">
        <f t="shared" si="6"/>
        <v>0</v>
      </c>
      <c r="G32" s="449">
        <f t="shared" si="7"/>
        <v>0</v>
      </c>
      <c r="H32" s="449">
        <f t="shared" si="8"/>
        <v>0</v>
      </c>
      <c r="I32" s="449">
        <f t="shared" si="9"/>
        <v>0</v>
      </c>
      <c r="J32" s="449">
        <f t="shared" si="10"/>
        <v>0</v>
      </c>
      <c r="K32" s="449">
        <f t="shared" si="11"/>
        <v>0</v>
      </c>
      <c r="L32" s="449">
        <f t="shared" si="12"/>
        <v>0</v>
      </c>
      <c r="M32" s="449">
        <f t="shared" si="13"/>
        <v>0</v>
      </c>
      <c r="N32" s="449">
        <f t="shared" si="14"/>
        <v>0</v>
      </c>
      <c r="O32" s="449">
        <f t="shared" si="15"/>
        <v>0</v>
      </c>
      <c r="P32" s="450">
        <f t="shared" si="16"/>
        <v>0</v>
      </c>
      <c r="Q32" s="448">
        <f t="shared" ca="1" si="17"/>
        <v>781.8566152421331</v>
      </c>
    </row>
    <row r="33" spans="1:17" s="461" customFormat="1">
      <c r="A33" s="458" t="s">
        <v>562</v>
      </c>
      <c r="B33" s="459">
        <f ca="1">SUM(B22:B32)</f>
        <v>17394.306791472121</v>
      </c>
      <c r="C33" s="459">
        <f t="shared" ref="C33:Q33" ca="1" si="18">SUM(C22:C32)</f>
        <v>0</v>
      </c>
      <c r="D33" s="459">
        <f t="shared" ca="1" si="18"/>
        <v>18086.189765471805</v>
      </c>
      <c r="E33" s="459">
        <f t="shared" si="18"/>
        <v>572.12303790436579</v>
      </c>
      <c r="F33" s="459">
        <f t="shared" ca="1" si="18"/>
        <v>25080.217123733357</v>
      </c>
      <c r="G33" s="459">
        <f t="shared" si="18"/>
        <v>29872.873316115456</v>
      </c>
      <c r="H33" s="459">
        <f t="shared" si="18"/>
        <v>4537.3383841324212</v>
      </c>
      <c r="I33" s="459">
        <f t="shared" si="18"/>
        <v>0</v>
      </c>
      <c r="J33" s="459">
        <f t="shared" si="18"/>
        <v>750.53499938555751</v>
      </c>
      <c r="K33" s="459">
        <f t="shared" si="18"/>
        <v>0</v>
      </c>
      <c r="L33" s="459">
        <f t="shared" ca="1" si="18"/>
        <v>0</v>
      </c>
      <c r="M33" s="459">
        <f t="shared" si="18"/>
        <v>0</v>
      </c>
      <c r="N33" s="459">
        <f t="shared" ca="1" si="18"/>
        <v>0</v>
      </c>
      <c r="O33" s="459">
        <f t="shared" si="18"/>
        <v>0</v>
      </c>
      <c r="P33" s="459">
        <f t="shared" si="18"/>
        <v>0</v>
      </c>
      <c r="Q33" s="459">
        <f t="shared" ca="1" si="18"/>
        <v>96293.583418215087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47" customWidth="1"/>
    <col min="2" max="8" width="26.28515625" style="447" customWidth="1"/>
    <col min="9" max="9" width="32" style="447" customWidth="1"/>
    <col min="10" max="11" width="26.28515625" style="447" customWidth="1"/>
    <col min="12" max="12" width="23.7109375" style="447" customWidth="1"/>
    <col min="13" max="15" width="26.28515625" style="447" customWidth="1"/>
    <col min="16" max="16" width="42" style="447" customWidth="1"/>
    <col min="17" max="17" width="26.28515625" style="447" customWidth="1"/>
    <col min="18" max="18" width="9.5703125" style="447" bestFit="1" customWidth="1"/>
    <col min="19" max="16384" width="9.140625" style="447"/>
  </cols>
  <sheetData>
    <row r="1" spans="1:17" s="911" customFormat="1" ht="21">
      <c r="A1" s="1167" t="s">
        <v>557</v>
      </c>
      <c r="B1" s="1168" t="s">
        <v>839</v>
      </c>
      <c r="C1" s="1168"/>
      <c r="D1" s="1168"/>
      <c r="E1" s="1168"/>
      <c r="F1" s="1168"/>
      <c r="G1" s="1168"/>
      <c r="H1" s="1168"/>
      <c r="I1" s="1168"/>
      <c r="J1" s="1168"/>
      <c r="K1" s="1168"/>
      <c r="L1" s="1168"/>
      <c r="M1" s="1168"/>
      <c r="N1" s="1168"/>
      <c r="O1" s="1168"/>
      <c r="P1" s="1169"/>
      <c r="Q1" s="910"/>
    </row>
    <row r="2" spans="1:17" s="911" customFormat="1" ht="21">
      <c r="A2" s="1167"/>
      <c r="B2" s="1170" t="s">
        <v>20</v>
      </c>
      <c r="C2" s="1172" t="s">
        <v>195</v>
      </c>
      <c r="D2" s="1174" t="s">
        <v>196</v>
      </c>
      <c r="E2" s="1175"/>
      <c r="F2" s="1175"/>
      <c r="G2" s="1175"/>
      <c r="H2" s="1175"/>
      <c r="I2" s="1175"/>
      <c r="J2" s="1175"/>
      <c r="K2" s="1171"/>
      <c r="L2" s="1174" t="s">
        <v>197</v>
      </c>
      <c r="M2" s="1175"/>
      <c r="N2" s="1175"/>
      <c r="O2" s="1175"/>
      <c r="P2" s="1171"/>
      <c r="Q2" s="910"/>
    </row>
    <row r="3" spans="1:17" s="911" customFormat="1" ht="42">
      <c r="A3" s="1167"/>
      <c r="B3" s="1171"/>
      <c r="C3" s="1173"/>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840</v>
      </c>
      <c r="C4" s="915" t="s">
        <v>841</v>
      </c>
      <c r="D4" s="916" t="s">
        <v>842</v>
      </c>
      <c r="E4" s="917" t="s">
        <v>843</v>
      </c>
      <c r="F4" s="917" t="s">
        <v>844</v>
      </c>
      <c r="G4" s="918" t="s">
        <v>847</v>
      </c>
      <c r="H4" s="918" t="s">
        <v>847</v>
      </c>
      <c r="I4" s="918" t="s">
        <v>847</v>
      </c>
      <c r="J4" s="917" t="s">
        <v>846</v>
      </c>
      <c r="K4" s="918" t="s">
        <v>847</v>
      </c>
      <c r="L4" s="918" t="s">
        <v>847</v>
      </c>
      <c r="M4" s="918" t="s">
        <v>847</v>
      </c>
      <c r="N4" s="917" t="s">
        <v>848</v>
      </c>
      <c r="O4" s="919" t="s">
        <v>849</v>
      </c>
      <c r="P4" s="920" t="s">
        <v>850</v>
      </c>
      <c r="Q4" s="921"/>
    </row>
    <row r="5" spans="1:17" ht="124.35" customHeight="1">
      <c r="A5" s="922" t="s">
        <v>155</v>
      </c>
      <c r="B5" s="923" t="s">
        <v>851</v>
      </c>
      <c r="C5" s="924" t="s">
        <v>852</v>
      </c>
      <c r="D5" s="924" t="s">
        <v>853</v>
      </c>
      <c r="E5" s="925" t="s">
        <v>854</v>
      </c>
      <c r="F5" s="925" t="s">
        <v>855</v>
      </c>
      <c r="G5" s="926" t="s">
        <v>847</v>
      </c>
      <c r="H5" s="926" t="s">
        <v>847</v>
      </c>
      <c r="I5" s="926" t="s">
        <v>847</v>
      </c>
      <c r="J5" s="925" t="s">
        <v>856</v>
      </c>
      <c r="K5" s="923" t="s">
        <v>857</v>
      </c>
      <c r="L5" s="926" t="s">
        <v>847</v>
      </c>
      <c r="M5" s="926" t="s">
        <v>847</v>
      </c>
      <c r="N5" s="925" t="s">
        <v>858</v>
      </c>
      <c r="O5" s="927" t="s">
        <v>849</v>
      </c>
      <c r="P5" s="928" t="s">
        <v>850</v>
      </c>
      <c r="Q5" s="929"/>
    </row>
    <row r="6" spans="1:17" ht="124.35" customHeight="1">
      <c r="A6" s="922" t="s">
        <v>193</v>
      </c>
      <c r="B6" s="930" t="s">
        <v>859</v>
      </c>
      <c r="C6" s="931" t="s">
        <v>845</v>
      </c>
      <c r="D6" s="926" t="s">
        <v>845</v>
      </c>
      <c r="E6" s="926" t="s">
        <v>845</v>
      </c>
      <c r="F6" s="926" t="s">
        <v>845</v>
      </c>
      <c r="G6" s="926" t="s">
        <v>845</v>
      </c>
      <c r="H6" s="926" t="s">
        <v>845</v>
      </c>
      <c r="I6" s="926" t="s">
        <v>845</v>
      </c>
      <c r="J6" s="926" t="s">
        <v>845</v>
      </c>
      <c r="K6" s="926" t="s">
        <v>845</v>
      </c>
      <c r="L6" s="926" t="s">
        <v>845</v>
      </c>
      <c r="M6" s="926" t="s">
        <v>845</v>
      </c>
      <c r="N6" s="926" t="s">
        <v>845</v>
      </c>
      <c r="O6" s="932" t="s">
        <v>845</v>
      </c>
      <c r="P6" s="933" t="s">
        <v>845</v>
      </c>
      <c r="Q6" s="934"/>
    </row>
    <row r="7" spans="1:17" ht="124.35" customHeight="1">
      <c r="A7" s="922" t="s">
        <v>111</v>
      </c>
      <c r="B7" s="930" t="s">
        <v>859</v>
      </c>
      <c r="C7" s="924" t="s">
        <v>852</v>
      </c>
      <c r="D7" s="924" t="s">
        <v>853</v>
      </c>
      <c r="E7" s="925" t="s">
        <v>854</v>
      </c>
      <c r="F7" s="925" t="s">
        <v>855</v>
      </c>
      <c r="G7" s="926" t="s">
        <v>847</v>
      </c>
      <c r="H7" s="926" t="s">
        <v>847</v>
      </c>
      <c r="I7" s="926" t="s">
        <v>847</v>
      </c>
      <c r="J7" s="925" t="s">
        <v>856</v>
      </c>
      <c r="K7" s="926" t="s">
        <v>847</v>
      </c>
      <c r="L7" s="926" t="s">
        <v>847</v>
      </c>
      <c r="M7" s="926" t="s">
        <v>847</v>
      </c>
      <c r="N7" s="935" t="s">
        <v>847</v>
      </c>
      <c r="O7" s="931" t="s">
        <v>847</v>
      </c>
      <c r="P7" s="936" t="s">
        <v>847</v>
      </c>
      <c r="Q7" s="929"/>
    </row>
    <row r="8" spans="1:17" ht="124.35" customHeight="1">
      <c r="A8" s="922" t="s">
        <v>671</v>
      </c>
      <c r="B8" s="923" t="s">
        <v>860</v>
      </c>
      <c r="C8" s="924" t="s">
        <v>852</v>
      </c>
      <c r="D8" s="924" t="s">
        <v>853</v>
      </c>
      <c r="E8" s="925" t="s">
        <v>854</v>
      </c>
      <c r="F8" s="925" t="s">
        <v>855</v>
      </c>
      <c r="G8" s="926" t="s">
        <v>847</v>
      </c>
      <c r="H8" s="926" t="s">
        <v>847</v>
      </c>
      <c r="I8" s="926" t="s">
        <v>847</v>
      </c>
      <c r="J8" s="925" t="s">
        <v>856</v>
      </c>
      <c r="K8" s="923" t="s">
        <v>857</v>
      </c>
      <c r="L8" s="926" t="s">
        <v>847</v>
      </c>
      <c r="M8" s="926" t="s">
        <v>847</v>
      </c>
      <c r="N8" s="925" t="s">
        <v>858</v>
      </c>
      <c r="O8" s="927" t="s">
        <v>849</v>
      </c>
      <c r="P8" s="928" t="s">
        <v>850</v>
      </c>
      <c r="Q8" s="929"/>
    </row>
    <row r="9" spans="1:17" s="454" customFormat="1" ht="124.35" customHeight="1">
      <c r="A9" s="937" t="s">
        <v>568</v>
      </c>
      <c r="B9" s="925" t="s">
        <v>861</v>
      </c>
      <c r="C9" s="932" t="s">
        <v>845</v>
      </c>
      <c r="D9" s="925" t="s">
        <v>862</v>
      </c>
      <c r="E9" s="925" t="s">
        <v>863</v>
      </c>
      <c r="F9" s="926" t="s">
        <v>845</v>
      </c>
      <c r="G9" s="925" t="s">
        <v>864</v>
      </c>
      <c r="H9" s="925" t="s">
        <v>865</v>
      </c>
      <c r="I9" s="926" t="s">
        <v>845</v>
      </c>
      <c r="J9" s="926" t="s">
        <v>845</v>
      </c>
      <c r="K9" s="926" t="s">
        <v>845</v>
      </c>
      <c r="L9" s="926" t="s">
        <v>845</v>
      </c>
      <c r="M9" s="925" t="s">
        <v>861</v>
      </c>
      <c r="N9" s="926" t="s">
        <v>845</v>
      </c>
      <c r="O9" s="926" t="s">
        <v>845</v>
      </c>
      <c r="P9" s="938" t="s">
        <v>845</v>
      </c>
      <c r="Q9" s="939"/>
    </row>
    <row r="10" spans="1:17" ht="124.35" customHeight="1">
      <c r="A10" s="922" t="s">
        <v>558</v>
      </c>
      <c r="B10" s="923" t="s">
        <v>873</v>
      </c>
      <c r="C10" s="932" t="s">
        <v>845</v>
      </c>
      <c r="D10" s="932" t="s">
        <v>845</v>
      </c>
      <c r="E10" s="932" t="s">
        <v>845</v>
      </c>
      <c r="F10" s="926" t="s">
        <v>845</v>
      </c>
      <c r="G10" s="923" t="s">
        <v>866</v>
      </c>
      <c r="H10" s="926" t="s">
        <v>845</v>
      </c>
      <c r="I10" s="926" t="s">
        <v>845</v>
      </c>
      <c r="J10" s="926" t="s">
        <v>845</v>
      </c>
      <c r="K10" s="926" t="s">
        <v>845</v>
      </c>
      <c r="L10" s="926" t="s">
        <v>845</v>
      </c>
      <c r="M10" s="923" t="s">
        <v>867</v>
      </c>
      <c r="N10" s="926" t="s">
        <v>845</v>
      </c>
      <c r="O10" s="926" t="s">
        <v>845</v>
      </c>
      <c r="P10" s="938" t="s">
        <v>845</v>
      </c>
      <c r="Q10" s="929"/>
    </row>
    <row r="11" spans="1:17" ht="21">
      <c r="A11" s="922" t="s">
        <v>559</v>
      </c>
      <c r="B11" s="940" t="s">
        <v>868</v>
      </c>
      <c r="C11" s="940" t="s">
        <v>868</v>
      </c>
      <c r="D11" s="940" t="s">
        <v>868</v>
      </c>
      <c r="E11" s="940" t="s">
        <v>868</v>
      </c>
      <c r="F11" s="940" t="s">
        <v>868</v>
      </c>
      <c r="G11" s="940" t="s">
        <v>868</v>
      </c>
      <c r="H11" s="940" t="s">
        <v>868</v>
      </c>
      <c r="I11" s="940" t="s">
        <v>868</v>
      </c>
      <c r="J11" s="940" t="s">
        <v>868</v>
      </c>
      <c r="K11" s="940" t="s">
        <v>868</v>
      </c>
      <c r="L11" s="940" t="s">
        <v>868</v>
      </c>
      <c r="M11" s="940" t="s">
        <v>868</v>
      </c>
      <c r="N11" s="940" t="s">
        <v>868</v>
      </c>
      <c r="O11" s="940" t="s">
        <v>868</v>
      </c>
      <c r="P11" s="1010" t="s">
        <v>868</v>
      </c>
      <c r="Q11" s="1011"/>
    </row>
    <row r="12" spans="1:17" ht="21">
      <c r="A12" s="922" t="s">
        <v>560</v>
      </c>
      <c r="B12" s="940" t="s">
        <v>868</v>
      </c>
      <c r="C12" s="940" t="s">
        <v>845</v>
      </c>
      <c r="D12" s="940" t="s">
        <v>845</v>
      </c>
      <c r="E12" s="940" t="s">
        <v>845</v>
      </c>
      <c r="F12" s="940" t="s">
        <v>845</v>
      </c>
      <c r="G12" s="940" t="s">
        <v>845</v>
      </c>
      <c r="H12" s="940" t="s">
        <v>845</v>
      </c>
      <c r="I12" s="940" t="s">
        <v>845</v>
      </c>
      <c r="J12" s="940" t="s">
        <v>845</v>
      </c>
      <c r="K12" s="940" t="s">
        <v>845</v>
      </c>
      <c r="L12" s="940" t="s">
        <v>845</v>
      </c>
      <c r="M12" s="940" t="s">
        <v>845</v>
      </c>
      <c r="N12" s="940" t="s">
        <v>845</v>
      </c>
      <c r="O12" s="940" t="s">
        <v>845</v>
      </c>
      <c r="P12" s="1010" t="s">
        <v>845</v>
      </c>
      <c r="Q12" s="448"/>
    </row>
    <row r="13" spans="1:17" ht="21">
      <c r="A13" s="922" t="s">
        <v>561</v>
      </c>
      <c r="B13" s="940" t="s">
        <v>868</v>
      </c>
      <c r="C13" s="940" t="s">
        <v>845</v>
      </c>
      <c r="D13" s="940" t="s">
        <v>868</v>
      </c>
      <c r="E13" s="940" t="s">
        <v>868</v>
      </c>
      <c r="F13" s="940" t="s">
        <v>845</v>
      </c>
      <c r="G13" s="940" t="s">
        <v>868</v>
      </c>
      <c r="H13" s="940" t="s">
        <v>868</v>
      </c>
      <c r="I13" s="940" t="s">
        <v>845</v>
      </c>
      <c r="J13" s="940" t="s">
        <v>845</v>
      </c>
      <c r="K13" s="940" t="s">
        <v>845</v>
      </c>
      <c r="L13" s="940" t="s">
        <v>845</v>
      </c>
      <c r="M13" s="940" t="s">
        <v>868</v>
      </c>
      <c r="N13" s="940" t="s">
        <v>845</v>
      </c>
      <c r="O13" s="940" t="s">
        <v>845</v>
      </c>
      <c r="P13" s="1010" t="s">
        <v>845</v>
      </c>
      <c r="Q13" s="448"/>
    </row>
    <row r="14" spans="1:17" ht="30">
      <c r="A14" s="941" t="s">
        <v>882</v>
      </c>
      <c r="B14" s="930" t="s">
        <v>859</v>
      </c>
      <c r="C14" s="940" t="s">
        <v>845</v>
      </c>
      <c r="D14" s="930" t="s">
        <v>859</v>
      </c>
      <c r="E14" s="940" t="s">
        <v>845</v>
      </c>
      <c r="F14" s="940" t="s">
        <v>845</v>
      </c>
      <c r="G14" s="940" t="s">
        <v>845</v>
      </c>
      <c r="H14" s="940" t="s">
        <v>845</v>
      </c>
      <c r="I14" s="940" t="s">
        <v>845</v>
      </c>
      <c r="J14" s="940" t="s">
        <v>845</v>
      </c>
      <c r="K14" s="940" t="s">
        <v>845</v>
      </c>
      <c r="L14" s="940" t="s">
        <v>845</v>
      </c>
      <c r="M14" s="940" t="s">
        <v>845</v>
      </c>
      <c r="N14" s="940" t="s">
        <v>845</v>
      </c>
      <c r="O14" s="940" t="s">
        <v>845</v>
      </c>
      <c r="P14" s="940" t="s">
        <v>845</v>
      </c>
      <c r="Q14" s="1012"/>
    </row>
    <row r="15" spans="1:17" s="461" customFormat="1" ht="21">
      <c r="A15" s="942" t="s">
        <v>562</v>
      </c>
      <c r="B15" s="459"/>
      <c r="C15" s="459"/>
      <c r="D15" s="459"/>
      <c r="E15" s="459"/>
      <c r="F15" s="459"/>
      <c r="G15" s="459"/>
      <c r="H15" s="459"/>
      <c r="I15" s="459"/>
      <c r="J15" s="459"/>
      <c r="K15" s="459"/>
      <c r="L15" s="459"/>
      <c r="M15" s="943"/>
      <c r="N15" s="459"/>
      <c r="O15" s="459"/>
      <c r="P15" s="460"/>
      <c r="Q15" s="944"/>
    </row>
    <row r="16" spans="1:17">
      <c r="M16" s="945"/>
    </row>
    <row r="17" spans="1:4">
      <c r="B17" s="946">
        <v>1</v>
      </c>
      <c r="C17" s="947">
        <v>2</v>
      </c>
      <c r="D17" s="948">
        <v>3</v>
      </c>
    </row>
    <row r="18" spans="1:4" ht="252">
      <c r="A18" s="949" t="s">
        <v>869</v>
      </c>
      <c r="B18" s="950" t="s">
        <v>870</v>
      </c>
      <c r="C18" s="951" t="s">
        <v>871</v>
      </c>
      <c r="D18" s="952" t="s">
        <v>872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78" bestFit="1" customWidth="1"/>
    <col min="2" max="2" width="27" style="878" customWidth="1"/>
    <col min="3" max="3" width="30.42578125" style="878" customWidth="1"/>
    <col min="4" max="4" width="9.140625" style="878"/>
    <col min="5" max="5" width="15" style="878" customWidth="1"/>
    <col min="6" max="6" width="17" style="878" customWidth="1"/>
    <col min="7" max="7" width="18.140625" style="878" customWidth="1"/>
    <col min="8" max="8" width="16.140625" style="878" customWidth="1"/>
    <col min="9" max="15" width="9.140625" style="878"/>
    <col min="16" max="16" width="26.42578125" style="878" customWidth="1"/>
    <col min="17" max="16384" width="9.140625" style="878"/>
  </cols>
  <sheetData>
    <row r="1" spans="1:16" ht="15.75">
      <c r="A1" s="1176" t="s">
        <v>236</v>
      </c>
      <c r="B1" s="1177" t="s">
        <v>344</v>
      </c>
      <c r="C1" s="1177"/>
      <c r="D1" s="1178" t="s">
        <v>345</v>
      </c>
      <c r="E1" s="1178"/>
      <c r="F1" s="1178"/>
      <c r="G1" s="1178"/>
      <c r="H1" s="1178"/>
      <c r="I1" s="1178"/>
      <c r="J1" s="1178"/>
      <c r="K1" s="1178"/>
      <c r="L1" s="1178"/>
      <c r="M1" s="1178"/>
      <c r="N1" s="1178"/>
      <c r="O1" s="1178"/>
      <c r="P1" s="1177" t="s">
        <v>885</v>
      </c>
    </row>
    <row r="2" spans="1:16" ht="60">
      <c r="A2" s="1176"/>
      <c r="B2" s="1177"/>
      <c r="C2" s="1177"/>
      <c r="D2" s="1178" t="s">
        <v>196</v>
      </c>
      <c r="E2" s="1178"/>
      <c r="F2" s="1178"/>
      <c r="G2" s="1178"/>
      <c r="H2" s="1178"/>
      <c r="I2" s="1013" t="s">
        <v>886</v>
      </c>
      <c r="J2" s="1013" t="s">
        <v>229</v>
      </c>
      <c r="K2" s="1013" t="s">
        <v>887</v>
      </c>
      <c r="L2" s="1013" t="s">
        <v>876</v>
      </c>
      <c r="M2" s="1013" t="s">
        <v>240</v>
      </c>
      <c r="N2" s="1013" t="s">
        <v>888</v>
      </c>
      <c r="O2" s="1013" t="s">
        <v>126</v>
      </c>
      <c r="P2" s="1177"/>
    </row>
    <row r="3" spans="1:16" ht="30">
      <c r="A3" s="1176"/>
      <c r="B3" s="1013" t="s">
        <v>889</v>
      </c>
      <c r="C3" s="1013" t="s">
        <v>890</v>
      </c>
      <c r="D3" s="1013" t="s">
        <v>198</v>
      </c>
      <c r="E3" s="1013" t="s">
        <v>199</v>
      </c>
      <c r="F3" s="1013" t="s">
        <v>200</v>
      </c>
      <c r="G3" s="1013" t="s">
        <v>202</v>
      </c>
      <c r="H3" s="1013" t="s">
        <v>203</v>
      </c>
      <c r="I3" s="1013"/>
      <c r="J3" s="1013"/>
      <c r="K3" s="1013"/>
      <c r="L3" s="1013"/>
      <c r="M3" s="1013"/>
      <c r="N3" s="1013"/>
      <c r="O3" s="1013"/>
      <c r="P3" s="1177"/>
    </row>
    <row r="4" spans="1:16">
      <c r="A4" s="1014" t="s">
        <v>244</v>
      </c>
      <c r="B4" s="1015">
        <f>'SEAP template'!B72</f>
        <v>2648.7481688010957</v>
      </c>
      <c r="C4" s="1015"/>
      <c r="D4" s="1015"/>
      <c r="E4" s="1015"/>
      <c r="F4" s="1015"/>
      <c r="G4" s="1015"/>
      <c r="H4" s="1015"/>
      <c r="I4" s="1015"/>
      <c r="J4" s="1015"/>
      <c r="K4" s="1015"/>
      <c r="L4" s="1015"/>
      <c r="M4" s="1015"/>
      <c r="N4" s="1015"/>
      <c r="O4" s="1015"/>
      <c r="P4" s="1016">
        <f>'SEAP template'!Q72</f>
        <v>0</v>
      </c>
    </row>
    <row r="5" spans="1:16">
      <c r="A5" s="1017" t="s">
        <v>245</v>
      </c>
      <c r="B5" s="1015">
        <f>'SEAP template'!B73</f>
        <v>0</v>
      </c>
      <c r="C5" s="1015"/>
      <c r="D5" s="1015"/>
      <c r="E5" s="1015"/>
      <c r="F5" s="1015"/>
      <c r="G5" s="1015"/>
      <c r="H5" s="1015"/>
      <c r="I5" s="1015"/>
      <c r="J5" s="1015"/>
      <c r="K5" s="1015"/>
      <c r="L5" s="1015"/>
      <c r="M5" s="1015"/>
      <c r="N5" s="1015"/>
      <c r="O5" s="1015"/>
      <c r="P5" s="1016">
        <f>'SEAP template'!Q73</f>
        <v>0</v>
      </c>
    </row>
    <row r="6" spans="1:16">
      <c r="A6" s="1017" t="s">
        <v>246</v>
      </c>
      <c r="B6" s="1015">
        <f>'SEAP template'!B74</f>
        <v>6675.8340632149129</v>
      </c>
      <c r="C6" s="1015"/>
      <c r="D6" s="1015"/>
      <c r="E6" s="1015"/>
      <c r="F6" s="1015"/>
      <c r="G6" s="1015"/>
      <c r="H6" s="1015"/>
      <c r="I6" s="1015"/>
      <c r="J6" s="1015"/>
      <c r="K6" s="1015"/>
      <c r="L6" s="1015"/>
      <c r="M6" s="1015"/>
      <c r="N6" s="1015"/>
      <c r="O6" s="1015"/>
      <c r="P6" s="1016">
        <f>'SEAP template'!Q74</f>
        <v>0</v>
      </c>
    </row>
    <row r="7" spans="1:16">
      <c r="A7" s="1017" t="s">
        <v>876</v>
      </c>
      <c r="B7" s="1015">
        <f>'SEAP template'!B75</f>
        <v>0</v>
      </c>
      <c r="C7" s="1015"/>
      <c r="D7" s="1015"/>
      <c r="E7" s="1015"/>
      <c r="F7" s="1015"/>
      <c r="G7" s="1015"/>
      <c r="H7" s="1015"/>
      <c r="I7" s="1015"/>
      <c r="J7" s="1015"/>
      <c r="K7" s="1015"/>
      <c r="L7" s="1015"/>
      <c r="M7" s="1015"/>
      <c r="N7" s="1015"/>
      <c r="O7" s="1015"/>
      <c r="P7" s="1016">
        <f>'SEAP template'!Q75</f>
        <v>0</v>
      </c>
    </row>
    <row r="8" spans="1:16">
      <c r="A8" s="1014" t="s">
        <v>247</v>
      </c>
      <c r="B8" s="1015">
        <f>'SEAP template'!B76</f>
        <v>7.2749999999999986</v>
      </c>
      <c r="C8" s="1015">
        <f>'SEAP template'!C76</f>
        <v>0</v>
      </c>
      <c r="D8" s="1015">
        <f>'SEAP template'!D76</f>
        <v>0</v>
      </c>
      <c r="E8" s="1015">
        <f>'SEAP template'!E76</f>
        <v>0</v>
      </c>
      <c r="F8" s="1015">
        <f>'SEAP template'!F76</f>
        <v>0</v>
      </c>
      <c r="G8" s="1015">
        <f>'SEAP template'!G76</f>
        <v>0</v>
      </c>
      <c r="H8" s="1015">
        <f>'SEAP template'!H76</f>
        <v>0</v>
      </c>
      <c r="I8" s="1015">
        <f>'SEAP template'!I76</f>
        <v>0</v>
      </c>
      <c r="J8" s="1015">
        <f>'SEAP template'!J76</f>
        <v>8.5588235294117645</v>
      </c>
      <c r="K8" s="1015">
        <f>'SEAP template'!K76</f>
        <v>0</v>
      </c>
      <c r="L8" s="1015">
        <f>'SEAP template'!L76</f>
        <v>0</v>
      </c>
      <c r="M8" s="1015">
        <f>'SEAP template'!M76</f>
        <v>0</v>
      </c>
      <c r="N8" s="1015">
        <f>'SEAP template'!N76</f>
        <v>0</v>
      </c>
      <c r="O8" s="1015">
        <f>'SEAP template'!O76</f>
        <v>0</v>
      </c>
      <c r="P8" s="1016">
        <f>'SEAP template'!Q76</f>
        <v>0</v>
      </c>
    </row>
    <row r="9" spans="1:16">
      <c r="A9" s="1018" t="s">
        <v>891</v>
      </c>
      <c r="B9" s="1015">
        <f>'SEAP template'!B77</f>
        <v>1845</v>
      </c>
      <c r="C9" s="1015">
        <f>'SEAP template'!C77</f>
        <v>0</v>
      </c>
      <c r="D9" s="1015">
        <f>'SEAP template'!D77</f>
        <v>0</v>
      </c>
      <c r="E9" s="1015">
        <f>'SEAP template'!E77</f>
        <v>0</v>
      </c>
      <c r="F9" s="1015">
        <f>'SEAP template'!F77</f>
        <v>0</v>
      </c>
      <c r="G9" s="1015">
        <f>'SEAP template'!G77</f>
        <v>0</v>
      </c>
      <c r="H9" s="1015">
        <f>'SEAP template'!H77</f>
        <v>0</v>
      </c>
      <c r="I9" s="1015">
        <f>'SEAP template'!I77</f>
        <v>0</v>
      </c>
      <c r="J9" s="1015">
        <f>'SEAP template'!J77</f>
        <v>5220</v>
      </c>
      <c r="K9" s="1015">
        <f>'SEAP template'!K77</f>
        <v>0</v>
      </c>
      <c r="L9" s="1015">
        <f>'SEAP template'!L77</f>
        <v>0</v>
      </c>
      <c r="M9" s="1015">
        <f>'SEAP template'!M77</f>
        <v>0</v>
      </c>
      <c r="N9" s="1015">
        <f>'SEAP template'!N77</f>
        <v>0</v>
      </c>
      <c r="O9" s="1015">
        <f>'SEAP template'!O77</f>
        <v>0</v>
      </c>
      <c r="P9" s="1016">
        <f>'SEAP template'!Q77</f>
        <v>0</v>
      </c>
    </row>
    <row r="10" spans="1:16">
      <c r="A10" s="1017" t="s">
        <v>115</v>
      </c>
      <c r="B10" s="1019">
        <f>SUM(B4:B9)</f>
        <v>11176.857232016007</v>
      </c>
      <c r="C10" s="1019">
        <f>SUM(C4:C9)</f>
        <v>0</v>
      </c>
      <c r="D10" s="1019">
        <f t="shared" ref="D10:H10" si="0">SUM(D8:D9)</f>
        <v>0</v>
      </c>
      <c r="E10" s="1019">
        <f t="shared" si="0"/>
        <v>0</v>
      </c>
      <c r="F10" s="1019">
        <f t="shared" si="0"/>
        <v>0</v>
      </c>
      <c r="G10" s="1019">
        <f t="shared" si="0"/>
        <v>0</v>
      </c>
      <c r="H10" s="1019">
        <f t="shared" si="0"/>
        <v>0</v>
      </c>
      <c r="I10" s="1019">
        <f>SUM(I8:I9)</f>
        <v>0</v>
      </c>
      <c r="J10" s="1019">
        <f>SUM(J8:J9)</f>
        <v>5228.5588235294117</v>
      </c>
      <c r="K10" s="1019">
        <f t="shared" ref="K10:L10" si="1">SUM(K8:K9)</f>
        <v>0</v>
      </c>
      <c r="L10" s="1019">
        <f t="shared" si="1"/>
        <v>0</v>
      </c>
      <c r="M10" s="1019">
        <f>SUM(M8:M9)</f>
        <v>0</v>
      </c>
      <c r="N10" s="1019">
        <f>SUM(N8:N9)</f>
        <v>0</v>
      </c>
      <c r="O10" s="1019">
        <f>SUM(O8:O9)</f>
        <v>0</v>
      </c>
      <c r="P10" s="1019">
        <f>SUM(P8:P9)</f>
        <v>0</v>
      </c>
    </row>
    <row r="11" spans="1:16">
      <c r="A11" s="1020"/>
      <c r="B11" s="1020"/>
      <c r="C11" s="1020"/>
      <c r="D11" s="1020"/>
      <c r="E11" s="1020"/>
      <c r="F11" s="1020"/>
      <c r="G11" s="1020"/>
      <c r="H11" s="1020"/>
      <c r="I11" s="1020"/>
      <c r="J11" s="1020"/>
      <c r="K11" s="1020"/>
      <c r="L11" s="1020"/>
      <c r="M11" s="1020"/>
      <c r="N11" s="1020"/>
      <c r="O11" s="1020"/>
      <c r="P11" s="1020"/>
    </row>
    <row r="12" spans="1:16">
      <c r="A12" s="462" t="s">
        <v>892</v>
      </c>
      <c r="B12" s="766" t="s">
        <v>893</v>
      </c>
      <c r="C12" s="766">
        <f ca="1">'EF ele_warmte'!B12</f>
        <v>0.19351922548243902</v>
      </c>
      <c r="D12" s="1020"/>
      <c r="E12" s="1020"/>
      <c r="F12" s="1020"/>
      <c r="G12" s="1020"/>
      <c r="H12" s="1020"/>
      <c r="I12" s="1020"/>
      <c r="J12" s="1020"/>
      <c r="K12" s="1020"/>
      <c r="L12" s="1020"/>
      <c r="M12" s="1020"/>
      <c r="N12" s="1020"/>
      <c r="O12" s="1020"/>
      <c r="P12" s="1020"/>
    </row>
    <row r="13" spans="1:16">
      <c r="A13" s="1020"/>
      <c r="B13" s="1020"/>
      <c r="C13" s="1020"/>
      <c r="D13" s="1020"/>
      <c r="E13" s="1020"/>
      <c r="F13" s="1020"/>
      <c r="G13" s="1020"/>
      <c r="H13" s="1020"/>
      <c r="I13" s="1020"/>
      <c r="J13" s="1020"/>
      <c r="K13" s="1020"/>
      <c r="L13" s="1020"/>
      <c r="M13" s="1020"/>
      <c r="N13" s="1020"/>
      <c r="O13" s="1020"/>
      <c r="P13" s="1020"/>
    </row>
    <row r="14" spans="1:16" ht="15.75">
      <c r="A14" s="1176" t="s">
        <v>248</v>
      </c>
      <c r="B14" s="1177" t="s">
        <v>348</v>
      </c>
      <c r="C14" s="1177"/>
      <c r="D14" s="1178" t="s">
        <v>349</v>
      </c>
      <c r="E14" s="1178"/>
      <c r="F14" s="1178"/>
      <c r="G14" s="1178"/>
      <c r="H14" s="1178"/>
      <c r="I14" s="1178"/>
      <c r="J14" s="1178"/>
      <c r="K14" s="1178"/>
      <c r="L14" s="1178"/>
      <c r="M14" s="1178"/>
      <c r="N14" s="1178"/>
      <c r="O14" s="1178"/>
      <c r="P14" s="1177" t="s">
        <v>894</v>
      </c>
    </row>
    <row r="15" spans="1:16">
      <c r="A15" s="1176"/>
      <c r="B15" s="1177"/>
      <c r="C15" s="1177"/>
      <c r="D15" s="1179" t="s">
        <v>196</v>
      </c>
      <c r="E15" s="1179"/>
      <c r="F15" s="1179"/>
      <c r="G15" s="1179"/>
      <c r="H15" s="1179"/>
      <c r="I15" s="1177" t="s">
        <v>886</v>
      </c>
      <c r="J15" s="1177" t="s">
        <v>229</v>
      </c>
      <c r="K15" s="1177" t="s">
        <v>887</v>
      </c>
      <c r="L15" s="1177" t="s">
        <v>876</v>
      </c>
      <c r="M15" s="1177" t="s">
        <v>240</v>
      </c>
      <c r="N15" s="1177" t="s">
        <v>895</v>
      </c>
      <c r="O15" s="1177" t="s">
        <v>126</v>
      </c>
      <c r="P15" s="1177"/>
    </row>
    <row r="16" spans="1:16" ht="30">
      <c r="A16" s="1176"/>
      <c r="B16" s="1013" t="s">
        <v>896</v>
      </c>
      <c r="C16" s="1013" t="s">
        <v>897</v>
      </c>
      <c r="D16" s="1013" t="s">
        <v>198</v>
      </c>
      <c r="E16" s="1013" t="s">
        <v>199</v>
      </c>
      <c r="F16" s="1013" t="s">
        <v>200</v>
      </c>
      <c r="G16" s="1013" t="s">
        <v>202</v>
      </c>
      <c r="H16" s="1013" t="s">
        <v>203</v>
      </c>
      <c r="I16" s="1177"/>
      <c r="J16" s="1177"/>
      <c r="K16" s="1177"/>
      <c r="L16" s="1177"/>
      <c r="M16" s="1177"/>
      <c r="N16" s="1177"/>
      <c r="O16" s="1180"/>
      <c r="P16" s="1177"/>
    </row>
    <row r="17" spans="1:16">
      <c r="A17" s="1021" t="s">
        <v>247</v>
      </c>
      <c r="B17" s="1022">
        <f>'SEAP template'!B87</f>
        <v>10.392857142857141</v>
      </c>
      <c r="C17" s="1022">
        <f>'SEAP template'!C87</f>
        <v>0</v>
      </c>
      <c r="D17" s="1016">
        <f>'SEAP template'!D87</f>
        <v>0</v>
      </c>
      <c r="E17" s="1016">
        <f>'SEAP template'!E87</f>
        <v>0</v>
      </c>
      <c r="F17" s="1016">
        <f>'SEAP template'!F87</f>
        <v>0</v>
      </c>
      <c r="G17" s="1016">
        <f>'SEAP template'!G87</f>
        <v>0</v>
      </c>
      <c r="H17" s="1016">
        <f>'SEAP template'!H87</f>
        <v>0</v>
      </c>
      <c r="I17" s="1016">
        <f>'SEAP template'!I87</f>
        <v>0</v>
      </c>
      <c r="J17" s="1016">
        <f>'SEAP template'!J87</f>
        <v>12.22689075630252</v>
      </c>
      <c r="K17" s="1016">
        <f>'SEAP template'!K87</f>
        <v>0</v>
      </c>
      <c r="L17" s="1016">
        <f>'SEAP template'!L87</f>
        <v>0</v>
      </c>
      <c r="M17" s="1016">
        <f>'SEAP template'!M87</f>
        <v>0</v>
      </c>
      <c r="N17" s="1016">
        <f>'SEAP template'!N87</f>
        <v>0</v>
      </c>
      <c r="O17" s="1016">
        <f>'SEAP template'!O87</f>
        <v>0</v>
      </c>
      <c r="P17" s="1016">
        <f>'SEAP template'!Q87</f>
        <v>0</v>
      </c>
    </row>
    <row r="18" spans="1:16">
      <c r="A18" s="1023" t="s">
        <v>253</v>
      </c>
      <c r="B18" s="1022">
        <f>'SEAP template'!B88</f>
        <v>0</v>
      </c>
      <c r="C18" s="1022">
        <f>'SEAP template'!C88</f>
        <v>0</v>
      </c>
      <c r="D18" s="1016">
        <f>'SEAP template'!D88</f>
        <v>0</v>
      </c>
      <c r="E18" s="1016">
        <f>'SEAP template'!E88</f>
        <v>0</v>
      </c>
      <c r="F18" s="1016">
        <f>'SEAP template'!F88</f>
        <v>0</v>
      </c>
      <c r="G18" s="1016">
        <f>'SEAP template'!G88</f>
        <v>0</v>
      </c>
      <c r="H18" s="1016">
        <f>'SEAP template'!H88</f>
        <v>0</v>
      </c>
      <c r="I18" s="1016">
        <f>'SEAP template'!I88</f>
        <v>0</v>
      </c>
      <c r="J18" s="1016">
        <f>'SEAP template'!J88</f>
        <v>0</v>
      </c>
      <c r="K18" s="1016">
        <f>'SEAP template'!K88</f>
        <v>0</v>
      </c>
      <c r="L18" s="1016">
        <f>'SEAP template'!L88</f>
        <v>0</v>
      </c>
      <c r="M18" s="1016">
        <f>'SEAP template'!M88</f>
        <v>0</v>
      </c>
      <c r="N18" s="1016">
        <f>'SEAP template'!N88</f>
        <v>0</v>
      </c>
      <c r="O18" s="1016">
        <f>'SEAP template'!O88</f>
        <v>0</v>
      </c>
      <c r="P18" s="1016">
        <f>'SEAP template'!Q88</f>
        <v>0</v>
      </c>
    </row>
    <row r="19" spans="1:16">
      <c r="A19" s="1018" t="s">
        <v>898</v>
      </c>
      <c r="B19" s="1022">
        <f>'SEAP template'!B89</f>
        <v>0</v>
      </c>
      <c r="C19" s="1022">
        <f>'SEAP template'!C89</f>
        <v>0</v>
      </c>
      <c r="D19" s="1016">
        <f>'SEAP template'!D89</f>
        <v>0</v>
      </c>
      <c r="E19" s="1016">
        <f>'SEAP template'!E89</f>
        <v>0</v>
      </c>
      <c r="F19" s="1016">
        <f>'SEAP template'!F89</f>
        <v>0</v>
      </c>
      <c r="G19" s="1016">
        <f>'SEAP template'!G89</f>
        <v>0</v>
      </c>
      <c r="H19" s="1016">
        <f>'SEAP template'!H89</f>
        <v>0</v>
      </c>
      <c r="I19" s="1016">
        <f>'SEAP template'!I89</f>
        <v>0</v>
      </c>
      <c r="J19" s="1016">
        <f>'SEAP template'!J89</f>
        <v>0</v>
      </c>
      <c r="K19" s="1016">
        <f>'SEAP template'!K89</f>
        <v>0</v>
      </c>
      <c r="L19" s="1016">
        <f>'SEAP template'!L89</f>
        <v>0</v>
      </c>
      <c r="M19" s="1016">
        <f>'SEAP template'!M89</f>
        <v>0</v>
      </c>
      <c r="N19" s="1016">
        <f>'SEAP template'!N89</f>
        <v>0</v>
      </c>
      <c r="O19" s="1016">
        <f>'SEAP template'!O89</f>
        <v>0</v>
      </c>
      <c r="P19" s="1016">
        <f>'SEAP template'!Q89</f>
        <v>0</v>
      </c>
    </row>
    <row r="20" spans="1:16">
      <c r="A20" s="1024" t="s">
        <v>115</v>
      </c>
      <c r="B20" s="1019">
        <f>SUM(B17:B19)</f>
        <v>10.392857142857141</v>
      </c>
      <c r="C20" s="1019">
        <f>SUM(C17:C19)</f>
        <v>0</v>
      </c>
      <c r="D20" s="1019">
        <f t="shared" ref="D20:H20" si="2">SUM(D17:D19)</f>
        <v>0</v>
      </c>
      <c r="E20" s="1019">
        <f t="shared" si="2"/>
        <v>0</v>
      </c>
      <c r="F20" s="1019">
        <f t="shared" si="2"/>
        <v>0</v>
      </c>
      <c r="G20" s="1019">
        <f t="shared" si="2"/>
        <v>0</v>
      </c>
      <c r="H20" s="1019">
        <f t="shared" si="2"/>
        <v>0</v>
      </c>
      <c r="I20" s="1019">
        <f>SUM(I17:I19)</f>
        <v>0</v>
      </c>
      <c r="J20" s="1019">
        <f>SUM(J17:J19)</f>
        <v>12.22689075630252</v>
      </c>
      <c r="K20" s="1019">
        <f t="shared" ref="K20:L20" si="3">SUM(K17:K19)</f>
        <v>0</v>
      </c>
      <c r="L20" s="1019">
        <f t="shared" si="3"/>
        <v>0</v>
      </c>
      <c r="M20" s="1019">
        <f>SUM(M17:M19)</f>
        <v>0</v>
      </c>
      <c r="N20" s="1019">
        <f>SUM(N17:N19)</f>
        <v>0</v>
      </c>
      <c r="O20" s="1019">
        <f>SUM(O17:O19)</f>
        <v>0</v>
      </c>
      <c r="P20" s="1019">
        <f>SUM(P17:P19)</f>
        <v>0</v>
      </c>
    </row>
    <row r="22" spans="1:16">
      <c r="A22" s="462" t="s">
        <v>899</v>
      </c>
      <c r="B22" s="766" t="s">
        <v>893</v>
      </c>
      <c r="C22" s="76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78" customWidth="1"/>
    <col min="2" max="2" width="23.5703125" style="878" customWidth="1"/>
    <col min="3" max="3" width="25.28515625" style="878" customWidth="1"/>
    <col min="4" max="10" width="18.42578125" style="878" bestFit="1" customWidth="1"/>
    <col min="11" max="11" width="24.28515625" style="878" bestFit="1" customWidth="1"/>
    <col min="12" max="12" width="22.42578125" style="878" bestFit="1" customWidth="1"/>
    <col min="13" max="13" width="18.42578125" style="878" bestFit="1" customWidth="1"/>
    <col min="14" max="14" width="28.42578125" style="878" bestFit="1" customWidth="1"/>
    <col min="15" max="15" width="18.42578125" style="878" bestFit="1" customWidth="1"/>
    <col min="16" max="16" width="16.7109375" style="878" customWidth="1"/>
    <col min="17" max="16384" width="9.140625" style="878"/>
  </cols>
  <sheetData>
    <row r="1" spans="1:16" ht="15.75">
      <c r="A1" s="1176" t="s">
        <v>236</v>
      </c>
      <c r="B1" s="1177" t="s">
        <v>344</v>
      </c>
      <c r="C1" s="1177"/>
      <c r="D1" s="1178" t="s">
        <v>345</v>
      </c>
      <c r="E1" s="1178"/>
      <c r="F1" s="1178"/>
      <c r="G1" s="1178"/>
      <c r="H1" s="1178"/>
      <c r="I1" s="1178"/>
      <c r="J1" s="1178"/>
      <c r="K1" s="1178"/>
      <c r="L1" s="1178"/>
      <c r="M1" s="1178"/>
      <c r="N1" s="1178"/>
      <c r="O1" s="1178"/>
      <c r="P1" s="1177" t="s">
        <v>885</v>
      </c>
    </row>
    <row r="2" spans="1:16" ht="15.75">
      <c r="A2" s="1176"/>
      <c r="B2" s="1177"/>
      <c r="C2" s="1177"/>
      <c r="D2" s="1178" t="s">
        <v>196</v>
      </c>
      <c r="E2" s="1178"/>
      <c r="F2" s="1178"/>
      <c r="G2" s="1178"/>
      <c r="H2" s="1178"/>
      <c r="I2" s="1013" t="s">
        <v>886</v>
      </c>
      <c r="J2" s="1013" t="s">
        <v>229</v>
      </c>
      <c r="K2" s="1013" t="s">
        <v>887</v>
      </c>
      <c r="L2" s="1013" t="s">
        <v>876</v>
      </c>
      <c r="M2" s="1013" t="s">
        <v>240</v>
      </c>
      <c r="N2" s="1013" t="s">
        <v>888</v>
      </c>
      <c r="O2" s="1013" t="s">
        <v>126</v>
      </c>
      <c r="P2" s="1177"/>
    </row>
    <row r="3" spans="1:16" ht="30">
      <c r="A3" s="1176"/>
      <c r="B3" s="1013" t="s">
        <v>889</v>
      </c>
      <c r="C3" s="1013" t="s">
        <v>890</v>
      </c>
      <c r="D3" s="1013" t="s">
        <v>198</v>
      </c>
      <c r="E3" s="1013" t="s">
        <v>199</v>
      </c>
      <c r="F3" s="1013" t="s">
        <v>200</v>
      </c>
      <c r="G3" s="1013" t="s">
        <v>202</v>
      </c>
      <c r="H3" s="1013" t="s">
        <v>203</v>
      </c>
      <c r="I3" s="1013"/>
      <c r="J3" s="1013"/>
      <c r="K3" s="1013"/>
      <c r="L3" s="1013"/>
      <c r="M3" s="1013"/>
      <c r="N3" s="1013"/>
      <c r="O3" s="1013"/>
      <c r="P3" s="1177"/>
    </row>
    <row r="4" spans="1:16" ht="135">
      <c r="A4" s="1025" t="s">
        <v>244</v>
      </c>
      <c r="B4" s="1026" t="s">
        <v>900</v>
      </c>
      <c r="C4" s="1027" t="s">
        <v>845</v>
      </c>
      <c r="D4" s="1027" t="s">
        <v>845</v>
      </c>
      <c r="E4" s="1027" t="s">
        <v>845</v>
      </c>
      <c r="F4" s="1027" t="s">
        <v>845</v>
      </c>
      <c r="G4" s="1027" t="s">
        <v>845</v>
      </c>
      <c r="H4" s="1027" t="s">
        <v>845</v>
      </c>
      <c r="I4" s="1027" t="s">
        <v>845</v>
      </c>
      <c r="J4" s="1027" t="s">
        <v>845</v>
      </c>
      <c r="K4" s="1027" t="s">
        <v>845</v>
      </c>
      <c r="L4" s="1027" t="s">
        <v>845</v>
      </c>
      <c r="M4" s="1027" t="s">
        <v>845</v>
      </c>
      <c r="N4" s="1027" t="s">
        <v>845</v>
      </c>
      <c r="O4" s="1027" t="s">
        <v>845</v>
      </c>
      <c r="P4" s="1028" t="s">
        <v>901</v>
      </c>
    </row>
    <row r="5" spans="1:16" ht="135">
      <c r="A5" s="1029" t="s">
        <v>245</v>
      </c>
      <c r="B5" s="1026" t="s">
        <v>900</v>
      </c>
      <c r="C5" s="1027" t="s">
        <v>845</v>
      </c>
      <c r="D5" s="1027" t="s">
        <v>845</v>
      </c>
      <c r="E5" s="1027" t="s">
        <v>845</v>
      </c>
      <c r="F5" s="1027" t="s">
        <v>845</v>
      </c>
      <c r="G5" s="1027" t="s">
        <v>845</v>
      </c>
      <c r="H5" s="1027" t="s">
        <v>845</v>
      </c>
      <c r="I5" s="1027" t="s">
        <v>845</v>
      </c>
      <c r="J5" s="1027" t="s">
        <v>845</v>
      </c>
      <c r="K5" s="1027" t="s">
        <v>845</v>
      </c>
      <c r="L5" s="1027" t="s">
        <v>845</v>
      </c>
      <c r="M5" s="1027" t="s">
        <v>845</v>
      </c>
      <c r="N5" s="1027" t="s">
        <v>845</v>
      </c>
      <c r="O5" s="1027" t="s">
        <v>845</v>
      </c>
      <c r="P5" s="1028" t="s">
        <v>901</v>
      </c>
    </row>
    <row r="6" spans="1:16" ht="135">
      <c r="A6" s="1029" t="s">
        <v>246</v>
      </c>
      <c r="B6" s="1026" t="s">
        <v>900</v>
      </c>
      <c r="C6" s="1027" t="s">
        <v>845</v>
      </c>
      <c r="D6" s="1027" t="s">
        <v>845</v>
      </c>
      <c r="E6" s="1027" t="s">
        <v>845</v>
      </c>
      <c r="F6" s="1027" t="s">
        <v>845</v>
      </c>
      <c r="G6" s="1027" t="s">
        <v>845</v>
      </c>
      <c r="H6" s="1027" t="s">
        <v>845</v>
      </c>
      <c r="I6" s="1027" t="s">
        <v>845</v>
      </c>
      <c r="J6" s="1027" t="s">
        <v>845</v>
      </c>
      <c r="K6" s="1027" t="s">
        <v>845</v>
      </c>
      <c r="L6" s="1027" t="s">
        <v>845</v>
      </c>
      <c r="M6" s="1027" t="s">
        <v>845</v>
      </c>
      <c r="N6" s="1027" t="s">
        <v>845</v>
      </c>
      <c r="O6" s="1027" t="s">
        <v>845</v>
      </c>
      <c r="P6" s="1028" t="s">
        <v>901</v>
      </c>
    </row>
    <row r="7" spans="1:16" ht="135">
      <c r="A7" s="1029" t="s">
        <v>876</v>
      </c>
      <c r="B7" s="1027" t="s">
        <v>845</v>
      </c>
      <c r="C7" s="1027" t="s">
        <v>845</v>
      </c>
      <c r="D7" s="1027" t="s">
        <v>845</v>
      </c>
      <c r="E7" s="1027" t="s">
        <v>845</v>
      </c>
      <c r="F7" s="1027" t="s">
        <v>845</v>
      </c>
      <c r="G7" s="1027" t="s">
        <v>845</v>
      </c>
      <c r="H7" s="1027" t="s">
        <v>845</v>
      </c>
      <c r="I7" s="1027" t="s">
        <v>845</v>
      </c>
      <c r="J7" s="1027" t="s">
        <v>845</v>
      </c>
      <c r="K7" s="1027" t="s">
        <v>845</v>
      </c>
      <c r="L7" s="1027" t="s">
        <v>845</v>
      </c>
      <c r="M7" s="1027" t="s">
        <v>845</v>
      </c>
      <c r="N7" s="1027" t="s">
        <v>845</v>
      </c>
      <c r="O7" s="1027" t="s">
        <v>845</v>
      </c>
      <c r="P7" s="1028" t="s">
        <v>901</v>
      </c>
    </row>
    <row r="8" spans="1:16" ht="210">
      <c r="A8" s="1025" t="s">
        <v>247</v>
      </c>
      <c r="B8" s="1026" t="s">
        <v>902</v>
      </c>
      <c r="C8" s="1026" t="s">
        <v>902</v>
      </c>
      <c r="D8" s="1026" t="s">
        <v>902</v>
      </c>
      <c r="E8" s="1026" t="s">
        <v>902</v>
      </c>
      <c r="F8" s="1026" t="s">
        <v>902</v>
      </c>
      <c r="G8" s="1026" t="s">
        <v>902</v>
      </c>
      <c r="H8" s="1026" t="s">
        <v>902</v>
      </c>
      <c r="I8" s="1026" t="s">
        <v>902</v>
      </c>
      <c r="J8" s="1026" t="s">
        <v>902</v>
      </c>
      <c r="K8" s="1027" t="s">
        <v>845</v>
      </c>
      <c r="L8" s="1027" t="s">
        <v>845</v>
      </c>
      <c r="M8" s="1027" t="s">
        <v>845</v>
      </c>
      <c r="N8" s="1026" t="s">
        <v>903</v>
      </c>
      <c r="O8" s="1026" t="s">
        <v>903</v>
      </c>
      <c r="P8" s="1030"/>
    </row>
    <row r="9" spans="1:16" ht="210">
      <c r="A9" s="1031" t="s">
        <v>891</v>
      </c>
      <c r="B9" s="1026" t="s">
        <v>903</v>
      </c>
      <c r="C9" s="1026" t="s">
        <v>903</v>
      </c>
      <c r="D9" s="1026" t="s">
        <v>903</v>
      </c>
      <c r="E9" s="1026" t="s">
        <v>903</v>
      </c>
      <c r="F9" s="1026" t="s">
        <v>903</v>
      </c>
      <c r="G9" s="1026" t="s">
        <v>903</v>
      </c>
      <c r="H9" s="1026" t="s">
        <v>903</v>
      </c>
      <c r="I9" s="1026" t="s">
        <v>903</v>
      </c>
      <c r="J9" s="1026" t="s">
        <v>903</v>
      </c>
      <c r="K9" s="1027" t="s">
        <v>845</v>
      </c>
      <c r="L9" s="1026" t="s">
        <v>903</v>
      </c>
      <c r="M9" s="1026" t="s">
        <v>903</v>
      </c>
      <c r="N9" s="1026" t="s">
        <v>903</v>
      </c>
      <c r="O9" s="1026" t="s">
        <v>903</v>
      </c>
      <c r="P9" s="1030"/>
    </row>
    <row r="10" spans="1:16">
      <c r="A10" s="1029" t="s">
        <v>115</v>
      </c>
      <c r="B10" s="1032"/>
      <c r="C10" s="1032"/>
      <c r="D10" s="1032"/>
      <c r="E10" s="1032"/>
      <c r="F10" s="1032"/>
      <c r="G10" s="1032"/>
      <c r="H10" s="1032"/>
      <c r="I10" s="1032"/>
      <c r="J10" s="1032"/>
      <c r="K10" s="1032"/>
      <c r="L10" s="1032"/>
      <c r="M10" s="1032"/>
      <c r="N10" s="1032"/>
      <c r="O10" s="1032"/>
      <c r="P10" s="1032"/>
    </row>
    <row r="11" spans="1:16">
      <c r="A11" s="1020"/>
      <c r="B11" s="1020"/>
      <c r="C11" s="1020"/>
      <c r="D11" s="1020"/>
      <c r="E11" s="1020"/>
      <c r="F11" s="1020"/>
      <c r="G11" s="1020"/>
      <c r="H11" s="1020"/>
      <c r="I11" s="1020"/>
      <c r="J11" s="1020"/>
      <c r="K11" s="1020"/>
      <c r="L11" s="1020"/>
      <c r="M11" s="1020"/>
      <c r="N11" s="1020"/>
      <c r="O11" s="1020"/>
      <c r="P11" s="1020"/>
    </row>
    <row r="12" spans="1:16" ht="150">
      <c r="A12" s="462" t="s">
        <v>892</v>
      </c>
      <c r="B12" s="766" t="s">
        <v>893</v>
      </c>
      <c r="C12" s="1033" t="s">
        <v>904</v>
      </c>
      <c r="D12" s="1020"/>
      <c r="E12" s="1020"/>
      <c r="F12" s="1020"/>
      <c r="G12" s="1020"/>
      <c r="H12" s="1020"/>
      <c r="I12" s="1020"/>
      <c r="J12" s="1020"/>
      <c r="K12" s="1020"/>
      <c r="L12" s="1020"/>
      <c r="M12" s="1020"/>
      <c r="N12" s="1020"/>
      <c r="O12" s="1020"/>
      <c r="P12" s="1020"/>
    </row>
    <row r="13" spans="1:16">
      <c r="A13" s="1020"/>
      <c r="B13" s="1020"/>
      <c r="C13" s="1020"/>
      <c r="D13" s="1020"/>
      <c r="E13" s="1020"/>
      <c r="F13" s="1020"/>
      <c r="G13" s="1020"/>
      <c r="H13" s="1020"/>
      <c r="I13" s="1020"/>
      <c r="J13" s="1020"/>
      <c r="K13" s="1020"/>
      <c r="L13" s="1020"/>
      <c r="M13" s="1020"/>
      <c r="N13" s="1020"/>
      <c r="O13" s="1020"/>
      <c r="P13" s="1020"/>
    </row>
    <row r="14" spans="1:16" ht="15.75">
      <c r="A14" s="1176" t="s">
        <v>248</v>
      </c>
      <c r="B14" s="1177" t="s">
        <v>348</v>
      </c>
      <c r="C14" s="1177"/>
      <c r="D14" s="1178" t="s">
        <v>349</v>
      </c>
      <c r="E14" s="1178"/>
      <c r="F14" s="1178"/>
      <c r="G14" s="1178"/>
      <c r="H14" s="1178"/>
      <c r="I14" s="1178"/>
      <c r="J14" s="1178"/>
      <c r="K14" s="1178"/>
      <c r="L14" s="1178"/>
      <c r="M14" s="1178"/>
      <c r="N14" s="1178"/>
      <c r="O14" s="1178"/>
      <c r="P14" s="1177" t="s">
        <v>894</v>
      </c>
    </row>
    <row r="15" spans="1:16">
      <c r="A15" s="1176"/>
      <c r="B15" s="1177"/>
      <c r="C15" s="1177"/>
      <c r="D15" s="1179" t="s">
        <v>196</v>
      </c>
      <c r="E15" s="1179"/>
      <c r="F15" s="1179"/>
      <c r="G15" s="1179"/>
      <c r="H15" s="1179"/>
      <c r="I15" s="1177" t="s">
        <v>886</v>
      </c>
      <c r="J15" s="1177" t="s">
        <v>229</v>
      </c>
      <c r="K15" s="1177" t="s">
        <v>887</v>
      </c>
      <c r="L15" s="1177" t="s">
        <v>876</v>
      </c>
      <c r="M15" s="1177" t="s">
        <v>240</v>
      </c>
      <c r="N15" s="1177" t="s">
        <v>895</v>
      </c>
      <c r="O15" s="1177" t="s">
        <v>126</v>
      </c>
      <c r="P15" s="1177"/>
    </row>
    <row r="16" spans="1:16" ht="30">
      <c r="A16" s="1176"/>
      <c r="B16" s="1013" t="s">
        <v>896</v>
      </c>
      <c r="C16" s="1013" t="s">
        <v>897</v>
      </c>
      <c r="D16" s="1013" t="s">
        <v>198</v>
      </c>
      <c r="E16" s="1013" t="s">
        <v>199</v>
      </c>
      <c r="F16" s="1013" t="s">
        <v>200</v>
      </c>
      <c r="G16" s="1013" t="s">
        <v>202</v>
      </c>
      <c r="H16" s="1013" t="s">
        <v>203</v>
      </c>
      <c r="I16" s="1177"/>
      <c r="J16" s="1177"/>
      <c r="K16" s="1177"/>
      <c r="L16" s="1177"/>
      <c r="M16" s="1177"/>
      <c r="N16" s="1177"/>
      <c r="O16" s="1180"/>
      <c r="P16" s="1177"/>
    </row>
    <row r="17" spans="1:16" ht="210">
      <c r="A17" s="1021" t="s">
        <v>247</v>
      </c>
      <c r="B17" s="1026" t="s">
        <v>903</v>
      </c>
      <c r="C17" s="1026" t="s">
        <v>903</v>
      </c>
      <c r="D17" s="1026" t="s">
        <v>903</v>
      </c>
      <c r="E17" s="1026" t="s">
        <v>903</v>
      </c>
      <c r="F17" s="1026" t="s">
        <v>903</v>
      </c>
      <c r="G17" s="1026" t="s">
        <v>903</v>
      </c>
      <c r="H17" s="1026" t="s">
        <v>903</v>
      </c>
      <c r="I17" s="1026" t="s">
        <v>903</v>
      </c>
      <c r="J17" s="1026" t="s">
        <v>903</v>
      </c>
      <c r="K17" s="1027" t="s">
        <v>845</v>
      </c>
      <c r="L17" s="1027" t="s">
        <v>845</v>
      </c>
      <c r="M17" s="1027" t="s">
        <v>845</v>
      </c>
      <c r="N17" s="1026" t="s">
        <v>903</v>
      </c>
      <c r="O17" s="1026" t="s">
        <v>903</v>
      </c>
      <c r="P17" s="1034"/>
    </row>
    <row r="18" spans="1:16" ht="45">
      <c r="A18" s="1023" t="s">
        <v>253</v>
      </c>
      <c r="B18" s="1028" t="s">
        <v>868</v>
      </c>
      <c r="C18" s="1028" t="s">
        <v>868</v>
      </c>
      <c r="D18" s="1028" t="s">
        <v>868</v>
      </c>
      <c r="E18" s="1028" t="s">
        <v>868</v>
      </c>
      <c r="F18" s="1028" t="s">
        <v>868</v>
      </c>
      <c r="G18" s="1028" t="s">
        <v>868</v>
      </c>
      <c r="H18" s="1028" t="s">
        <v>868</v>
      </c>
      <c r="I18" s="1028" t="s">
        <v>868</v>
      </c>
      <c r="J18" s="1028" t="s">
        <v>868</v>
      </c>
      <c r="K18" s="1028" t="s">
        <v>868</v>
      </c>
      <c r="L18" s="1028" t="s">
        <v>868</v>
      </c>
      <c r="M18" s="1028" t="s">
        <v>868</v>
      </c>
      <c r="N18" s="1028" t="s">
        <v>868</v>
      </c>
      <c r="O18" s="1028" t="s">
        <v>868</v>
      </c>
      <c r="P18" s="1028" t="s">
        <v>868</v>
      </c>
    </row>
    <row r="19" spans="1:16" ht="45">
      <c r="A19" s="1018" t="s">
        <v>898</v>
      </c>
      <c r="B19" s="1028" t="s">
        <v>868</v>
      </c>
      <c r="C19" s="1028" t="s">
        <v>868</v>
      </c>
      <c r="D19" s="1028" t="s">
        <v>868</v>
      </c>
      <c r="E19" s="1028" t="s">
        <v>868</v>
      </c>
      <c r="F19" s="1028" t="s">
        <v>868</v>
      </c>
      <c r="G19" s="1028" t="s">
        <v>868</v>
      </c>
      <c r="H19" s="1028" t="s">
        <v>868</v>
      </c>
      <c r="I19" s="1028" t="s">
        <v>868</v>
      </c>
      <c r="J19" s="1028" t="s">
        <v>868</v>
      </c>
      <c r="K19" s="1028" t="s">
        <v>868</v>
      </c>
      <c r="L19" s="1028" t="s">
        <v>868</v>
      </c>
      <c r="M19" s="1028" t="s">
        <v>868</v>
      </c>
      <c r="N19" s="1028" t="s">
        <v>868</v>
      </c>
      <c r="O19" s="1028" t="s">
        <v>868</v>
      </c>
      <c r="P19" s="1028" t="s">
        <v>868</v>
      </c>
    </row>
    <row r="20" spans="1:16">
      <c r="A20" s="1024" t="s">
        <v>115</v>
      </c>
      <c r="B20" s="1019"/>
      <c r="C20" s="1019"/>
      <c r="D20" s="1019"/>
      <c r="E20" s="1019"/>
      <c r="F20" s="1019"/>
      <c r="G20" s="1019"/>
      <c r="H20" s="1019"/>
      <c r="I20" s="1019"/>
      <c r="J20" s="1019"/>
      <c r="K20" s="1019"/>
      <c r="L20" s="1019"/>
      <c r="M20" s="1019"/>
      <c r="N20" s="1019"/>
      <c r="O20" s="1019"/>
      <c r="P20" s="1019"/>
    </row>
    <row r="22" spans="1:16" ht="90">
      <c r="A22" s="462" t="s">
        <v>899</v>
      </c>
      <c r="B22" s="766" t="s">
        <v>893</v>
      </c>
      <c r="C22" s="1033" t="s">
        <v>905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378</v>
      </c>
      <c r="B2" s="111"/>
      <c r="C2" s="112"/>
    </row>
    <row r="3" spans="1:3" s="16" customFormat="1" ht="15.75">
      <c r="A3" s="99"/>
      <c r="B3" s="71"/>
      <c r="C3" s="100"/>
    </row>
    <row r="4" spans="1:3">
      <c r="A4" s="96" t="s">
        <v>357</v>
      </c>
      <c r="B4" s="70" t="s">
        <v>369</v>
      </c>
      <c r="C4" s="101" t="s">
        <v>368</v>
      </c>
    </row>
    <row r="5" spans="1:3">
      <c r="A5" s="113"/>
      <c r="B5" s="44"/>
      <c r="C5" s="97"/>
    </row>
    <row r="6" spans="1:3" ht="30">
      <c r="A6" s="114" t="s">
        <v>585</v>
      </c>
      <c r="B6" s="76" t="s">
        <v>586</v>
      </c>
      <c r="C6" s="432" t="s">
        <v>569</v>
      </c>
    </row>
    <row r="7" spans="1:3">
      <c r="A7" s="126"/>
      <c r="B7" s="130"/>
      <c r="C7" s="123"/>
    </row>
    <row r="8" spans="1:3">
      <c r="A8" s="114" t="s">
        <v>588</v>
      </c>
      <c r="B8" s="76" t="s">
        <v>587</v>
      </c>
      <c r="C8" s="432" t="s">
        <v>382</v>
      </c>
    </row>
    <row r="9" spans="1:3">
      <c r="A9" s="126"/>
      <c r="B9" s="130"/>
      <c r="C9" s="123"/>
    </row>
    <row r="10" spans="1:3">
      <c r="A10" s="114" t="s">
        <v>322</v>
      </c>
      <c r="B10" s="76" t="s">
        <v>380</v>
      </c>
      <c r="C10" s="115" t="s">
        <v>382</v>
      </c>
    </row>
    <row r="11" spans="1:3">
      <c r="A11" s="126"/>
      <c r="B11" s="130"/>
      <c r="C11" s="123"/>
    </row>
    <row r="12" spans="1:3" ht="30">
      <c r="A12" s="114" t="s">
        <v>413</v>
      </c>
      <c r="B12" s="76" t="s">
        <v>528</v>
      </c>
      <c r="C12" s="309" t="s">
        <v>622</v>
      </c>
    </row>
    <row r="13" spans="1:3">
      <c r="A13" s="142"/>
      <c r="B13" s="125"/>
      <c r="C13" s="297"/>
    </row>
    <row r="14" spans="1:3" s="12" customFormat="1">
      <c r="A14" s="114" t="s">
        <v>605</v>
      </c>
      <c r="B14" s="131" t="s">
        <v>606</v>
      </c>
      <c r="C14" s="132" t="s">
        <v>607</v>
      </c>
    </row>
    <row r="15" spans="1:3" s="12" customFormat="1">
      <c r="A15" s="142"/>
      <c r="B15" s="161"/>
      <c r="C15" s="162"/>
    </row>
    <row r="16" spans="1:3" ht="21">
      <c r="A16" s="127" t="s">
        <v>477</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47" customWidth="1"/>
    <col min="2" max="2" width="15" style="447" customWidth="1"/>
    <col min="3" max="3" width="25.140625" style="447" customWidth="1"/>
    <col min="4" max="4" width="15" style="447" customWidth="1"/>
    <col min="5" max="5" width="40.5703125" style="447" customWidth="1"/>
    <col min="6" max="6" width="14.85546875" style="447" customWidth="1"/>
    <col min="7" max="7" width="8.5703125" style="447" bestFit="1" customWidth="1"/>
    <col min="8" max="8" width="10.85546875" style="447" bestFit="1" customWidth="1"/>
    <col min="9" max="9" width="15.7109375" style="447" customWidth="1"/>
    <col min="10" max="10" width="15.42578125" style="447" customWidth="1"/>
    <col min="11" max="11" width="17.42578125" style="447" customWidth="1"/>
    <col min="12" max="12" width="14.5703125" style="447" customWidth="1"/>
    <col min="13" max="13" width="15.5703125" style="447" customWidth="1"/>
    <col min="14" max="14" width="17.85546875" style="447" customWidth="1"/>
    <col min="15" max="15" width="35.7109375" style="447" customWidth="1"/>
    <col min="16" max="16" width="43.5703125" style="447" customWidth="1"/>
    <col min="17" max="17" width="9.140625" style="447"/>
    <col min="18" max="18" width="20.42578125" style="447" customWidth="1"/>
    <col min="19" max="16384" width="9.140625" style="447"/>
  </cols>
  <sheetData>
    <row r="1" spans="1:16" ht="15.75" customHeight="1" outlineLevel="1" thickTop="1" thickBot="1">
      <c r="A1" s="1181" t="s">
        <v>381</v>
      </c>
      <c r="B1" s="1182" t="s">
        <v>194</v>
      </c>
      <c r="C1" s="1183"/>
      <c r="D1" s="1183"/>
      <c r="E1" s="1183"/>
      <c r="F1" s="1183"/>
      <c r="G1" s="1183"/>
      <c r="H1" s="1183"/>
      <c r="I1" s="1183"/>
      <c r="J1" s="1183"/>
      <c r="K1" s="1183"/>
      <c r="L1" s="1183"/>
      <c r="M1" s="1183"/>
      <c r="N1" s="1183"/>
      <c r="O1" s="1183"/>
      <c r="P1" s="1183"/>
    </row>
    <row r="2" spans="1:16" ht="15" customHeight="1" outlineLevel="1" thickTop="1">
      <c r="A2" s="1181"/>
      <c r="B2" s="1184" t="s">
        <v>20</v>
      </c>
      <c r="C2" s="1184" t="s">
        <v>195</v>
      </c>
      <c r="D2" s="1185" t="s">
        <v>196</v>
      </c>
      <c r="E2" s="1186"/>
      <c r="F2" s="1186"/>
      <c r="G2" s="1186"/>
      <c r="H2" s="1186"/>
      <c r="I2" s="1186"/>
      <c r="J2" s="1186"/>
      <c r="K2" s="1187"/>
      <c r="L2" s="1185" t="s">
        <v>197</v>
      </c>
      <c r="M2" s="1186"/>
      <c r="N2" s="1186"/>
      <c r="O2" s="1186"/>
      <c r="P2" s="1187"/>
    </row>
    <row r="3" spans="1:16" ht="56.25" customHeight="1" outlineLevel="1">
      <c r="A3" s="1181"/>
      <c r="B3" s="1164"/>
      <c r="C3" s="1164"/>
      <c r="D3" s="446" t="s">
        <v>198</v>
      </c>
      <c r="E3" s="446" t="s">
        <v>199</v>
      </c>
      <c r="F3" s="446" t="s">
        <v>200</v>
      </c>
      <c r="G3" s="446" t="s">
        <v>201</v>
      </c>
      <c r="H3" s="446" t="s">
        <v>119</v>
      </c>
      <c r="I3" s="446" t="s">
        <v>202</v>
      </c>
      <c r="J3" s="446" t="s">
        <v>203</v>
      </c>
      <c r="K3" s="446" t="s">
        <v>204</v>
      </c>
      <c r="L3" s="446" t="s">
        <v>205</v>
      </c>
      <c r="M3" s="446" t="s">
        <v>206</v>
      </c>
      <c r="N3" s="446" t="s">
        <v>207</v>
      </c>
      <c r="O3" s="446" t="s">
        <v>208</v>
      </c>
      <c r="P3" s="446" t="s">
        <v>209</v>
      </c>
    </row>
    <row r="4" spans="1:16" outlineLevel="1">
      <c r="A4" s="671" t="s">
        <v>617</v>
      </c>
      <c r="B4" s="464"/>
      <c r="C4" s="464"/>
      <c r="D4" s="464"/>
      <c r="E4" s="464"/>
      <c r="F4" s="464"/>
      <c r="G4" s="496"/>
      <c r="H4" s="496"/>
      <c r="I4" s="464"/>
      <c r="J4" s="464"/>
      <c r="K4" s="464"/>
      <c r="L4" s="464"/>
      <c r="M4" s="464"/>
      <c r="N4" s="464"/>
      <c r="O4" s="464"/>
      <c r="P4" s="464"/>
    </row>
    <row r="5" spans="1:16" outlineLevel="1">
      <c r="A5" s="671" t="s">
        <v>618</v>
      </c>
      <c r="B5" s="464"/>
      <c r="C5" s="464"/>
      <c r="D5" s="464"/>
      <c r="E5" s="464"/>
      <c r="F5" s="464"/>
      <c r="G5" s="496"/>
      <c r="H5" s="496"/>
      <c r="I5" s="464"/>
      <c r="J5" s="464"/>
      <c r="K5" s="464"/>
      <c r="L5" s="464"/>
      <c r="M5" s="464"/>
      <c r="N5" s="464"/>
      <c r="O5" s="464"/>
      <c r="P5" s="464"/>
    </row>
    <row r="6" spans="1:16" outlineLevel="1">
      <c r="A6" s="671" t="s">
        <v>619</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72" t="s">
        <v>620</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621</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583</v>
      </c>
      <c r="B13" s="449"/>
      <c r="C13" s="468"/>
      <c r="D13" s="468"/>
      <c r="E13" s="468"/>
      <c r="F13" s="468"/>
      <c r="G13" s="468"/>
      <c r="H13" s="468"/>
      <c r="I13" s="468"/>
      <c r="J13" s="468"/>
      <c r="K13" s="468"/>
      <c r="L13" s="468"/>
      <c r="M13" s="468"/>
      <c r="N13" s="468"/>
      <c r="O13" s="767" t="s">
        <v>643</v>
      </c>
      <c r="P13" s="767" t="s">
        <v>642</v>
      </c>
    </row>
    <row r="14" spans="1:16" outlineLevel="1"/>
    <row r="15" spans="1:16" s="461" customFormat="1" outlineLevel="1">
      <c r="A15" s="469" t="s">
        <v>300</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610</v>
      </c>
      <c r="B17" s="498">
        <f ca="1">'EF ele_warmte'!B12</f>
        <v>0.19351922548243902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49" customFormat="1" ht="15" customHeight="1" outlineLevel="1">
      <c r="A22" s="476" t="s">
        <v>490</v>
      </c>
      <c r="B22" s="477"/>
      <c r="C22" s="478"/>
      <c r="D22" s="479"/>
      <c r="E22" s="480"/>
    </row>
    <row r="23" spans="1:16" s="49" customFormat="1" ht="15" customHeight="1" outlineLevel="1">
      <c r="A23" s="481"/>
      <c r="B23" s="482"/>
      <c r="C23" s="483" t="s">
        <v>372</v>
      </c>
      <c r="D23" s="483" t="s">
        <v>181</v>
      </c>
      <c r="E23" s="484"/>
    </row>
    <row r="24" spans="1:16" s="449" customFormat="1" ht="15" customHeight="1" outlineLevel="1">
      <c r="A24" s="485" t="s">
        <v>261</v>
      </c>
      <c r="B24" s="48">
        <f>EigenZB</f>
        <v>0</v>
      </c>
      <c r="C24" s="486"/>
      <c r="D24" s="885" t="s">
        <v>726</v>
      </c>
      <c r="E24" s="450"/>
    </row>
    <row r="25" spans="1:16" s="449" customFormat="1" outlineLevel="1">
      <c r="A25" s="485" t="s">
        <v>457</v>
      </c>
      <c r="B25" s="49">
        <v>4.2</v>
      </c>
      <c r="C25" s="486"/>
      <c r="D25" s="487" t="s">
        <v>514</v>
      </c>
      <c r="E25" s="463"/>
    </row>
    <row r="26" spans="1:16" s="449" customFormat="1" outlineLevel="1">
      <c r="A26" s="772" t="s">
        <v>458</v>
      </c>
      <c r="B26" s="773">
        <f>1.34/3.6</f>
        <v>0.37222222222222223</v>
      </c>
      <c r="C26" s="486" t="s">
        <v>214</v>
      </c>
      <c r="D26" s="487" t="s">
        <v>514</v>
      </c>
      <c r="E26" s="463"/>
    </row>
    <row r="27" spans="1:16" s="449" customFormat="1" outlineLevel="1">
      <c r="A27" s="488" t="s">
        <v>629</v>
      </c>
      <c r="B27" s="775">
        <f>B24*B25*B26</f>
        <v>0</v>
      </c>
      <c r="C27" s="489" t="s">
        <v>630</v>
      </c>
      <c r="D27" s="490"/>
      <c r="E27" s="491"/>
    </row>
    <row r="28" spans="1:16" s="449" customFormat="1" outlineLevel="1">
      <c r="A28" s="49"/>
      <c r="B28" s="49"/>
      <c r="C28" s="492"/>
      <c r="D28" s="486"/>
    </row>
    <row r="29" spans="1:16" s="449" customFormat="1" outlineLevel="1">
      <c r="A29" s="493" t="s">
        <v>491</v>
      </c>
      <c r="B29" s="477"/>
      <c r="C29" s="478"/>
      <c r="D29" s="479"/>
      <c r="E29" s="480"/>
    </row>
    <row r="30" spans="1:16" s="49" customFormat="1" outlineLevel="1">
      <c r="A30" s="494"/>
      <c r="B30" s="482"/>
      <c r="C30" s="483" t="s">
        <v>372</v>
      </c>
      <c r="D30" s="483" t="s">
        <v>181</v>
      </c>
      <c r="E30" s="484"/>
    </row>
    <row r="31" spans="1:16" s="449" customFormat="1" outlineLevel="1">
      <c r="A31" s="485" t="s">
        <v>456</v>
      </c>
      <c r="B31" s="48">
        <f>EigenWP</f>
        <v>0</v>
      </c>
      <c r="C31" s="486"/>
      <c r="D31" s="885" t="s">
        <v>408</v>
      </c>
      <c r="E31" s="450"/>
    </row>
    <row r="32" spans="1:16" s="449" customFormat="1" outlineLevel="1">
      <c r="A32" s="485" t="s">
        <v>454</v>
      </c>
      <c r="B32" s="49">
        <v>13</v>
      </c>
      <c r="C32" s="492" t="s">
        <v>258</v>
      </c>
      <c r="D32" s="487" t="s">
        <v>514</v>
      </c>
      <c r="E32" s="450"/>
    </row>
    <row r="33" spans="1:5" s="449" customFormat="1" outlineLevel="1">
      <c r="A33" s="485" t="s">
        <v>455</v>
      </c>
      <c r="B33" s="49">
        <v>2000</v>
      </c>
      <c r="C33" s="492" t="s">
        <v>260</v>
      </c>
      <c r="D33" s="487" t="s">
        <v>514</v>
      </c>
      <c r="E33" s="450"/>
    </row>
    <row r="34" spans="1:5" s="449" customFormat="1" outlineLevel="1">
      <c r="A34" s="772" t="s">
        <v>377</v>
      </c>
      <c r="B34" s="49">
        <v>3.75</v>
      </c>
      <c r="C34" s="492"/>
      <c r="D34" s="487" t="s">
        <v>514</v>
      </c>
      <c r="E34" s="450"/>
    </row>
    <row r="35" spans="1:5" s="449" customFormat="1" outlineLevel="1">
      <c r="A35" s="488" t="s">
        <v>629</v>
      </c>
      <c r="B35" s="774">
        <f>B31*B32*B33/1000-B31*B32*B33/1000/B34</f>
        <v>0</v>
      </c>
      <c r="C35" s="495" t="s">
        <v>630</v>
      </c>
      <c r="D35" s="490"/>
      <c r="E35" s="45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2021-06-29T16:42:48Z</dcterms:modified>
</cp:coreProperties>
</file>